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pivotTables/pivotTable62.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5"/>
  <workbookPr hidePivotFieldList="1" defaultThemeVersion="166925"/>
  <mc:AlternateContent xmlns:mc="http://schemas.openxmlformats.org/markup-compatibility/2006">
    <mc:Choice Requires="x15">
      <x15ac:absPath xmlns:x15ac="http://schemas.microsoft.com/office/spreadsheetml/2010/11/ac" url="/Users/mariliahildebrand/Documents/My Place/Arquitetura e Urbanismo/2018/Mobilize/campanha calçadas do Brasil/Relatório/input/"/>
    </mc:Choice>
  </mc:AlternateContent>
  <xr:revisionPtr revIDLastSave="0" documentId="13_ncr:1_{707BCB2A-623C-2D4A-B20E-D2294AF82966}" xr6:coauthVersionLast="43" xr6:coauthVersionMax="43" xr10:uidLastSave="{00000000-0000-0000-0000-000000000000}"/>
  <bookViews>
    <workbookView xWindow="0" yWindow="460" windowWidth="25500" windowHeight="15540" tabRatio="697" activeTab="3" xr2:uid="{00000000-000D-0000-FFFF-FFFF00000000}"/>
  </bookViews>
  <sheets>
    <sheet name="Dados " sheetId="1" r:id="rId1"/>
    <sheet name="Pivot" sheetId="2" state="hidden" r:id="rId2"/>
    <sheet name="Amostra" sheetId="3" r:id="rId3"/>
    <sheet name="Resultados Geral - Ranking" sheetId="5" r:id="rId4"/>
    <sheet name="Resultado Geral - Critério" sheetId="7" r:id="rId5"/>
    <sheet name="Resultado geral - Qualitativo" sheetId="8" r:id="rId6"/>
    <sheet name="CIDADES" sheetId="6" r:id="rId7"/>
    <sheet name="Gráficos 1" sheetId="9" r:id="rId8"/>
    <sheet name="Gráficos 2" sheetId="10" r:id="rId9"/>
  </sheets>
  <definedNames>
    <definedName name="_xlnm._FilterDatabase" localSheetId="0" hidden="1">'Dados '!$A$1:$BG$878</definedName>
    <definedName name="SegmentaçãodeDados_CIDADE_DA_AVALIAÇÃO">#N/A</definedName>
  </definedNames>
  <calcPr calcId="191029"/>
  <pivotCaches>
    <pivotCache cacheId="15" r:id="rId10"/>
  </pivotCaches>
  <extLst>
    <ext xmlns:x14="http://schemas.microsoft.com/office/spreadsheetml/2009/9/main" uri="{BBE1A952-AA13-448e-AADC-164F8A28A991}">
      <x14:slicerCaches>
        <x14:slicerCache r:id="rId11"/>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8" i="6" l="1"/>
  <c r="F22" i="7"/>
  <c r="AS186" i="1" l="1"/>
  <c r="C10" i="6"/>
  <c r="C13" i="6"/>
  <c r="C11" i="6"/>
  <c r="C12" i="6"/>
  <c r="BB169" i="1" l="1"/>
  <c r="BA169" i="1"/>
  <c r="AZ169" i="1"/>
  <c r="AY169" i="1"/>
  <c r="AX169" i="1"/>
  <c r="AW169" i="1"/>
  <c r="AV169" i="1"/>
  <c r="AU169" i="1"/>
  <c r="AT169" i="1"/>
  <c r="AS169" i="1"/>
  <c r="AR169" i="1"/>
  <c r="AQ169" i="1"/>
  <c r="AP169" i="1"/>
  <c r="BB183" i="1"/>
  <c r="BA183" i="1"/>
  <c r="AZ183" i="1"/>
  <c r="AY183" i="1"/>
  <c r="AX183" i="1"/>
  <c r="AW183" i="1"/>
  <c r="BD183" i="1" s="1"/>
  <c r="AT183" i="1"/>
  <c r="AS183" i="1"/>
  <c r="AR183" i="1"/>
  <c r="AQ183" i="1"/>
  <c r="AP183" i="1"/>
  <c r="BB182" i="1"/>
  <c r="BA182" i="1"/>
  <c r="AZ182" i="1"/>
  <c r="AY182" i="1"/>
  <c r="AX182" i="1"/>
  <c r="AW182" i="1"/>
  <c r="BD182" i="1" s="1"/>
  <c r="AT182" i="1"/>
  <c r="AS182" i="1"/>
  <c r="AR182" i="1"/>
  <c r="AQ182" i="1"/>
  <c r="AP182" i="1"/>
  <c r="BB181" i="1"/>
  <c r="BA181" i="1"/>
  <c r="AZ181" i="1"/>
  <c r="AY181" i="1"/>
  <c r="AX181" i="1"/>
  <c r="AW181" i="1"/>
  <c r="AV181" i="1"/>
  <c r="AU181" i="1"/>
  <c r="AT181" i="1"/>
  <c r="AS181" i="1"/>
  <c r="AR181" i="1"/>
  <c r="AQ181" i="1"/>
  <c r="AP181" i="1"/>
  <c r="BB180" i="1"/>
  <c r="BA180" i="1"/>
  <c r="AZ180" i="1"/>
  <c r="AY180" i="1"/>
  <c r="AX180" i="1"/>
  <c r="AW180" i="1"/>
  <c r="AV180" i="1"/>
  <c r="AU180" i="1"/>
  <c r="AT180" i="1"/>
  <c r="AS180" i="1"/>
  <c r="AR180" i="1"/>
  <c r="AQ180" i="1"/>
  <c r="AP180" i="1"/>
  <c r="BB179" i="1"/>
  <c r="BA179" i="1"/>
  <c r="AZ179" i="1"/>
  <c r="AY179" i="1"/>
  <c r="AX179" i="1"/>
  <c r="AW179" i="1"/>
  <c r="AV179" i="1"/>
  <c r="AU179" i="1"/>
  <c r="AT179" i="1"/>
  <c r="AS179" i="1"/>
  <c r="AR179" i="1"/>
  <c r="AQ179" i="1"/>
  <c r="AP179" i="1"/>
  <c r="BB178" i="1"/>
  <c r="BA178" i="1"/>
  <c r="AZ178" i="1"/>
  <c r="AY178" i="1"/>
  <c r="AX178" i="1"/>
  <c r="AW178" i="1"/>
  <c r="AV178" i="1"/>
  <c r="AU178" i="1"/>
  <c r="AT178" i="1"/>
  <c r="AS178" i="1"/>
  <c r="AR178" i="1"/>
  <c r="AQ178" i="1"/>
  <c r="AP178" i="1"/>
  <c r="BB177" i="1"/>
  <c r="BA177" i="1"/>
  <c r="AZ177" i="1"/>
  <c r="AY177" i="1"/>
  <c r="AX177" i="1"/>
  <c r="AW177" i="1"/>
  <c r="AV177" i="1"/>
  <c r="AU177" i="1"/>
  <c r="AT177" i="1"/>
  <c r="AS177" i="1"/>
  <c r="AR177" i="1"/>
  <c r="AQ177" i="1"/>
  <c r="AP177" i="1"/>
  <c r="BB176" i="1"/>
  <c r="BA176" i="1"/>
  <c r="AZ176" i="1"/>
  <c r="AY176" i="1"/>
  <c r="AX176" i="1"/>
  <c r="AW176" i="1"/>
  <c r="AV176" i="1"/>
  <c r="AU176" i="1"/>
  <c r="AT176" i="1"/>
  <c r="AS176" i="1"/>
  <c r="AR176" i="1"/>
  <c r="AQ176" i="1"/>
  <c r="AP176" i="1"/>
  <c r="BB175" i="1"/>
  <c r="BA175" i="1"/>
  <c r="AZ175" i="1"/>
  <c r="AY175" i="1"/>
  <c r="AX175" i="1"/>
  <c r="AW175" i="1"/>
  <c r="AV175" i="1"/>
  <c r="AU175" i="1"/>
  <c r="AT175" i="1"/>
  <c r="AS175" i="1"/>
  <c r="AR175" i="1"/>
  <c r="AQ175" i="1"/>
  <c r="AP175" i="1"/>
  <c r="BB174" i="1"/>
  <c r="BA174" i="1"/>
  <c r="AZ174" i="1"/>
  <c r="AY174" i="1"/>
  <c r="AX174" i="1"/>
  <c r="AW174" i="1"/>
  <c r="AV174" i="1"/>
  <c r="AU174" i="1"/>
  <c r="AT174" i="1"/>
  <c r="AS174" i="1"/>
  <c r="AR174" i="1"/>
  <c r="AQ174" i="1"/>
  <c r="AP174" i="1"/>
  <c r="BB173" i="1"/>
  <c r="BA173" i="1"/>
  <c r="AZ173" i="1"/>
  <c r="AY173" i="1"/>
  <c r="AX173" i="1"/>
  <c r="AW173" i="1"/>
  <c r="AV173" i="1"/>
  <c r="AU173" i="1"/>
  <c r="AT173" i="1"/>
  <c r="AS173" i="1"/>
  <c r="AR173" i="1"/>
  <c r="AQ173" i="1"/>
  <c r="AP173" i="1"/>
  <c r="BB172" i="1"/>
  <c r="BA172" i="1"/>
  <c r="AZ172" i="1"/>
  <c r="AY172" i="1"/>
  <c r="AX172" i="1"/>
  <c r="AW172" i="1"/>
  <c r="AV172" i="1"/>
  <c r="AU172" i="1"/>
  <c r="AT172" i="1"/>
  <c r="AS172" i="1"/>
  <c r="AR172" i="1"/>
  <c r="AQ172" i="1"/>
  <c r="AP172" i="1"/>
  <c r="BB171" i="1"/>
  <c r="BA171" i="1"/>
  <c r="AZ171" i="1"/>
  <c r="AY171" i="1"/>
  <c r="AX171" i="1"/>
  <c r="AW171" i="1"/>
  <c r="AV171" i="1"/>
  <c r="AU171" i="1"/>
  <c r="AT171" i="1"/>
  <c r="AS171" i="1"/>
  <c r="AR171" i="1"/>
  <c r="AQ171" i="1"/>
  <c r="AP171" i="1"/>
  <c r="BB170" i="1"/>
  <c r="BA170" i="1"/>
  <c r="AZ170" i="1"/>
  <c r="AY170" i="1"/>
  <c r="AX170" i="1"/>
  <c r="AW170" i="1"/>
  <c r="AV170" i="1"/>
  <c r="AU170" i="1"/>
  <c r="AT170" i="1"/>
  <c r="AS170" i="1"/>
  <c r="AR170" i="1"/>
  <c r="AQ170" i="1"/>
  <c r="AP170" i="1"/>
  <c r="BD170" i="1" l="1"/>
  <c r="BC171" i="1"/>
  <c r="BE171" i="1"/>
  <c r="BD172" i="1"/>
  <c r="BC173" i="1"/>
  <c r="BE173" i="1"/>
  <c r="BD174" i="1"/>
  <c r="BC175" i="1"/>
  <c r="BE175" i="1"/>
  <c r="BD176" i="1"/>
  <c r="BC177" i="1"/>
  <c r="BE177" i="1"/>
  <c r="BD178" i="1"/>
  <c r="BC179" i="1"/>
  <c r="BE179" i="1"/>
  <c r="BD180" i="1"/>
  <c r="BC181" i="1"/>
  <c r="BE181" i="1"/>
  <c r="BF182" i="1"/>
  <c r="BE183" i="1"/>
  <c r="BD169" i="1"/>
  <c r="BC183" i="1"/>
  <c r="BF170" i="1"/>
  <c r="BC170" i="1"/>
  <c r="BE170" i="1"/>
  <c r="BF171" i="1"/>
  <c r="BD171" i="1"/>
  <c r="BF172" i="1"/>
  <c r="BC172" i="1"/>
  <c r="BE172" i="1"/>
  <c r="BF173" i="1"/>
  <c r="BD173" i="1"/>
  <c r="BF174" i="1"/>
  <c r="BC174" i="1"/>
  <c r="BE174" i="1"/>
  <c r="BF175" i="1"/>
  <c r="BD175" i="1"/>
  <c r="BF176" i="1"/>
  <c r="BC176" i="1"/>
  <c r="BE176" i="1"/>
  <c r="BF177" i="1"/>
  <c r="BD177" i="1"/>
  <c r="BF178" i="1"/>
  <c r="BC178" i="1"/>
  <c r="BE178" i="1"/>
  <c r="BF179" i="1"/>
  <c r="BD179" i="1"/>
  <c r="BF180" i="1"/>
  <c r="BC180" i="1"/>
  <c r="BE180" i="1"/>
  <c r="BF181" i="1"/>
  <c r="BD181" i="1"/>
  <c r="BC182" i="1"/>
  <c r="BE182" i="1"/>
  <c r="BF169" i="1"/>
  <c r="BC169" i="1"/>
  <c r="BE169" i="1"/>
  <c r="BF183" i="1"/>
  <c r="B40" i="6"/>
  <c r="A10" i="10" s="1"/>
  <c r="B39" i="6"/>
  <c r="A9" i="10" s="1"/>
  <c r="A8" i="10"/>
  <c r="BB358" i="1" l="1"/>
  <c r="BA358" i="1"/>
  <c r="AZ358" i="1"/>
  <c r="AY358" i="1"/>
  <c r="AX358" i="1"/>
  <c r="AW358" i="1"/>
  <c r="AV358" i="1"/>
  <c r="AU358" i="1"/>
  <c r="AT358" i="1"/>
  <c r="AS358" i="1"/>
  <c r="AR358" i="1"/>
  <c r="AQ358" i="1"/>
  <c r="AP358" i="1"/>
  <c r="BB357" i="1"/>
  <c r="BA357" i="1"/>
  <c r="AZ357" i="1"/>
  <c r="AY357" i="1"/>
  <c r="AX357" i="1"/>
  <c r="AW357" i="1"/>
  <c r="AV357" i="1"/>
  <c r="AU357" i="1"/>
  <c r="AT357" i="1"/>
  <c r="AS357" i="1"/>
  <c r="AR357" i="1"/>
  <c r="AQ357" i="1"/>
  <c r="AP357" i="1"/>
  <c r="BB356" i="1"/>
  <c r="BA356" i="1"/>
  <c r="AZ356" i="1"/>
  <c r="AY356" i="1"/>
  <c r="AX356" i="1"/>
  <c r="AW356" i="1"/>
  <c r="AV356" i="1"/>
  <c r="AU356" i="1"/>
  <c r="AT356" i="1"/>
  <c r="AS356" i="1"/>
  <c r="AR356" i="1"/>
  <c r="AQ356" i="1"/>
  <c r="AP356" i="1"/>
  <c r="BB355" i="1"/>
  <c r="BA355" i="1"/>
  <c r="AZ355" i="1"/>
  <c r="AY355" i="1"/>
  <c r="AX355" i="1"/>
  <c r="AW355" i="1"/>
  <c r="AV355" i="1"/>
  <c r="AU355" i="1"/>
  <c r="AT355" i="1"/>
  <c r="AS355" i="1"/>
  <c r="AR355" i="1"/>
  <c r="AQ355" i="1"/>
  <c r="AP355" i="1"/>
  <c r="BB354" i="1"/>
  <c r="BA354" i="1"/>
  <c r="AZ354" i="1"/>
  <c r="AY354" i="1"/>
  <c r="AX354" i="1"/>
  <c r="AW354" i="1"/>
  <c r="AV354" i="1"/>
  <c r="AU354" i="1"/>
  <c r="AT354" i="1"/>
  <c r="AS354" i="1"/>
  <c r="AR354" i="1"/>
  <c r="AQ354" i="1"/>
  <c r="AP354" i="1"/>
  <c r="BB353" i="1"/>
  <c r="BA353" i="1"/>
  <c r="AZ353" i="1"/>
  <c r="AY353" i="1"/>
  <c r="AX353" i="1"/>
  <c r="AW353" i="1"/>
  <c r="AV353" i="1"/>
  <c r="AU353" i="1"/>
  <c r="AT353" i="1"/>
  <c r="AS353" i="1"/>
  <c r="AR353" i="1"/>
  <c r="AQ353" i="1"/>
  <c r="AP353" i="1"/>
  <c r="BB352" i="1"/>
  <c r="BA352" i="1"/>
  <c r="AZ352" i="1"/>
  <c r="AY352" i="1"/>
  <c r="AX352" i="1"/>
  <c r="AW352" i="1"/>
  <c r="AV352" i="1"/>
  <c r="AU352" i="1"/>
  <c r="AT352" i="1"/>
  <c r="AS352" i="1"/>
  <c r="AR352" i="1"/>
  <c r="AQ352" i="1"/>
  <c r="AP352" i="1"/>
  <c r="BB351" i="1"/>
  <c r="BA351" i="1"/>
  <c r="AZ351" i="1"/>
  <c r="AY351" i="1"/>
  <c r="AX351" i="1"/>
  <c r="AW351" i="1"/>
  <c r="AV351" i="1"/>
  <c r="AU351" i="1"/>
  <c r="AT351" i="1"/>
  <c r="AS351" i="1"/>
  <c r="AR351" i="1"/>
  <c r="AQ351" i="1"/>
  <c r="AP351" i="1"/>
  <c r="BB350" i="1"/>
  <c r="BA350" i="1"/>
  <c r="AZ350" i="1"/>
  <c r="AY350" i="1"/>
  <c r="AX350" i="1"/>
  <c r="AW350" i="1"/>
  <c r="AV350" i="1"/>
  <c r="AU350" i="1"/>
  <c r="AT350" i="1"/>
  <c r="AS350" i="1"/>
  <c r="AR350" i="1"/>
  <c r="AQ350" i="1"/>
  <c r="AP350" i="1"/>
  <c r="BB349" i="1"/>
  <c r="BA349" i="1"/>
  <c r="AZ349" i="1"/>
  <c r="AY349" i="1"/>
  <c r="AX349" i="1"/>
  <c r="AW349" i="1"/>
  <c r="AV349" i="1"/>
  <c r="AU349" i="1"/>
  <c r="AT349" i="1"/>
  <c r="AS349" i="1"/>
  <c r="AR349" i="1"/>
  <c r="AQ349" i="1"/>
  <c r="AP349" i="1"/>
  <c r="BB348" i="1"/>
  <c r="BA348" i="1"/>
  <c r="AZ348" i="1"/>
  <c r="AY348" i="1"/>
  <c r="AX348" i="1"/>
  <c r="AW348" i="1"/>
  <c r="AV348" i="1"/>
  <c r="AU348" i="1"/>
  <c r="AT348" i="1"/>
  <c r="AS348" i="1"/>
  <c r="AR348" i="1"/>
  <c r="AQ348" i="1"/>
  <c r="AP348" i="1"/>
  <c r="BB347" i="1"/>
  <c r="BA347" i="1"/>
  <c r="AZ347" i="1"/>
  <c r="AY347" i="1"/>
  <c r="AX347" i="1"/>
  <c r="AW347" i="1"/>
  <c r="AV347" i="1"/>
  <c r="AU347" i="1"/>
  <c r="AT347" i="1"/>
  <c r="AS347" i="1"/>
  <c r="AR347" i="1"/>
  <c r="AQ347" i="1"/>
  <c r="AP347" i="1"/>
  <c r="BB346" i="1"/>
  <c r="BA346" i="1"/>
  <c r="AZ346" i="1"/>
  <c r="AY346" i="1"/>
  <c r="AX346" i="1"/>
  <c r="AW346" i="1"/>
  <c r="AV346" i="1"/>
  <c r="AU346" i="1"/>
  <c r="AT346" i="1"/>
  <c r="AS346" i="1"/>
  <c r="AR346" i="1"/>
  <c r="AQ346" i="1"/>
  <c r="AP346" i="1"/>
  <c r="BB345" i="1"/>
  <c r="BA345" i="1"/>
  <c r="AZ345" i="1"/>
  <c r="AY345" i="1"/>
  <c r="AX345" i="1"/>
  <c r="AW345" i="1"/>
  <c r="AV345" i="1"/>
  <c r="AU345" i="1"/>
  <c r="AT345" i="1"/>
  <c r="AS345" i="1"/>
  <c r="AR345" i="1"/>
  <c r="AQ345" i="1"/>
  <c r="AP345" i="1"/>
  <c r="BB344" i="1"/>
  <c r="BA344" i="1"/>
  <c r="AZ344" i="1"/>
  <c r="AY344" i="1"/>
  <c r="AX344" i="1"/>
  <c r="AW344" i="1"/>
  <c r="AV344" i="1"/>
  <c r="AU344" i="1"/>
  <c r="AT344" i="1"/>
  <c r="AS344" i="1"/>
  <c r="AR344" i="1"/>
  <c r="AQ344" i="1"/>
  <c r="AP344" i="1"/>
  <c r="C38" i="6"/>
  <c r="C40" i="6"/>
  <c r="C39" i="6"/>
  <c r="BD344" i="1" l="1"/>
  <c r="BC345" i="1"/>
  <c r="BE345" i="1"/>
  <c r="BD346" i="1"/>
  <c r="BC347" i="1"/>
  <c r="BE347" i="1"/>
  <c r="BD348" i="1"/>
  <c r="BC349" i="1"/>
  <c r="BE349" i="1"/>
  <c r="BD350" i="1"/>
  <c r="BC351" i="1"/>
  <c r="BE351" i="1"/>
  <c r="BD352" i="1"/>
  <c r="BC353" i="1"/>
  <c r="BE353" i="1"/>
  <c r="BD354" i="1"/>
  <c r="BC355" i="1"/>
  <c r="BE355" i="1"/>
  <c r="BD356" i="1"/>
  <c r="BC357" i="1"/>
  <c r="BE357" i="1"/>
  <c r="BD358" i="1"/>
  <c r="BC344" i="1"/>
  <c r="BE344" i="1"/>
  <c r="BD345" i="1"/>
  <c r="BC346" i="1"/>
  <c r="BE346" i="1"/>
  <c r="BD347" i="1"/>
  <c r="BC348" i="1"/>
  <c r="BE348" i="1"/>
  <c r="BD349" i="1"/>
  <c r="BC350" i="1"/>
  <c r="BE350" i="1"/>
  <c r="BD351" i="1"/>
  <c r="BC352" i="1"/>
  <c r="BE352" i="1"/>
  <c r="BD353" i="1"/>
  <c r="BC354" i="1"/>
  <c r="BE354" i="1"/>
  <c r="BD355" i="1"/>
  <c r="BC356" i="1"/>
  <c r="BE356" i="1"/>
  <c r="BD357" i="1"/>
  <c r="BC358" i="1"/>
  <c r="BE358" i="1"/>
  <c r="BF355" i="1"/>
  <c r="B10" i="10"/>
  <c r="B9" i="10"/>
  <c r="B8" i="10"/>
  <c r="BF352" i="1"/>
  <c r="BF356" i="1"/>
  <c r="BF351" i="1"/>
  <c r="BF348" i="1"/>
  <c r="BF345" i="1"/>
  <c r="BF349" i="1"/>
  <c r="BF353" i="1"/>
  <c r="BF357" i="1"/>
  <c r="BF347" i="1"/>
  <c r="BF344" i="1"/>
  <c r="BF346" i="1"/>
  <c r="BF350" i="1"/>
  <c r="BF354" i="1"/>
  <c r="BF358" i="1"/>
  <c r="R32" i="8"/>
  <c r="R31" i="8"/>
  <c r="R30" i="8"/>
  <c r="R29" i="8"/>
  <c r="R28" i="8"/>
  <c r="R27" i="8"/>
  <c r="R26" i="8"/>
  <c r="R25" i="8"/>
  <c r="R24" i="8"/>
  <c r="R23" i="8"/>
  <c r="R22" i="8"/>
  <c r="R21" i="8"/>
  <c r="R20" i="8"/>
  <c r="R19" i="8"/>
  <c r="R18" i="8"/>
  <c r="R17" i="8"/>
  <c r="R16" i="8"/>
  <c r="R15" i="8"/>
  <c r="R14" i="8"/>
  <c r="R13" i="8"/>
  <c r="R12" i="8"/>
  <c r="R11" i="8"/>
  <c r="R10" i="8"/>
  <c r="R9" i="8"/>
  <c r="R8" i="8"/>
  <c r="R7" i="8"/>
  <c r="R6" i="8"/>
  <c r="L32" i="8"/>
  <c r="L31" i="8"/>
  <c r="L30" i="8"/>
  <c r="L29" i="8"/>
  <c r="L28" i="8"/>
  <c r="L27" i="8"/>
  <c r="L26" i="8"/>
  <c r="L25" i="8"/>
  <c r="L24" i="8"/>
  <c r="L23" i="8"/>
  <c r="L22" i="8"/>
  <c r="L21" i="8"/>
  <c r="L20" i="8"/>
  <c r="L19" i="8"/>
  <c r="L18" i="8"/>
  <c r="L17" i="8"/>
  <c r="L16" i="8"/>
  <c r="L15" i="8"/>
  <c r="L14" i="8"/>
  <c r="L13" i="8"/>
  <c r="L12" i="8"/>
  <c r="L11" i="8"/>
  <c r="L10" i="8"/>
  <c r="L9" i="8"/>
  <c r="L8" i="8"/>
  <c r="L7" i="8"/>
  <c r="L6" i="8"/>
  <c r="B33" i="8"/>
  <c r="B32" i="8"/>
  <c r="B31" i="8"/>
  <c r="B30" i="8"/>
  <c r="B29" i="8"/>
  <c r="B28" i="8"/>
  <c r="B27" i="8"/>
  <c r="B26" i="8"/>
  <c r="B25" i="8"/>
  <c r="B24" i="8"/>
  <c r="B23" i="8"/>
  <c r="B22" i="8"/>
  <c r="B21" i="8"/>
  <c r="B20" i="8"/>
  <c r="B19" i="8"/>
  <c r="B18" i="8"/>
  <c r="B17" i="8"/>
  <c r="B16" i="8"/>
  <c r="B15" i="8"/>
  <c r="B14" i="8"/>
  <c r="B13" i="8"/>
  <c r="B12" i="8"/>
  <c r="B11" i="8"/>
  <c r="B10" i="8"/>
  <c r="B9" i="8"/>
  <c r="B8" i="8"/>
  <c r="B7" i="8"/>
  <c r="R63" i="7"/>
  <c r="O63" i="7"/>
  <c r="L63" i="7"/>
  <c r="I63" i="7"/>
  <c r="F63" i="7"/>
  <c r="C63" i="7"/>
  <c r="R62" i="7"/>
  <c r="O62" i="7"/>
  <c r="L62" i="7"/>
  <c r="I62" i="7"/>
  <c r="F62" i="7"/>
  <c r="C62" i="7"/>
  <c r="R61" i="7"/>
  <c r="O61" i="7"/>
  <c r="L61" i="7"/>
  <c r="I61" i="7"/>
  <c r="F61" i="7"/>
  <c r="C61" i="7"/>
  <c r="R60" i="7"/>
  <c r="O60" i="7"/>
  <c r="L60" i="7"/>
  <c r="I60" i="7"/>
  <c r="F60" i="7"/>
  <c r="C60" i="7"/>
  <c r="R59" i="7"/>
  <c r="O59" i="7"/>
  <c r="L59" i="7"/>
  <c r="I59" i="7"/>
  <c r="F59" i="7"/>
  <c r="C59" i="7"/>
  <c r="R58" i="7"/>
  <c r="O58" i="7"/>
  <c r="L58" i="7"/>
  <c r="I58" i="7"/>
  <c r="F58" i="7"/>
  <c r="C58" i="7"/>
  <c r="R57" i="7"/>
  <c r="O57" i="7"/>
  <c r="L57" i="7"/>
  <c r="I57" i="7"/>
  <c r="F57" i="7"/>
  <c r="C57" i="7"/>
  <c r="R56" i="7"/>
  <c r="O56" i="7"/>
  <c r="L56" i="7"/>
  <c r="I56" i="7"/>
  <c r="F56" i="7"/>
  <c r="C56" i="7"/>
  <c r="R55" i="7"/>
  <c r="O55" i="7"/>
  <c r="L55" i="7"/>
  <c r="I55" i="7"/>
  <c r="F55" i="7"/>
  <c r="C55" i="7"/>
  <c r="R54" i="7"/>
  <c r="O54" i="7"/>
  <c r="L54" i="7"/>
  <c r="I54" i="7"/>
  <c r="F54" i="7"/>
  <c r="C54" i="7"/>
  <c r="R53" i="7"/>
  <c r="O53" i="7"/>
  <c r="L53" i="7"/>
  <c r="I53" i="7"/>
  <c r="F53" i="7"/>
  <c r="C53" i="7"/>
  <c r="R52" i="7"/>
  <c r="O52" i="7"/>
  <c r="L52" i="7"/>
  <c r="I52" i="7"/>
  <c r="F52" i="7"/>
  <c r="C52" i="7"/>
  <c r="R51" i="7"/>
  <c r="O51" i="7"/>
  <c r="L51" i="7"/>
  <c r="I51" i="7"/>
  <c r="F51" i="7"/>
  <c r="C51" i="7"/>
  <c r="R50" i="7"/>
  <c r="O50" i="7"/>
  <c r="L50" i="7"/>
  <c r="I50" i="7"/>
  <c r="F50" i="7"/>
  <c r="C50" i="7"/>
  <c r="R49" i="7"/>
  <c r="O49" i="7"/>
  <c r="L49" i="7"/>
  <c r="I49" i="7"/>
  <c r="F49" i="7"/>
  <c r="C49" i="7"/>
  <c r="R48" i="7"/>
  <c r="O48" i="7"/>
  <c r="L48" i="7"/>
  <c r="I48" i="7"/>
  <c r="F48" i="7"/>
  <c r="C48" i="7"/>
  <c r="R47" i="7"/>
  <c r="O47" i="7"/>
  <c r="L47" i="7"/>
  <c r="I47" i="7"/>
  <c r="F47" i="7"/>
  <c r="C47" i="7"/>
  <c r="R46" i="7"/>
  <c r="O46" i="7"/>
  <c r="L46" i="7"/>
  <c r="I46" i="7"/>
  <c r="F46" i="7"/>
  <c r="C46" i="7"/>
  <c r="R45" i="7"/>
  <c r="O45" i="7"/>
  <c r="L45" i="7"/>
  <c r="I45" i="7"/>
  <c r="F45" i="7"/>
  <c r="C45" i="7"/>
  <c r="R44" i="7"/>
  <c r="O44" i="7"/>
  <c r="L44" i="7"/>
  <c r="I44" i="7"/>
  <c r="F44" i="7"/>
  <c r="C44" i="7"/>
  <c r="R43" i="7"/>
  <c r="O43" i="7"/>
  <c r="L43" i="7"/>
  <c r="I43" i="7"/>
  <c r="F43" i="7"/>
  <c r="C43" i="7"/>
  <c r="R42" i="7"/>
  <c r="O42" i="7"/>
  <c r="L42" i="7"/>
  <c r="I42" i="7"/>
  <c r="F42" i="7"/>
  <c r="C42" i="7"/>
  <c r="R41" i="7"/>
  <c r="O41" i="7"/>
  <c r="L41" i="7"/>
  <c r="I41" i="7"/>
  <c r="F41" i="7"/>
  <c r="C41" i="7"/>
  <c r="R40" i="7"/>
  <c r="O40" i="7"/>
  <c r="L40" i="7"/>
  <c r="I40" i="7"/>
  <c r="F40" i="7"/>
  <c r="C40" i="7"/>
  <c r="R39" i="7"/>
  <c r="O39" i="7"/>
  <c r="L39" i="7"/>
  <c r="I39" i="7"/>
  <c r="F39" i="7"/>
  <c r="C39" i="7"/>
  <c r="R38" i="7"/>
  <c r="O38" i="7"/>
  <c r="L38" i="7"/>
  <c r="I38" i="7"/>
  <c r="F38" i="7"/>
  <c r="C38" i="7"/>
  <c r="R37" i="7"/>
  <c r="O37" i="7"/>
  <c r="L37" i="7"/>
  <c r="I37" i="7"/>
  <c r="F37" i="7"/>
  <c r="C37" i="7"/>
  <c r="U32" i="7"/>
  <c r="R32" i="7"/>
  <c r="O32" i="7"/>
  <c r="L32" i="7"/>
  <c r="I32" i="7"/>
  <c r="F32" i="7"/>
  <c r="U31" i="7"/>
  <c r="R31" i="7"/>
  <c r="O31" i="7"/>
  <c r="L31" i="7"/>
  <c r="I31" i="7"/>
  <c r="F31" i="7"/>
  <c r="U30" i="7"/>
  <c r="R30" i="7"/>
  <c r="O30" i="7"/>
  <c r="L30" i="7"/>
  <c r="I30" i="7"/>
  <c r="F30" i="7"/>
  <c r="U29" i="7"/>
  <c r="R29" i="7"/>
  <c r="O29" i="7"/>
  <c r="L29" i="7"/>
  <c r="I29" i="7"/>
  <c r="F29" i="7"/>
  <c r="U28" i="7"/>
  <c r="R28" i="7"/>
  <c r="O28" i="7"/>
  <c r="L28" i="7"/>
  <c r="I28" i="7"/>
  <c r="F28" i="7"/>
  <c r="U27" i="7"/>
  <c r="R27" i="7"/>
  <c r="O27" i="7"/>
  <c r="L27" i="7"/>
  <c r="I27" i="7"/>
  <c r="F27" i="7"/>
  <c r="U26" i="7"/>
  <c r="R26" i="7"/>
  <c r="O26" i="7"/>
  <c r="L26" i="7"/>
  <c r="I26" i="7"/>
  <c r="F26" i="7"/>
  <c r="U25" i="7"/>
  <c r="R25" i="7"/>
  <c r="O25" i="7"/>
  <c r="L25" i="7"/>
  <c r="I25" i="7"/>
  <c r="F25" i="7"/>
  <c r="U24" i="7"/>
  <c r="R24" i="7"/>
  <c r="O24" i="7"/>
  <c r="L24" i="7"/>
  <c r="I24" i="7"/>
  <c r="F24" i="7"/>
  <c r="U23" i="7"/>
  <c r="R23" i="7"/>
  <c r="O23" i="7"/>
  <c r="L23" i="7"/>
  <c r="I23" i="7"/>
  <c r="F23" i="7"/>
  <c r="U22" i="7"/>
  <c r="R22" i="7"/>
  <c r="O22" i="7"/>
  <c r="L22" i="7"/>
  <c r="I22" i="7"/>
  <c r="U21" i="7"/>
  <c r="R21" i="7"/>
  <c r="O21" i="7"/>
  <c r="L21" i="7"/>
  <c r="I21" i="7"/>
  <c r="F21" i="7"/>
  <c r="U20" i="7"/>
  <c r="R20" i="7"/>
  <c r="O20" i="7"/>
  <c r="L20" i="7"/>
  <c r="I20" i="7"/>
  <c r="F20" i="7"/>
  <c r="U19" i="7"/>
  <c r="R19" i="7"/>
  <c r="O19" i="7"/>
  <c r="L19" i="7"/>
  <c r="I19" i="7"/>
  <c r="F19" i="7"/>
  <c r="U18" i="7"/>
  <c r="R18" i="7"/>
  <c r="O18" i="7"/>
  <c r="L18" i="7"/>
  <c r="I18" i="7"/>
  <c r="F18" i="7"/>
  <c r="U17" i="7"/>
  <c r="R17" i="7"/>
  <c r="O17" i="7"/>
  <c r="L17" i="7"/>
  <c r="I17" i="7"/>
  <c r="F17" i="7"/>
  <c r="U16" i="7"/>
  <c r="R16" i="7"/>
  <c r="O16" i="7"/>
  <c r="L16" i="7"/>
  <c r="I16" i="7"/>
  <c r="F16" i="7"/>
  <c r="U15" i="7"/>
  <c r="R15" i="7"/>
  <c r="O15" i="7"/>
  <c r="L15" i="7"/>
  <c r="I15" i="7"/>
  <c r="F15" i="7"/>
  <c r="U14" i="7"/>
  <c r="R14" i="7"/>
  <c r="O14" i="7"/>
  <c r="L14" i="7"/>
  <c r="I14" i="7"/>
  <c r="F14" i="7"/>
  <c r="U13" i="7"/>
  <c r="R13" i="7"/>
  <c r="O13" i="7"/>
  <c r="L13" i="7"/>
  <c r="I13" i="7"/>
  <c r="F13" i="7"/>
  <c r="U12" i="7"/>
  <c r="R12" i="7"/>
  <c r="O12" i="7"/>
  <c r="L12" i="7"/>
  <c r="I12" i="7"/>
  <c r="F12" i="7"/>
  <c r="U11" i="7"/>
  <c r="R11" i="7"/>
  <c r="O11" i="7"/>
  <c r="L11" i="7"/>
  <c r="I11" i="7"/>
  <c r="F11" i="7"/>
  <c r="U10" i="7"/>
  <c r="R10" i="7"/>
  <c r="O10" i="7"/>
  <c r="L10" i="7"/>
  <c r="I10" i="7"/>
  <c r="F10" i="7"/>
  <c r="U9" i="7"/>
  <c r="R9" i="7"/>
  <c r="O9" i="7"/>
  <c r="L9" i="7"/>
  <c r="I9" i="7"/>
  <c r="F9" i="7"/>
  <c r="U8" i="7"/>
  <c r="R8" i="7"/>
  <c r="O8" i="7"/>
  <c r="L8" i="7"/>
  <c r="I8" i="7"/>
  <c r="F8" i="7"/>
  <c r="U7" i="7"/>
  <c r="R7" i="7"/>
  <c r="O7" i="7"/>
  <c r="L7" i="7"/>
  <c r="I7" i="7"/>
  <c r="F7" i="7"/>
  <c r="U6" i="7"/>
  <c r="R6" i="7"/>
  <c r="O6" i="7"/>
  <c r="L6" i="7"/>
  <c r="I6" i="7"/>
  <c r="F6" i="7"/>
  <c r="C32" i="7"/>
  <c r="C31" i="7"/>
  <c r="C30" i="7"/>
  <c r="C29" i="7"/>
  <c r="C28" i="7"/>
  <c r="C27" i="7"/>
  <c r="C26" i="7"/>
  <c r="C25" i="7"/>
  <c r="C24" i="7"/>
  <c r="C23" i="7"/>
  <c r="C22" i="7"/>
  <c r="C21" i="7"/>
  <c r="C20" i="7"/>
  <c r="C19" i="7"/>
  <c r="C18" i="7"/>
  <c r="C17" i="7"/>
  <c r="C16" i="7"/>
  <c r="C15" i="7"/>
  <c r="C14" i="7"/>
  <c r="C13" i="7"/>
  <c r="C12" i="7"/>
  <c r="C11" i="7"/>
  <c r="C10" i="7"/>
  <c r="C9" i="7"/>
  <c r="C8" i="7"/>
  <c r="C7" i="7"/>
  <c r="C6" i="7"/>
  <c r="E324" i="6"/>
  <c r="E323" i="6"/>
  <c r="E322" i="6"/>
  <c r="E321" i="6"/>
  <c r="E320" i="6"/>
  <c r="E319" i="6"/>
  <c r="E318" i="6"/>
  <c r="E317" i="6"/>
  <c r="E316" i="6"/>
  <c r="E315" i="6"/>
  <c r="E314" i="6"/>
  <c r="E313" i="6"/>
  <c r="E312" i="6"/>
  <c r="E311" i="6"/>
  <c r="E310" i="6"/>
  <c r="E309" i="6"/>
  <c r="E308" i="6"/>
  <c r="E307" i="6"/>
  <c r="E306" i="6"/>
  <c r="E305" i="6"/>
  <c r="E304" i="6"/>
  <c r="E303" i="6"/>
  <c r="E302" i="6"/>
  <c r="E301" i="6"/>
  <c r="E300" i="6"/>
  <c r="E299" i="6"/>
  <c r="E298" i="6"/>
  <c r="E297" i="6"/>
  <c r="E296" i="6"/>
  <c r="E295" i="6"/>
  <c r="E294" i="6"/>
  <c r="E293" i="6"/>
  <c r="E292" i="6"/>
  <c r="E291" i="6"/>
  <c r="E290" i="6"/>
  <c r="E289" i="6"/>
  <c r="E288" i="6"/>
  <c r="E287" i="6"/>
  <c r="E286" i="6"/>
  <c r="E285" i="6"/>
  <c r="E284" i="6"/>
  <c r="E283" i="6"/>
  <c r="E282" i="6"/>
  <c r="E281" i="6"/>
  <c r="E280" i="6"/>
  <c r="E279" i="6"/>
  <c r="E278" i="6"/>
  <c r="E277" i="6"/>
  <c r="E276" i="6"/>
  <c r="E275" i="6"/>
  <c r="E274" i="6"/>
  <c r="E273" i="6"/>
  <c r="E272" i="6"/>
  <c r="E271" i="6"/>
  <c r="E270" i="6"/>
  <c r="E269" i="6"/>
  <c r="E268" i="6"/>
  <c r="E267" i="6"/>
  <c r="E266" i="6"/>
  <c r="E265" i="6"/>
  <c r="E264" i="6"/>
  <c r="E263" i="6"/>
  <c r="E262" i="6"/>
  <c r="E261" i="6"/>
  <c r="E260" i="6"/>
  <c r="E259" i="6"/>
  <c r="E258" i="6"/>
  <c r="E257" i="6"/>
  <c r="E256" i="6"/>
  <c r="E255" i="6"/>
  <c r="E254" i="6"/>
  <c r="E253" i="6"/>
  <c r="E252" i="6"/>
  <c r="E251" i="6"/>
  <c r="E250" i="6"/>
  <c r="E249" i="6"/>
  <c r="E248" i="6"/>
  <c r="E247" i="6"/>
  <c r="E246" i="6"/>
  <c r="E245" i="6"/>
  <c r="E244" i="6"/>
  <c r="E243" i="6"/>
  <c r="E242" i="6"/>
  <c r="E241" i="6"/>
  <c r="E240" i="6"/>
  <c r="E239" i="6"/>
  <c r="E238" i="6"/>
  <c r="E237" i="6"/>
  <c r="E236" i="6"/>
  <c r="E235" i="6"/>
  <c r="E234" i="6"/>
  <c r="E233" i="6"/>
  <c r="E232" i="6"/>
  <c r="E231" i="6"/>
  <c r="E230" i="6"/>
  <c r="E229" i="6"/>
  <c r="E228" i="6"/>
  <c r="E227" i="6"/>
  <c r="E226" i="6"/>
  <c r="E225" i="6"/>
  <c r="E224" i="6"/>
  <c r="E223" i="6"/>
  <c r="E222" i="6"/>
  <c r="E221" i="6"/>
  <c r="E220" i="6"/>
  <c r="E219" i="6"/>
  <c r="E218" i="6"/>
  <c r="E217" i="6"/>
  <c r="E216" i="6"/>
  <c r="E215" i="6"/>
  <c r="E214" i="6"/>
  <c r="E213" i="6"/>
  <c r="E212" i="6"/>
  <c r="E211" i="6"/>
  <c r="E210" i="6"/>
  <c r="E209" i="6"/>
  <c r="E208" i="6"/>
  <c r="E207" i="6"/>
  <c r="E206" i="6"/>
  <c r="E205" i="6"/>
  <c r="E204" i="6"/>
  <c r="E203" i="6"/>
  <c r="E202" i="6"/>
  <c r="E201" i="6"/>
  <c r="E200" i="6"/>
  <c r="E199" i="6"/>
  <c r="E198" i="6"/>
  <c r="E197" i="6"/>
  <c r="E196" i="6"/>
  <c r="E195" i="6"/>
  <c r="E194" i="6"/>
  <c r="E193" i="6"/>
  <c r="E192" i="6"/>
  <c r="E191" i="6"/>
  <c r="E190" i="6"/>
  <c r="E189" i="6"/>
  <c r="E188" i="6"/>
  <c r="E187" i="6"/>
  <c r="E186" i="6"/>
  <c r="E185" i="6"/>
  <c r="E184" i="6"/>
  <c r="E183" i="6"/>
  <c r="E182" i="6"/>
  <c r="E181" i="6"/>
  <c r="E180" i="6"/>
  <c r="E179" i="6"/>
  <c r="E178" i="6"/>
  <c r="E177" i="6"/>
  <c r="E176" i="6"/>
  <c r="E175" i="6"/>
  <c r="E174" i="6"/>
  <c r="E173" i="6"/>
  <c r="E172" i="6"/>
  <c r="E171" i="6"/>
  <c r="E170" i="6"/>
  <c r="E169" i="6"/>
  <c r="E168" i="6"/>
  <c r="E167" i="6"/>
  <c r="E166" i="6"/>
  <c r="E165" i="6"/>
  <c r="E164" i="6"/>
  <c r="E163" i="6"/>
  <c r="E162" i="6"/>
  <c r="E161" i="6"/>
  <c r="E160" i="6"/>
  <c r="E159" i="6"/>
  <c r="E158" i="6"/>
  <c r="E157" i="6"/>
  <c r="E156" i="6"/>
  <c r="E155" i="6"/>
  <c r="E154"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E108" i="6"/>
  <c r="E107" i="6"/>
  <c r="E106" i="6"/>
  <c r="E105" i="6"/>
  <c r="E104" i="6"/>
  <c r="E103" i="6"/>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4" i="6"/>
  <c r="E23" i="6"/>
  <c r="E22" i="6"/>
  <c r="A5" i="10" s="1"/>
  <c r="E21" i="6"/>
  <c r="A4" i="10" s="1"/>
  <c r="E20" i="6"/>
  <c r="A3" i="10" s="1"/>
  <c r="I30"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6" i="6"/>
  <c r="I18" i="6"/>
  <c r="I17" i="6"/>
  <c r="I16" i="6"/>
  <c r="I15" i="6"/>
  <c r="I14" i="6"/>
  <c r="I13" i="6"/>
  <c r="I12" i="6"/>
  <c r="I11" i="6"/>
  <c r="I10" i="6"/>
  <c r="I9" i="6"/>
  <c r="I8" i="6"/>
  <c r="I7" i="6"/>
  <c r="F43" i="5"/>
  <c r="G43" i="5" s="1"/>
  <c r="F42" i="5"/>
  <c r="G42" i="5" s="1"/>
  <c r="F41" i="5"/>
  <c r="G41" i="5" s="1"/>
  <c r="F40" i="5"/>
  <c r="G40" i="5" s="1"/>
  <c r="F39" i="5"/>
  <c r="G39" i="5" s="1"/>
  <c r="F38" i="5"/>
  <c r="G38" i="5" s="1"/>
  <c r="F37" i="5"/>
  <c r="G37" i="5" s="1"/>
  <c r="F36" i="5"/>
  <c r="G36" i="5" s="1"/>
  <c r="F35" i="5"/>
  <c r="G35" i="5" s="1"/>
  <c r="F34" i="5"/>
  <c r="G34" i="5" s="1"/>
  <c r="F29" i="5"/>
  <c r="G29" i="5" s="1"/>
  <c r="F28" i="5"/>
  <c r="G28" i="5" s="1"/>
  <c r="F27" i="5"/>
  <c r="G27" i="5" s="1"/>
  <c r="F26" i="5"/>
  <c r="G26" i="5" s="1"/>
  <c r="F25" i="5"/>
  <c r="G25" i="5" s="1"/>
  <c r="F24" i="5"/>
  <c r="G24" i="5" s="1"/>
  <c r="F23" i="5"/>
  <c r="G23" i="5" s="1"/>
  <c r="F22" i="5"/>
  <c r="G22" i="5" s="1"/>
  <c r="F21" i="5"/>
  <c r="G21" i="5" s="1"/>
  <c r="F20" i="5"/>
  <c r="G20" i="5" s="1"/>
  <c r="J25" i="5"/>
  <c r="J24" i="5"/>
  <c r="J23" i="5"/>
  <c r="J22" i="5"/>
  <c r="J18" i="5"/>
  <c r="J17" i="5"/>
  <c r="J16" i="5"/>
  <c r="J15" i="5"/>
  <c r="J14" i="5"/>
  <c r="J13" i="5"/>
  <c r="J12" i="5"/>
  <c r="J11" i="5"/>
  <c r="J10" i="5"/>
  <c r="J9" i="5"/>
  <c r="J8" i="5"/>
  <c r="J7" i="5"/>
  <c r="J6" i="5"/>
  <c r="F15" i="5"/>
  <c r="F14" i="5"/>
  <c r="F13" i="5"/>
  <c r="F12" i="5"/>
  <c r="F11" i="5"/>
  <c r="F10" i="5"/>
  <c r="F9" i="5"/>
  <c r="F8" i="5"/>
  <c r="F7" i="5"/>
  <c r="F6" i="5"/>
  <c r="B32" i="5"/>
  <c r="E32" i="5" s="1"/>
  <c r="B31" i="5"/>
  <c r="E31" i="5" s="1"/>
  <c r="B30" i="5"/>
  <c r="E30" i="5" s="1"/>
  <c r="B29" i="5"/>
  <c r="E29" i="5" s="1"/>
  <c r="B28" i="5"/>
  <c r="E28" i="5" s="1"/>
  <c r="B27" i="5"/>
  <c r="E27" i="5" s="1"/>
  <c r="B26" i="5"/>
  <c r="E26" i="5" s="1"/>
  <c r="B25" i="5"/>
  <c r="E25" i="5" s="1"/>
  <c r="B24" i="5"/>
  <c r="E24" i="5" s="1"/>
  <c r="B23" i="5"/>
  <c r="E23" i="5" s="1"/>
  <c r="B22" i="5"/>
  <c r="E22" i="5" s="1"/>
  <c r="B21" i="5"/>
  <c r="E21" i="5" s="1"/>
  <c r="B20" i="5"/>
  <c r="E20" i="5" s="1"/>
  <c r="B19" i="5"/>
  <c r="E19" i="5" s="1"/>
  <c r="B18" i="5"/>
  <c r="E18" i="5" s="1"/>
  <c r="B17" i="5"/>
  <c r="E17" i="5" s="1"/>
  <c r="B16" i="5"/>
  <c r="E16" i="5" s="1"/>
  <c r="B15" i="5"/>
  <c r="E15" i="5" s="1"/>
  <c r="B14" i="5"/>
  <c r="E14" i="5" s="1"/>
  <c r="B13" i="5"/>
  <c r="E13" i="5" s="1"/>
  <c r="B12" i="5"/>
  <c r="E12" i="5" s="1"/>
  <c r="B11" i="5"/>
  <c r="E11" i="5" s="1"/>
  <c r="B10" i="5"/>
  <c r="E10" i="5" s="1"/>
  <c r="B9" i="5"/>
  <c r="E9" i="5" s="1"/>
  <c r="B8" i="5"/>
  <c r="E8" i="5" s="1"/>
  <c r="B7" i="5"/>
  <c r="E7" i="5" s="1"/>
  <c r="B6" i="5"/>
  <c r="E6" i="5" s="1"/>
  <c r="G15" i="3"/>
  <c r="G14" i="3"/>
  <c r="G13" i="3"/>
  <c r="G12" i="3"/>
  <c r="G11" i="3"/>
  <c r="G10" i="3"/>
  <c r="G9" i="3"/>
  <c r="G8" i="3"/>
  <c r="G7" i="3"/>
  <c r="G6" i="3"/>
  <c r="B7" i="3"/>
  <c r="B32" i="3"/>
  <c r="B31" i="3"/>
  <c r="B30" i="3"/>
  <c r="B29" i="3"/>
  <c r="B28" i="3"/>
  <c r="B27" i="3"/>
  <c r="B26" i="3"/>
  <c r="B25" i="3"/>
  <c r="B24" i="3"/>
  <c r="B23" i="3"/>
  <c r="B22" i="3"/>
  <c r="B21" i="3"/>
  <c r="B20" i="3"/>
  <c r="B19" i="3"/>
  <c r="B18" i="3"/>
  <c r="B17" i="3"/>
  <c r="B16" i="3"/>
  <c r="B15" i="3"/>
  <c r="B14" i="3"/>
  <c r="B13" i="3"/>
  <c r="B12" i="3"/>
  <c r="B11" i="3"/>
  <c r="B10" i="3"/>
  <c r="B9" i="3"/>
  <c r="B8" i="3"/>
  <c r="B6" i="3"/>
  <c r="BB308" i="1"/>
  <c r="BA308" i="1"/>
  <c r="AZ308" i="1"/>
  <c r="AY308" i="1"/>
  <c r="AX308" i="1"/>
  <c r="AW308" i="1"/>
  <c r="AV308" i="1"/>
  <c r="AU308" i="1"/>
  <c r="AT308" i="1"/>
  <c r="AS308" i="1"/>
  <c r="AR308" i="1"/>
  <c r="AQ308" i="1"/>
  <c r="AP308" i="1"/>
  <c r="BB305" i="1"/>
  <c r="BA305" i="1"/>
  <c r="AZ305" i="1"/>
  <c r="AY305" i="1"/>
  <c r="AX305" i="1"/>
  <c r="AW305" i="1"/>
  <c r="AV305" i="1"/>
  <c r="AU305" i="1"/>
  <c r="AT305" i="1"/>
  <c r="AS305" i="1"/>
  <c r="AR305" i="1"/>
  <c r="AQ305" i="1"/>
  <c r="AP305" i="1"/>
  <c r="BB299" i="1"/>
  <c r="BA299" i="1"/>
  <c r="AZ299" i="1"/>
  <c r="AY299" i="1"/>
  <c r="AX299" i="1"/>
  <c r="AW299" i="1"/>
  <c r="AV299" i="1"/>
  <c r="AU299" i="1"/>
  <c r="AT299" i="1"/>
  <c r="AS299" i="1"/>
  <c r="AR299" i="1"/>
  <c r="AQ299" i="1"/>
  <c r="AP299" i="1"/>
  <c r="BB286" i="1"/>
  <c r="BA286" i="1"/>
  <c r="AZ286" i="1"/>
  <c r="AY286" i="1"/>
  <c r="AX286" i="1"/>
  <c r="AW286" i="1"/>
  <c r="AV286" i="1"/>
  <c r="AU286" i="1"/>
  <c r="AT286" i="1"/>
  <c r="AS286" i="1"/>
  <c r="AR286" i="1"/>
  <c r="AQ286" i="1"/>
  <c r="AP286" i="1"/>
  <c r="BB294" i="1"/>
  <c r="BA294" i="1"/>
  <c r="AZ294" i="1"/>
  <c r="AY294" i="1"/>
  <c r="AX294" i="1"/>
  <c r="AW294" i="1"/>
  <c r="AV294" i="1"/>
  <c r="AU294" i="1"/>
  <c r="AT294" i="1"/>
  <c r="AS294" i="1"/>
  <c r="AR294" i="1"/>
  <c r="AQ294" i="1"/>
  <c r="AP294" i="1"/>
  <c r="BB284" i="1"/>
  <c r="BA284" i="1"/>
  <c r="AZ284" i="1"/>
  <c r="AY284" i="1"/>
  <c r="AX284" i="1"/>
  <c r="AW284" i="1"/>
  <c r="AV284" i="1"/>
  <c r="AU284" i="1"/>
  <c r="AT284" i="1"/>
  <c r="AS284" i="1"/>
  <c r="AR284" i="1"/>
  <c r="AQ284" i="1"/>
  <c r="AP284" i="1"/>
  <c r="BB298" i="1"/>
  <c r="BA298" i="1"/>
  <c r="AZ298" i="1"/>
  <c r="AY298" i="1"/>
  <c r="AX298" i="1"/>
  <c r="AW298" i="1"/>
  <c r="AV298" i="1"/>
  <c r="AU298" i="1"/>
  <c r="AT298" i="1"/>
  <c r="AS298" i="1"/>
  <c r="AR298" i="1"/>
  <c r="AQ298" i="1"/>
  <c r="AP298" i="1"/>
  <c r="BB302" i="1"/>
  <c r="BA302" i="1"/>
  <c r="AZ302" i="1"/>
  <c r="AY302" i="1"/>
  <c r="AX302" i="1"/>
  <c r="AW302" i="1"/>
  <c r="AV302" i="1"/>
  <c r="AU302" i="1"/>
  <c r="AT302" i="1"/>
  <c r="AS302" i="1"/>
  <c r="AR302" i="1"/>
  <c r="AQ302" i="1"/>
  <c r="AP302" i="1"/>
  <c r="BB265" i="1"/>
  <c r="BA265" i="1"/>
  <c r="AZ265" i="1"/>
  <c r="AY265" i="1"/>
  <c r="AX265" i="1"/>
  <c r="AW265" i="1"/>
  <c r="AV265" i="1"/>
  <c r="AU265" i="1"/>
  <c r="AT265" i="1"/>
  <c r="AS265" i="1"/>
  <c r="AR265" i="1"/>
  <c r="AQ265" i="1"/>
  <c r="AP265" i="1"/>
  <c r="BB307" i="1"/>
  <c r="BA307" i="1"/>
  <c r="AZ307" i="1"/>
  <c r="AY307" i="1"/>
  <c r="AX307" i="1"/>
  <c r="AW307" i="1"/>
  <c r="AV307" i="1"/>
  <c r="AU307" i="1"/>
  <c r="AT307" i="1"/>
  <c r="AS307" i="1"/>
  <c r="AR307" i="1"/>
  <c r="AQ307" i="1"/>
  <c r="AP307" i="1"/>
  <c r="BB279" i="1"/>
  <c r="BA279" i="1"/>
  <c r="AZ279" i="1"/>
  <c r="AY279" i="1"/>
  <c r="AX279" i="1"/>
  <c r="AW279" i="1"/>
  <c r="AV279" i="1"/>
  <c r="AU279" i="1"/>
  <c r="AT279" i="1"/>
  <c r="AS279" i="1"/>
  <c r="AR279" i="1"/>
  <c r="AQ279" i="1"/>
  <c r="AP279" i="1"/>
  <c r="BB283" i="1"/>
  <c r="BA283" i="1"/>
  <c r="AZ283" i="1"/>
  <c r="AY283" i="1"/>
  <c r="AX283" i="1"/>
  <c r="AW283" i="1"/>
  <c r="AV283" i="1"/>
  <c r="AU283" i="1"/>
  <c r="AT283" i="1"/>
  <c r="AS283" i="1"/>
  <c r="AR283" i="1"/>
  <c r="AQ283" i="1"/>
  <c r="AP283" i="1"/>
  <c r="BB291" i="1"/>
  <c r="BA291" i="1"/>
  <c r="AZ291" i="1"/>
  <c r="AY291" i="1"/>
  <c r="AX291" i="1"/>
  <c r="AW291" i="1"/>
  <c r="AV291" i="1"/>
  <c r="AU291" i="1"/>
  <c r="AT291" i="1"/>
  <c r="AS291" i="1"/>
  <c r="AR291" i="1"/>
  <c r="AQ291" i="1"/>
  <c r="AP291" i="1"/>
  <c r="BB306" i="1"/>
  <c r="BA306" i="1"/>
  <c r="AZ306" i="1"/>
  <c r="AY306" i="1"/>
  <c r="AX306" i="1"/>
  <c r="AW306" i="1"/>
  <c r="AV306" i="1"/>
  <c r="AU306" i="1"/>
  <c r="AT306" i="1"/>
  <c r="AS306" i="1"/>
  <c r="AR306" i="1"/>
  <c r="AQ306" i="1"/>
  <c r="AP306" i="1"/>
  <c r="BB282" i="1"/>
  <c r="BA282" i="1"/>
  <c r="AZ282" i="1"/>
  <c r="AY282" i="1"/>
  <c r="AX282" i="1"/>
  <c r="AW282" i="1"/>
  <c r="AV282" i="1"/>
  <c r="AU282" i="1"/>
  <c r="AT282" i="1"/>
  <c r="AS282" i="1"/>
  <c r="AR282" i="1"/>
  <c r="AQ282" i="1"/>
  <c r="AP282" i="1"/>
  <c r="BB289" i="1"/>
  <c r="BA289" i="1"/>
  <c r="AZ289" i="1"/>
  <c r="AY289" i="1"/>
  <c r="AX289" i="1"/>
  <c r="AW289" i="1"/>
  <c r="AV289" i="1"/>
  <c r="AU289" i="1"/>
  <c r="AT289" i="1"/>
  <c r="AS289" i="1"/>
  <c r="AR289" i="1"/>
  <c r="AQ289" i="1"/>
  <c r="AP289" i="1"/>
  <c r="BB288" i="1"/>
  <c r="BA288" i="1"/>
  <c r="AZ288" i="1"/>
  <c r="AY288" i="1"/>
  <c r="AX288" i="1"/>
  <c r="AW288" i="1"/>
  <c r="AV288" i="1"/>
  <c r="AU288" i="1"/>
  <c r="AT288" i="1"/>
  <c r="AS288" i="1"/>
  <c r="AR288" i="1"/>
  <c r="AQ288" i="1"/>
  <c r="AP288" i="1"/>
  <c r="BB287" i="1"/>
  <c r="BA287" i="1"/>
  <c r="AZ287" i="1"/>
  <c r="AY287" i="1"/>
  <c r="AX287" i="1"/>
  <c r="AW287" i="1"/>
  <c r="AV287" i="1"/>
  <c r="AU287" i="1"/>
  <c r="AT287" i="1"/>
  <c r="AS287" i="1"/>
  <c r="AR287" i="1"/>
  <c r="AQ287" i="1"/>
  <c r="AP287" i="1"/>
  <c r="BB293" i="1"/>
  <c r="BA293" i="1"/>
  <c r="AZ293" i="1"/>
  <c r="AY293" i="1"/>
  <c r="AX293" i="1"/>
  <c r="AW293" i="1"/>
  <c r="AV293" i="1"/>
  <c r="AU293" i="1"/>
  <c r="AT293" i="1"/>
  <c r="AS293" i="1"/>
  <c r="AR293" i="1"/>
  <c r="AQ293" i="1"/>
  <c r="AP293" i="1"/>
  <c r="BB278" i="1"/>
  <c r="BA278" i="1"/>
  <c r="AZ278" i="1"/>
  <c r="AY278" i="1"/>
  <c r="AX278" i="1"/>
  <c r="AW278" i="1"/>
  <c r="AV278" i="1"/>
  <c r="AU278" i="1"/>
  <c r="AT278" i="1"/>
  <c r="AS278" i="1"/>
  <c r="AR278" i="1"/>
  <c r="AQ278" i="1"/>
  <c r="AP278" i="1"/>
  <c r="BB277" i="1"/>
  <c r="BA277" i="1"/>
  <c r="AZ277" i="1"/>
  <c r="AY277" i="1"/>
  <c r="AX277" i="1"/>
  <c r="AW277" i="1"/>
  <c r="AV277" i="1"/>
  <c r="AU277" i="1"/>
  <c r="AT277" i="1"/>
  <c r="AS277" i="1"/>
  <c r="AR277" i="1"/>
  <c r="AQ277" i="1"/>
  <c r="AP277" i="1"/>
  <c r="BB276" i="1"/>
  <c r="BA276" i="1"/>
  <c r="AZ276" i="1"/>
  <c r="AY276" i="1"/>
  <c r="AX276" i="1"/>
  <c r="AW276" i="1"/>
  <c r="AV276" i="1"/>
  <c r="AU276" i="1"/>
  <c r="AT276" i="1"/>
  <c r="AS276" i="1"/>
  <c r="AR276" i="1"/>
  <c r="AQ276" i="1"/>
  <c r="AP276" i="1"/>
  <c r="BB272" i="1"/>
  <c r="BA272" i="1"/>
  <c r="AZ272" i="1"/>
  <c r="AY272" i="1"/>
  <c r="AX272" i="1"/>
  <c r="AW272" i="1"/>
  <c r="AV272" i="1"/>
  <c r="AU272" i="1"/>
  <c r="AT272" i="1"/>
  <c r="AS272" i="1"/>
  <c r="AR272" i="1"/>
  <c r="AQ272" i="1"/>
  <c r="AP272" i="1"/>
  <c r="BB264" i="1"/>
  <c r="BA264" i="1"/>
  <c r="AZ264" i="1"/>
  <c r="AY264" i="1"/>
  <c r="AX264" i="1"/>
  <c r="AW264" i="1"/>
  <c r="AV264" i="1"/>
  <c r="AU264" i="1"/>
  <c r="AT264" i="1"/>
  <c r="AS264" i="1"/>
  <c r="AR264" i="1"/>
  <c r="AQ264" i="1"/>
  <c r="AP264" i="1"/>
  <c r="BB268" i="1"/>
  <c r="BA268" i="1"/>
  <c r="AZ268" i="1"/>
  <c r="AY268" i="1"/>
  <c r="AX268" i="1"/>
  <c r="AW268" i="1"/>
  <c r="AV268" i="1"/>
  <c r="AU268" i="1"/>
  <c r="AT268" i="1"/>
  <c r="AS268" i="1"/>
  <c r="AR268" i="1"/>
  <c r="AQ268" i="1"/>
  <c r="AP268" i="1"/>
  <c r="BB303" i="1"/>
  <c r="BA303" i="1"/>
  <c r="AZ303" i="1"/>
  <c r="AY303" i="1"/>
  <c r="AX303" i="1"/>
  <c r="AW303" i="1"/>
  <c r="AV303" i="1"/>
  <c r="AU303" i="1"/>
  <c r="AT303" i="1"/>
  <c r="AS303" i="1"/>
  <c r="AR303" i="1"/>
  <c r="AQ303" i="1"/>
  <c r="AP303" i="1"/>
  <c r="BB295" i="1"/>
  <c r="BA295" i="1"/>
  <c r="AZ295" i="1"/>
  <c r="AY295" i="1"/>
  <c r="AX295" i="1"/>
  <c r="AW295" i="1"/>
  <c r="AV295" i="1"/>
  <c r="AU295" i="1"/>
  <c r="AT295" i="1"/>
  <c r="AS295" i="1"/>
  <c r="AR295" i="1"/>
  <c r="AQ295" i="1"/>
  <c r="AP295" i="1"/>
  <c r="BB280" i="1"/>
  <c r="BA280" i="1"/>
  <c r="AZ280" i="1"/>
  <c r="AY280" i="1"/>
  <c r="AX280" i="1"/>
  <c r="AW280" i="1"/>
  <c r="AV280" i="1"/>
  <c r="AU280" i="1"/>
  <c r="AT280" i="1"/>
  <c r="AS280" i="1"/>
  <c r="AR280" i="1"/>
  <c r="AQ280" i="1"/>
  <c r="AP280" i="1"/>
  <c r="BB285" i="1"/>
  <c r="BA285" i="1"/>
  <c r="AZ285" i="1"/>
  <c r="AY285" i="1"/>
  <c r="AX285" i="1"/>
  <c r="AW285" i="1"/>
  <c r="AV285" i="1"/>
  <c r="AU285" i="1"/>
  <c r="AT285" i="1"/>
  <c r="AS285" i="1"/>
  <c r="AR285" i="1"/>
  <c r="AQ285" i="1"/>
  <c r="AP285" i="1"/>
  <c r="BB301" i="1"/>
  <c r="BA301" i="1"/>
  <c r="AZ301" i="1"/>
  <c r="AY301" i="1"/>
  <c r="AX301" i="1"/>
  <c r="AW301" i="1"/>
  <c r="AV301" i="1"/>
  <c r="AU301" i="1"/>
  <c r="AT301" i="1"/>
  <c r="AS301" i="1"/>
  <c r="AR301" i="1"/>
  <c r="AQ301" i="1"/>
  <c r="AP301" i="1"/>
  <c r="BB297" i="1"/>
  <c r="BA297" i="1"/>
  <c r="AZ297" i="1"/>
  <c r="AY297" i="1"/>
  <c r="AX297" i="1"/>
  <c r="AW297" i="1"/>
  <c r="AV297" i="1"/>
  <c r="AU297" i="1"/>
  <c r="AT297" i="1"/>
  <c r="AS297" i="1"/>
  <c r="AR297" i="1"/>
  <c r="AQ297" i="1"/>
  <c r="AP297" i="1"/>
  <c r="BB275" i="1"/>
  <c r="BA275" i="1"/>
  <c r="AZ275" i="1"/>
  <c r="AY275" i="1"/>
  <c r="AX275" i="1"/>
  <c r="AW275" i="1"/>
  <c r="AV275" i="1"/>
  <c r="AU275" i="1"/>
  <c r="AT275" i="1"/>
  <c r="AS275" i="1"/>
  <c r="AR275" i="1"/>
  <c r="AQ275" i="1"/>
  <c r="AP275" i="1"/>
  <c r="BB271" i="1"/>
  <c r="BA271" i="1"/>
  <c r="AZ271" i="1"/>
  <c r="AY271" i="1"/>
  <c r="AX271" i="1"/>
  <c r="AW271" i="1"/>
  <c r="AV271" i="1"/>
  <c r="AU271" i="1"/>
  <c r="AT271" i="1"/>
  <c r="AS271" i="1"/>
  <c r="AR271" i="1"/>
  <c r="AQ271" i="1"/>
  <c r="AP271" i="1"/>
  <c r="BB296" i="1"/>
  <c r="BA296" i="1"/>
  <c r="AZ296" i="1"/>
  <c r="AY296" i="1"/>
  <c r="AX296" i="1"/>
  <c r="AW296" i="1"/>
  <c r="AV296" i="1"/>
  <c r="AU296" i="1"/>
  <c r="AT296" i="1"/>
  <c r="AS296" i="1"/>
  <c r="AR296" i="1"/>
  <c r="AQ296" i="1"/>
  <c r="AP296" i="1"/>
  <c r="BB290" i="1"/>
  <c r="BA290" i="1"/>
  <c r="AZ290" i="1"/>
  <c r="AY290" i="1"/>
  <c r="AX290" i="1"/>
  <c r="AW290" i="1"/>
  <c r="AV290" i="1"/>
  <c r="AU290" i="1"/>
  <c r="AT290" i="1"/>
  <c r="AS290" i="1"/>
  <c r="AR290" i="1"/>
  <c r="AQ290" i="1"/>
  <c r="AP290" i="1"/>
  <c r="BB267" i="1"/>
  <c r="BA267" i="1"/>
  <c r="AZ267" i="1"/>
  <c r="AY267" i="1"/>
  <c r="AX267" i="1"/>
  <c r="AW267" i="1"/>
  <c r="AV267" i="1"/>
  <c r="AU267" i="1"/>
  <c r="AT267" i="1"/>
  <c r="AS267" i="1"/>
  <c r="AR267" i="1"/>
  <c r="AQ267" i="1"/>
  <c r="AP267" i="1"/>
  <c r="BB304" i="1"/>
  <c r="BA304" i="1"/>
  <c r="AZ304" i="1"/>
  <c r="AY304" i="1"/>
  <c r="AX304" i="1"/>
  <c r="AW304" i="1"/>
  <c r="AV304" i="1"/>
  <c r="AU304" i="1"/>
  <c r="AT304" i="1"/>
  <c r="AS304" i="1"/>
  <c r="AR304" i="1"/>
  <c r="AQ304" i="1"/>
  <c r="AP304" i="1"/>
  <c r="BB270" i="1"/>
  <c r="BA270" i="1"/>
  <c r="AZ270" i="1"/>
  <c r="AY270" i="1"/>
  <c r="AX270" i="1"/>
  <c r="AW270" i="1"/>
  <c r="AV270" i="1"/>
  <c r="AU270" i="1"/>
  <c r="AT270" i="1"/>
  <c r="AS270" i="1"/>
  <c r="AR270" i="1"/>
  <c r="AQ270" i="1"/>
  <c r="AP270" i="1"/>
  <c r="BB274" i="1"/>
  <c r="BA274" i="1"/>
  <c r="AZ274" i="1"/>
  <c r="AY274" i="1"/>
  <c r="AX274" i="1"/>
  <c r="AW274" i="1"/>
  <c r="AV274" i="1"/>
  <c r="AU274" i="1"/>
  <c r="AT274" i="1"/>
  <c r="AS274" i="1"/>
  <c r="AR274" i="1"/>
  <c r="AQ274" i="1"/>
  <c r="AP274" i="1"/>
  <c r="BB281" i="1"/>
  <c r="BA281" i="1"/>
  <c r="AZ281" i="1"/>
  <c r="AY281" i="1"/>
  <c r="AX281" i="1"/>
  <c r="AW281" i="1"/>
  <c r="AV281" i="1"/>
  <c r="AU281" i="1"/>
  <c r="AT281" i="1"/>
  <c r="AS281" i="1"/>
  <c r="AR281" i="1"/>
  <c r="AQ281" i="1"/>
  <c r="AP281" i="1"/>
  <c r="BB269" i="1"/>
  <c r="BA269" i="1"/>
  <c r="AZ269" i="1"/>
  <c r="AY269" i="1"/>
  <c r="AX269" i="1"/>
  <c r="AW269" i="1"/>
  <c r="AV269" i="1"/>
  <c r="AU269" i="1"/>
  <c r="AT269" i="1"/>
  <c r="AS269" i="1"/>
  <c r="AR269" i="1"/>
  <c r="AQ269" i="1"/>
  <c r="AP269" i="1"/>
  <c r="BB300" i="1"/>
  <c r="BA300" i="1"/>
  <c r="AZ300" i="1"/>
  <c r="AY300" i="1"/>
  <c r="AX300" i="1"/>
  <c r="AW300" i="1"/>
  <c r="AV300" i="1"/>
  <c r="AU300" i="1"/>
  <c r="AT300" i="1"/>
  <c r="AS300" i="1"/>
  <c r="AR300" i="1"/>
  <c r="AQ300" i="1"/>
  <c r="AP300" i="1"/>
  <c r="BB292" i="1"/>
  <c r="BA292" i="1"/>
  <c r="AZ292" i="1"/>
  <c r="AY292" i="1"/>
  <c r="AX292" i="1"/>
  <c r="AW292" i="1"/>
  <c r="AV292" i="1"/>
  <c r="AU292" i="1"/>
  <c r="AT292" i="1"/>
  <c r="AS292" i="1"/>
  <c r="AR292" i="1"/>
  <c r="AQ292" i="1"/>
  <c r="AP292" i="1"/>
  <c r="BB273" i="1"/>
  <c r="BA273" i="1"/>
  <c r="AZ273" i="1"/>
  <c r="AY273" i="1"/>
  <c r="AX273" i="1"/>
  <c r="AW273" i="1"/>
  <c r="AV273" i="1"/>
  <c r="AU273" i="1"/>
  <c r="AT273" i="1"/>
  <c r="AS273" i="1"/>
  <c r="AR273" i="1"/>
  <c r="AQ273" i="1"/>
  <c r="AP273" i="1"/>
  <c r="BB266" i="1"/>
  <c r="BA266" i="1"/>
  <c r="AZ266" i="1"/>
  <c r="AY266" i="1"/>
  <c r="AX266" i="1"/>
  <c r="AW266" i="1"/>
  <c r="AV266" i="1"/>
  <c r="AU266" i="1"/>
  <c r="AT266" i="1"/>
  <c r="AS266" i="1"/>
  <c r="AR266" i="1"/>
  <c r="AQ266" i="1"/>
  <c r="AP266" i="1"/>
  <c r="BB878" i="1"/>
  <c r="BA878" i="1"/>
  <c r="AZ878" i="1"/>
  <c r="AY878" i="1"/>
  <c r="AX878" i="1"/>
  <c r="AW878" i="1"/>
  <c r="AV878" i="1"/>
  <c r="AU878" i="1"/>
  <c r="AT878" i="1"/>
  <c r="AS878" i="1"/>
  <c r="AR878" i="1"/>
  <c r="AQ878" i="1"/>
  <c r="AP878" i="1"/>
  <c r="BB877" i="1"/>
  <c r="BA877" i="1"/>
  <c r="AZ877" i="1"/>
  <c r="AY877" i="1"/>
  <c r="AX877" i="1"/>
  <c r="AW877" i="1"/>
  <c r="AV877" i="1"/>
  <c r="AU877" i="1"/>
  <c r="AT877" i="1"/>
  <c r="AS877" i="1"/>
  <c r="AR877" i="1"/>
  <c r="AQ877" i="1"/>
  <c r="AP877" i="1"/>
  <c r="BB876" i="1"/>
  <c r="BA876" i="1"/>
  <c r="AZ876" i="1"/>
  <c r="AY876" i="1"/>
  <c r="AX876" i="1"/>
  <c r="AW876" i="1"/>
  <c r="AV876" i="1"/>
  <c r="AU876" i="1"/>
  <c r="AT876" i="1"/>
  <c r="AS876" i="1"/>
  <c r="AR876" i="1"/>
  <c r="AQ876" i="1"/>
  <c r="AP876" i="1"/>
  <c r="BB875" i="1"/>
  <c r="BA875" i="1"/>
  <c r="AZ875" i="1"/>
  <c r="AY875" i="1"/>
  <c r="AX875" i="1"/>
  <c r="AW875" i="1"/>
  <c r="AV875" i="1"/>
  <c r="AU875" i="1"/>
  <c r="AT875" i="1"/>
  <c r="AS875" i="1"/>
  <c r="AR875" i="1"/>
  <c r="AQ875" i="1"/>
  <c r="AP875" i="1"/>
  <c r="BB874" i="1"/>
  <c r="BA874" i="1"/>
  <c r="AZ874" i="1"/>
  <c r="AY874" i="1"/>
  <c r="AX874" i="1"/>
  <c r="AW874" i="1"/>
  <c r="AV874" i="1"/>
  <c r="AU874" i="1"/>
  <c r="AT874" i="1"/>
  <c r="AS874" i="1"/>
  <c r="AR874" i="1"/>
  <c r="AQ874" i="1"/>
  <c r="AP874" i="1"/>
  <c r="BB873" i="1"/>
  <c r="BA873" i="1"/>
  <c r="AZ873" i="1"/>
  <c r="AY873" i="1"/>
  <c r="AX873" i="1"/>
  <c r="AW873" i="1"/>
  <c r="AV873" i="1"/>
  <c r="AU873" i="1"/>
  <c r="AT873" i="1"/>
  <c r="AS873" i="1"/>
  <c r="AR873" i="1"/>
  <c r="AQ873" i="1"/>
  <c r="AP873" i="1"/>
  <c r="BB872" i="1"/>
  <c r="BA872" i="1"/>
  <c r="AZ872" i="1"/>
  <c r="AY872" i="1"/>
  <c r="AX872" i="1"/>
  <c r="AW872" i="1"/>
  <c r="AV872" i="1"/>
  <c r="AU872" i="1"/>
  <c r="AT872" i="1"/>
  <c r="AS872" i="1"/>
  <c r="AR872" i="1"/>
  <c r="AQ872" i="1"/>
  <c r="AP872" i="1"/>
  <c r="BB871" i="1"/>
  <c r="BA871" i="1"/>
  <c r="AZ871" i="1"/>
  <c r="AY871" i="1"/>
  <c r="AX871" i="1"/>
  <c r="AW871" i="1"/>
  <c r="AV871" i="1"/>
  <c r="AU871" i="1"/>
  <c r="AT871" i="1"/>
  <c r="AS871" i="1"/>
  <c r="AR871" i="1"/>
  <c r="AQ871" i="1"/>
  <c r="AP871" i="1"/>
  <c r="BB870" i="1"/>
  <c r="BA870" i="1"/>
  <c r="AZ870" i="1"/>
  <c r="AY870" i="1"/>
  <c r="AX870" i="1"/>
  <c r="AW870" i="1"/>
  <c r="AV870" i="1"/>
  <c r="AU870" i="1"/>
  <c r="AT870" i="1"/>
  <c r="AS870" i="1"/>
  <c r="AR870" i="1"/>
  <c r="AQ870" i="1"/>
  <c r="AP870" i="1"/>
  <c r="BB869" i="1"/>
  <c r="BA869" i="1"/>
  <c r="AZ869" i="1"/>
  <c r="AY869" i="1"/>
  <c r="AX869" i="1"/>
  <c r="AW869" i="1"/>
  <c r="AV869" i="1"/>
  <c r="AU869" i="1"/>
  <c r="AT869" i="1"/>
  <c r="AS869" i="1"/>
  <c r="AR869" i="1"/>
  <c r="AQ869" i="1"/>
  <c r="AP869" i="1"/>
  <c r="BB868" i="1"/>
  <c r="BA868" i="1"/>
  <c r="AZ868" i="1"/>
  <c r="AY868" i="1"/>
  <c r="AX868" i="1"/>
  <c r="AW868" i="1"/>
  <c r="AV868" i="1"/>
  <c r="AU868" i="1"/>
  <c r="AT868" i="1"/>
  <c r="AS868" i="1"/>
  <c r="AR868" i="1"/>
  <c r="AQ868" i="1"/>
  <c r="AP868" i="1"/>
  <c r="BB867" i="1"/>
  <c r="BA867" i="1"/>
  <c r="AZ867" i="1"/>
  <c r="AY867" i="1"/>
  <c r="AX867" i="1"/>
  <c r="AW867" i="1"/>
  <c r="AV867" i="1"/>
  <c r="AU867" i="1"/>
  <c r="AT867" i="1"/>
  <c r="AS867" i="1"/>
  <c r="AR867" i="1"/>
  <c r="AQ867" i="1"/>
  <c r="AP867" i="1"/>
  <c r="BB866" i="1"/>
  <c r="BA866" i="1"/>
  <c r="AZ866" i="1"/>
  <c r="AY866" i="1"/>
  <c r="AX866" i="1"/>
  <c r="AW866" i="1"/>
  <c r="AV866" i="1"/>
  <c r="AU866" i="1"/>
  <c r="AT866" i="1"/>
  <c r="AS866" i="1"/>
  <c r="AR866" i="1"/>
  <c r="AQ866" i="1"/>
  <c r="AP866" i="1"/>
  <c r="BB865" i="1"/>
  <c r="BA865" i="1"/>
  <c r="AZ865" i="1"/>
  <c r="AY865" i="1"/>
  <c r="AX865" i="1"/>
  <c r="AW865" i="1"/>
  <c r="AV865" i="1"/>
  <c r="AU865" i="1"/>
  <c r="AT865" i="1"/>
  <c r="AS865" i="1"/>
  <c r="AR865" i="1"/>
  <c r="AQ865" i="1"/>
  <c r="AP865" i="1"/>
  <c r="BB864" i="1"/>
  <c r="BA864" i="1"/>
  <c r="AZ864" i="1"/>
  <c r="AY864" i="1"/>
  <c r="AX864" i="1"/>
  <c r="AW864" i="1"/>
  <c r="AV864" i="1"/>
  <c r="AU864" i="1"/>
  <c r="AT864" i="1"/>
  <c r="AS864" i="1"/>
  <c r="AR864" i="1"/>
  <c r="AQ864" i="1"/>
  <c r="AP864" i="1"/>
  <c r="BB863" i="1"/>
  <c r="BA863" i="1"/>
  <c r="AZ863" i="1"/>
  <c r="AY863" i="1"/>
  <c r="AX863" i="1"/>
  <c r="AW863" i="1"/>
  <c r="AV863" i="1"/>
  <c r="AU863" i="1"/>
  <c r="AT863" i="1"/>
  <c r="AS863" i="1"/>
  <c r="AR863" i="1"/>
  <c r="AQ863" i="1"/>
  <c r="AP863" i="1"/>
  <c r="BB862" i="1"/>
  <c r="BA862" i="1"/>
  <c r="AZ862" i="1"/>
  <c r="AY862" i="1"/>
  <c r="AX862" i="1"/>
  <c r="AW862" i="1"/>
  <c r="AV862" i="1"/>
  <c r="AU862" i="1"/>
  <c r="AT862" i="1"/>
  <c r="AS862" i="1"/>
  <c r="AR862" i="1"/>
  <c r="AQ862" i="1"/>
  <c r="AP862" i="1"/>
  <c r="BB861" i="1"/>
  <c r="BA861" i="1"/>
  <c r="AZ861" i="1"/>
  <c r="AY861" i="1"/>
  <c r="AX861" i="1"/>
  <c r="AW861" i="1"/>
  <c r="AV861" i="1"/>
  <c r="AU861" i="1"/>
  <c r="AT861" i="1"/>
  <c r="AS861" i="1"/>
  <c r="AR861" i="1"/>
  <c r="AQ861" i="1"/>
  <c r="AP861" i="1"/>
  <c r="BB860" i="1"/>
  <c r="BA860" i="1"/>
  <c r="AZ860" i="1"/>
  <c r="AY860" i="1"/>
  <c r="AX860" i="1"/>
  <c r="AW860" i="1"/>
  <c r="AV860" i="1"/>
  <c r="AU860" i="1"/>
  <c r="AT860" i="1"/>
  <c r="AS860" i="1"/>
  <c r="AR860" i="1"/>
  <c r="AQ860" i="1"/>
  <c r="AP860" i="1"/>
  <c r="BB859" i="1"/>
  <c r="BA859" i="1"/>
  <c r="AZ859" i="1"/>
  <c r="AY859" i="1"/>
  <c r="AX859" i="1"/>
  <c r="AW859" i="1"/>
  <c r="AV859" i="1"/>
  <c r="AU859" i="1"/>
  <c r="AT859" i="1"/>
  <c r="AS859" i="1"/>
  <c r="AR859" i="1"/>
  <c r="AQ859" i="1"/>
  <c r="AP859" i="1"/>
  <c r="BB858" i="1"/>
  <c r="BA858" i="1"/>
  <c r="AZ858" i="1"/>
  <c r="AY858" i="1"/>
  <c r="AX858" i="1"/>
  <c r="AW858" i="1"/>
  <c r="AV858" i="1"/>
  <c r="AU858" i="1"/>
  <c r="AT858" i="1"/>
  <c r="AS858" i="1"/>
  <c r="AR858" i="1"/>
  <c r="AQ858" i="1"/>
  <c r="AP858" i="1"/>
  <c r="BB857" i="1"/>
  <c r="BA857" i="1"/>
  <c r="AZ857" i="1"/>
  <c r="AY857" i="1"/>
  <c r="AX857" i="1"/>
  <c r="AW857" i="1"/>
  <c r="AV857" i="1"/>
  <c r="AU857" i="1"/>
  <c r="AT857" i="1"/>
  <c r="AS857" i="1"/>
  <c r="AR857" i="1"/>
  <c r="AQ857" i="1"/>
  <c r="AP857" i="1"/>
  <c r="BB856" i="1"/>
  <c r="BA856" i="1"/>
  <c r="AZ856" i="1"/>
  <c r="AY856" i="1"/>
  <c r="AX856" i="1"/>
  <c r="AW856" i="1"/>
  <c r="AV856" i="1"/>
  <c r="AU856" i="1"/>
  <c r="AT856" i="1"/>
  <c r="AS856" i="1"/>
  <c r="AR856" i="1"/>
  <c r="AQ856" i="1"/>
  <c r="AP856" i="1"/>
  <c r="BB855" i="1"/>
  <c r="BA855" i="1"/>
  <c r="AZ855" i="1"/>
  <c r="AY855" i="1"/>
  <c r="AX855" i="1"/>
  <c r="AW855" i="1"/>
  <c r="AV855" i="1"/>
  <c r="AU855" i="1"/>
  <c r="AT855" i="1"/>
  <c r="AS855" i="1"/>
  <c r="AR855" i="1"/>
  <c r="AQ855" i="1"/>
  <c r="AP855" i="1"/>
  <c r="BB854" i="1"/>
  <c r="BA854" i="1"/>
  <c r="AZ854" i="1"/>
  <c r="AY854" i="1"/>
  <c r="AX854" i="1"/>
  <c r="AW854" i="1"/>
  <c r="AV854" i="1"/>
  <c r="AU854" i="1"/>
  <c r="AT854" i="1"/>
  <c r="AS854" i="1"/>
  <c r="AR854" i="1"/>
  <c r="AQ854" i="1"/>
  <c r="AP854" i="1"/>
  <c r="BB853" i="1"/>
  <c r="BA853" i="1"/>
  <c r="AZ853" i="1"/>
  <c r="AY853" i="1"/>
  <c r="AX853" i="1"/>
  <c r="AW853" i="1"/>
  <c r="AV853" i="1"/>
  <c r="AU853" i="1"/>
  <c r="AT853" i="1"/>
  <c r="AS853" i="1"/>
  <c r="AR853" i="1"/>
  <c r="AQ853" i="1"/>
  <c r="AP853" i="1"/>
  <c r="BB852" i="1"/>
  <c r="BA852" i="1"/>
  <c r="AZ852" i="1"/>
  <c r="AY852" i="1"/>
  <c r="AX852" i="1"/>
  <c r="AW852" i="1"/>
  <c r="AV852" i="1"/>
  <c r="AU852" i="1"/>
  <c r="AT852" i="1"/>
  <c r="AS852" i="1"/>
  <c r="AR852" i="1"/>
  <c r="AQ852" i="1"/>
  <c r="AP852" i="1"/>
  <c r="BB851" i="1"/>
  <c r="BA851" i="1"/>
  <c r="AZ851" i="1"/>
  <c r="AY851" i="1"/>
  <c r="AX851" i="1"/>
  <c r="AW851" i="1"/>
  <c r="AV851" i="1"/>
  <c r="AU851" i="1"/>
  <c r="AT851" i="1"/>
  <c r="AS851" i="1"/>
  <c r="AR851" i="1"/>
  <c r="AQ851" i="1"/>
  <c r="AP851" i="1"/>
  <c r="BB850" i="1"/>
  <c r="BA850" i="1"/>
  <c r="AZ850" i="1"/>
  <c r="AY850" i="1"/>
  <c r="AX850" i="1"/>
  <c r="AW850" i="1"/>
  <c r="AV850" i="1"/>
  <c r="AU850" i="1"/>
  <c r="AT850" i="1"/>
  <c r="AS850" i="1"/>
  <c r="AR850" i="1"/>
  <c r="AQ850" i="1"/>
  <c r="AP850" i="1"/>
  <c r="BB849" i="1"/>
  <c r="BA849" i="1"/>
  <c r="AZ849" i="1"/>
  <c r="AY849" i="1"/>
  <c r="AX849" i="1"/>
  <c r="AW849" i="1"/>
  <c r="AV849" i="1"/>
  <c r="AU849" i="1"/>
  <c r="AT849" i="1"/>
  <c r="AS849" i="1"/>
  <c r="AR849" i="1"/>
  <c r="AQ849" i="1"/>
  <c r="AP849" i="1"/>
  <c r="BB848" i="1"/>
  <c r="BA848" i="1"/>
  <c r="AZ848" i="1"/>
  <c r="AY848" i="1"/>
  <c r="AX848" i="1"/>
  <c r="AW848" i="1"/>
  <c r="AV848" i="1"/>
  <c r="AU848" i="1"/>
  <c r="AT848" i="1"/>
  <c r="AS848" i="1"/>
  <c r="AR848" i="1"/>
  <c r="AQ848" i="1"/>
  <c r="AP848" i="1"/>
  <c r="BB847" i="1"/>
  <c r="BA847" i="1"/>
  <c r="AZ847" i="1"/>
  <c r="AY847" i="1"/>
  <c r="AX847" i="1"/>
  <c r="AW847" i="1"/>
  <c r="AV847" i="1"/>
  <c r="AU847" i="1"/>
  <c r="AT847" i="1"/>
  <c r="AS847" i="1"/>
  <c r="AR847" i="1"/>
  <c r="AQ847" i="1"/>
  <c r="AP847" i="1"/>
  <c r="BB846" i="1"/>
  <c r="BA846" i="1"/>
  <c r="AZ846" i="1"/>
  <c r="AY846" i="1"/>
  <c r="AX846" i="1"/>
  <c r="AW846" i="1"/>
  <c r="AV846" i="1"/>
  <c r="AU846" i="1"/>
  <c r="AT846" i="1"/>
  <c r="AS846" i="1"/>
  <c r="AR846" i="1"/>
  <c r="AQ846" i="1"/>
  <c r="AP846" i="1"/>
  <c r="BB845" i="1"/>
  <c r="BA845" i="1"/>
  <c r="AZ845" i="1"/>
  <c r="AY845" i="1"/>
  <c r="AX845" i="1"/>
  <c r="AW845" i="1"/>
  <c r="AV845" i="1"/>
  <c r="AU845" i="1"/>
  <c r="AT845" i="1"/>
  <c r="AS845" i="1"/>
  <c r="AR845" i="1"/>
  <c r="AQ845" i="1"/>
  <c r="AP845" i="1"/>
  <c r="BB844" i="1"/>
  <c r="BA844" i="1"/>
  <c r="AZ844" i="1"/>
  <c r="AY844" i="1"/>
  <c r="AX844" i="1"/>
  <c r="AW844" i="1"/>
  <c r="AV844" i="1"/>
  <c r="AU844" i="1"/>
  <c r="AT844" i="1"/>
  <c r="AS844" i="1"/>
  <c r="AR844" i="1"/>
  <c r="AQ844" i="1"/>
  <c r="AP844" i="1"/>
  <c r="BB843" i="1"/>
  <c r="BA843" i="1"/>
  <c r="AZ843" i="1"/>
  <c r="AY843" i="1"/>
  <c r="AX843" i="1"/>
  <c r="AW843" i="1"/>
  <c r="AV843" i="1"/>
  <c r="AU843" i="1"/>
  <c r="AT843" i="1"/>
  <c r="AS843" i="1"/>
  <c r="AR843" i="1"/>
  <c r="AQ843" i="1"/>
  <c r="AP843" i="1"/>
  <c r="BB842" i="1"/>
  <c r="BA842" i="1"/>
  <c r="AZ842" i="1"/>
  <c r="AY842" i="1"/>
  <c r="AX842" i="1"/>
  <c r="AW842" i="1"/>
  <c r="AV842" i="1"/>
  <c r="AU842" i="1"/>
  <c r="AT842" i="1"/>
  <c r="AS842" i="1"/>
  <c r="AR842" i="1"/>
  <c r="AQ842" i="1"/>
  <c r="AP842" i="1"/>
  <c r="BB841" i="1"/>
  <c r="BA841" i="1"/>
  <c r="AZ841" i="1"/>
  <c r="AY841" i="1"/>
  <c r="AX841" i="1"/>
  <c r="AW841" i="1"/>
  <c r="AV841" i="1"/>
  <c r="AU841" i="1"/>
  <c r="AT841" i="1"/>
  <c r="AS841" i="1"/>
  <c r="AR841" i="1"/>
  <c r="AQ841" i="1"/>
  <c r="AP841" i="1"/>
  <c r="BB840" i="1"/>
  <c r="BA840" i="1"/>
  <c r="AZ840" i="1"/>
  <c r="AY840" i="1"/>
  <c r="AX840" i="1"/>
  <c r="AW840" i="1"/>
  <c r="AV840" i="1"/>
  <c r="AU840" i="1"/>
  <c r="AT840" i="1"/>
  <c r="AS840" i="1"/>
  <c r="AR840" i="1"/>
  <c r="AQ840" i="1"/>
  <c r="AP840" i="1"/>
  <c r="BB839" i="1"/>
  <c r="BA839" i="1"/>
  <c r="AZ839" i="1"/>
  <c r="AY839" i="1"/>
  <c r="AX839" i="1"/>
  <c r="AW839" i="1"/>
  <c r="AV839" i="1"/>
  <c r="AU839" i="1"/>
  <c r="AT839" i="1"/>
  <c r="AS839" i="1"/>
  <c r="AR839" i="1"/>
  <c r="AQ839" i="1"/>
  <c r="AP839" i="1"/>
  <c r="BB838" i="1"/>
  <c r="BA838" i="1"/>
  <c r="AZ838" i="1"/>
  <c r="AY838" i="1"/>
  <c r="AX838" i="1"/>
  <c r="AW838" i="1"/>
  <c r="AV838" i="1"/>
  <c r="AU838" i="1"/>
  <c r="AT838" i="1"/>
  <c r="AS838" i="1"/>
  <c r="AR838" i="1"/>
  <c r="AQ838" i="1"/>
  <c r="AP838" i="1"/>
  <c r="BB837" i="1"/>
  <c r="BA837" i="1"/>
  <c r="AZ837" i="1"/>
  <c r="AY837" i="1"/>
  <c r="AX837" i="1"/>
  <c r="AW837" i="1"/>
  <c r="AV837" i="1"/>
  <c r="AU837" i="1"/>
  <c r="AT837" i="1"/>
  <c r="AS837" i="1"/>
  <c r="AR837" i="1"/>
  <c r="AQ837" i="1"/>
  <c r="AP837" i="1"/>
  <c r="BB836" i="1"/>
  <c r="BA836" i="1"/>
  <c r="AZ836" i="1"/>
  <c r="AY836" i="1"/>
  <c r="AX836" i="1"/>
  <c r="AW836" i="1"/>
  <c r="AV836" i="1"/>
  <c r="AU836" i="1"/>
  <c r="AT836" i="1"/>
  <c r="AS836" i="1"/>
  <c r="AR836" i="1"/>
  <c r="AQ836" i="1"/>
  <c r="AP836" i="1"/>
  <c r="BB835" i="1"/>
  <c r="BA835" i="1"/>
  <c r="AZ835" i="1"/>
  <c r="AY835" i="1"/>
  <c r="AX835" i="1"/>
  <c r="AW835" i="1"/>
  <c r="AV835" i="1"/>
  <c r="AU835" i="1"/>
  <c r="AT835" i="1"/>
  <c r="AS835" i="1"/>
  <c r="AR835" i="1"/>
  <c r="AQ835" i="1"/>
  <c r="AP835" i="1"/>
  <c r="BB834" i="1"/>
  <c r="BA834" i="1"/>
  <c r="AZ834" i="1"/>
  <c r="AY834" i="1"/>
  <c r="AX834" i="1"/>
  <c r="AW834" i="1"/>
  <c r="AV834" i="1"/>
  <c r="AU834" i="1"/>
  <c r="AT834" i="1"/>
  <c r="AS834" i="1"/>
  <c r="AR834" i="1"/>
  <c r="AQ834" i="1"/>
  <c r="AP834" i="1"/>
  <c r="BB833" i="1"/>
  <c r="BA833" i="1"/>
  <c r="AZ833" i="1"/>
  <c r="AY833" i="1"/>
  <c r="AX833" i="1"/>
  <c r="AW833" i="1"/>
  <c r="AV833" i="1"/>
  <c r="AU833" i="1"/>
  <c r="AT833" i="1"/>
  <c r="AS833" i="1"/>
  <c r="AR833" i="1"/>
  <c r="AQ833" i="1"/>
  <c r="AP833" i="1"/>
  <c r="BB832" i="1"/>
  <c r="BA832" i="1"/>
  <c r="AZ832" i="1"/>
  <c r="AY832" i="1"/>
  <c r="AX832" i="1"/>
  <c r="AW832" i="1"/>
  <c r="AV832" i="1"/>
  <c r="AU832" i="1"/>
  <c r="AT832" i="1"/>
  <c r="AS832" i="1"/>
  <c r="AR832" i="1"/>
  <c r="AQ832" i="1"/>
  <c r="AP832" i="1"/>
  <c r="BB831" i="1"/>
  <c r="BA831" i="1"/>
  <c r="AZ831" i="1"/>
  <c r="AY831" i="1"/>
  <c r="AX831" i="1"/>
  <c r="AW831" i="1"/>
  <c r="AV831" i="1"/>
  <c r="AU831" i="1"/>
  <c r="AT831" i="1"/>
  <c r="AS831" i="1"/>
  <c r="AR831" i="1"/>
  <c r="AQ831" i="1"/>
  <c r="AP831" i="1"/>
  <c r="BB830" i="1"/>
  <c r="BA830" i="1"/>
  <c r="AZ830" i="1"/>
  <c r="AY830" i="1"/>
  <c r="AX830" i="1"/>
  <c r="AW830" i="1"/>
  <c r="AV830" i="1"/>
  <c r="AU830" i="1"/>
  <c r="AT830" i="1"/>
  <c r="AS830" i="1"/>
  <c r="AR830" i="1"/>
  <c r="AQ830" i="1"/>
  <c r="AP830" i="1"/>
  <c r="BB829" i="1"/>
  <c r="BA829" i="1"/>
  <c r="AZ829" i="1"/>
  <c r="AY829" i="1"/>
  <c r="AX829" i="1"/>
  <c r="AW829" i="1"/>
  <c r="AV829" i="1"/>
  <c r="AU829" i="1"/>
  <c r="AT829" i="1"/>
  <c r="AS829" i="1"/>
  <c r="AR829" i="1"/>
  <c r="AQ829" i="1"/>
  <c r="AP829" i="1"/>
  <c r="BB828" i="1"/>
  <c r="BA828" i="1"/>
  <c r="AZ828" i="1"/>
  <c r="AY828" i="1"/>
  <c r="AX828" i="1"/>
  <c r="AW828" i="1"/>
  <c r="AV828" i="1"/>
  <c r="AU828" i="1"/>
  <c r="AT828" i="1"/>
  <c r="AS828" i="1"/>
  <c r="AR828" i="1"/>
  <c r="AQ828" i="1"/>
  <c r="AP828" i="1"/>
  <c r="BB827" i="1"/>
  <c r="BA827" i="1"/>
  <c r="AZ827" i="1"/>
  <c r="AY827" i="1"/>
  <c r="AX827" i="1"/>
  <c r="AW827" i="1"/>
  <c r="AV827" i="1"/>
  <c r="AU827" i="1"/>
  <c r="AT827" i="1"/>
  <c r="AS827" i="1"/>
  <c r="AR827" i="1"/>
  <c r="AQ827" i="1"/>
  <c r="AP827" i="1"/>
  <c r="BB826" i="1"/>
  <c r="BA826" i="1"/>
  <c r="AZ826" i="1"/>
  <c r="AY826" i="1"/>
  <c r="AX826" i="1"/>
  <c r="AW826" i="1"/>
  <c r="AV826" i="1"/>
  <c r="AU826" i="1"/>
  <c r="AT826" i="1"/>
  <c r="AS826" i="1"/>
  <c r="AR826" i="1"/>
  <c r="AQ826" i="1"/>
  <c r="AP826" i="1"/>
  <c r="BB825" i="1"/>
  <c r="BA825" i="1"/>
  <c r="AZ825" i="1"/>
  <c r="AY825" i="1"/>
  <c r="AX825" i="1"/>
  <c r="AW825" i="1"/>
  <c r="AV825" i="1"/>
  <c r="AU825" i="1"/>
  <c r="AT825" i="1"/>
  <c r="AS825" i="1"/>
  <c r="AR825" i="1"/>
  <c r="AQ825" i="1"/>
  <c r="AP825" i="1"/>
  <c r="BB824" i="1"/>
  <c r="BA824" i="1"/>
  <c r="AZ824" i="1"/>
  <c r="AY824" i="1"/>
  <c r="AX824" i="1"/>
  <c r="AW824" i="1"/>
  <c r="AV824" i="1"/>
  <c r="AU824" i="1"/>
  <c r="AT824" i="1"/>
  <c r="AS824" i="1"/>
  <c r="AR824" i="1"/>
  <c r="AQ824" i="1"/>
  <c r="AP824" i="1"/>
  <c r="BB823" i="1"/>
  <c r="BA823" i="1"/>
  <c r="AZ823" i="1"/>
  <c r="AY823" i="1"/>
  <c r="AX823" i="1"/>
  <c r="AW823" i="1"/>
  <c r="AV823" i="1"/>
  <c r="AU823" i="1"/>
  <c r="AT823" i="1"/>
  <c r="AS823" i="1"/>
  <c r="AR823" i="1"/>
  <c r="AQ823" i="1"/>
  <c r="AP823" i="1"/>
  <c r="BB822" i="1"/>
  <c r="BA822" i="1"/>
  <c r="AZ822" i="1"/>
  <c r="AY822" i="1"/>
  <c r="AX822" i="1"/>
  <c r="AW822" i="1"/>
  <c r="AV822" i="1"/>
  <c r="AU822" i="1"/>
  <c r="AT822" i="1"/>
  <c r="AS822" i="1"/>
  <c r="AR822" i="1"/>
  <c r="AQ822" i="1"/>
  <c r="AP822" i="1"/>
  <c r="BB821" i="1"/>
  <c r="BA821" i="1"/>
  <c r="AZ821" i="1"/>
  <c r="AY821" i="1"/>
  <c r="AX821" i="1"/>
  <c r="AW821" i="1"/>
  <c r="AV821" i="1"/>
  <c r="AU821" i="1"/>
  <c r="AT821" i="1"/>
  <c r="AS821" i="1"/>
  <c r="AR821" i="1"/>
  <c r="AQ821" i="1"/>
  <c r="AP821" i="1"/>
  <c r="BB820" i="1"/>
  <c r="BA820" i="1"/>
  <c r="AZ820" i="1"/>
  <c r="AY820" i="1"/>
  <c r="AX820" i="1"/>
  <c r="AW820" i="1"/>
  <c r="AV820" i="1"/>
  <c r="AU820" i="1"/>
  <c r="AT820" i="1"/>
  <c r="AS820" i="1"/>
  <c r="AR820" i="1"/>
  <c r="AQ820" i="1"/>
  <c r="AP820" i="1"/>
  <c r="BB819" i="1"/>
  <c r="BA819" i="1"/>
  <c r="AZ819" i="1"/>
  <c r="AY819" i="1"/>
  <c r="AX819" i="1"/>
  <c r="AW819" i="1"/>
  <c r="AV819" i="1"/>
  <c r="AU819" i="1"/>
  <c r="AT819" i="1"/>
  <c r="AS819" i="1"/>
  <c r="AR819" i="1"/>
  <c r="AQ819" i="1"/>
  <c r="AP819" i="1"/>
  <c r="BB818" i="1"/>
  <c r="BA818" i="1"/>
  <c r="AZ818" i="1"/>
  <c r="AY818" i="1"/>
  <c r="AX818" i="1"/>
  <c r="AW818" i="1"/>
  <c r="AV818" i="1"/>
  <c r="AU818" i="1"/>
  <c r="AT818" i="1"/>
  <c r="AS818" i="1"/>
  <c r="AR818" i="1"/>
  <c r="AQ818" i="1"/>
  <c r="AP818" i="1"/>
  <c r="BB817" i="1"/>
  <c r="BA817" i="1"/>
  <c r="AZ817" i="1"/>
  <c r="AY817" i="1"/>
  <c r="AX817" i="1"/>
  <c r="AW817" i="1"/>
  <c r="AV817" i="1"/>
  <c r="AU817" i="1"/>
  <c r="AT817" i="1"/>
  <c r="AS817" i="1"/>
  <c r="AR817" i="1"/>
  <c r="AQ817" i="1"/>
  <c r="AP817" i="1"/>
  <c r="BB816" i="1"/>
  <c r="BA816" i="1"/>
  <c r="AZ816" i="1"/>
  <c r="AY816" i="1"/>
  <c r="AX816" i="1"/>
  <c r="AW816" i="1"/>
  <c r="AV816" i="1"/>
  <c r="AU816" i="1"/>
  <c r="AT816" i="1"/>
  <c r="AS816" i="1"/>
  <c r="AR816" i="1"/>
  <c r="AQ816" i="1"/>
  <c r="AP816" i="1"/>
  <c r="BB815" i="1"/>
  <c r="BA815" i="1"/>
  <c r="AZ815" i="1"/>
  <c r="AY815" i="1"/>
  <c r="AX815" i="1"/>
  <c r="AW815" i="1"/>
  <c r="AV815" i="1"/>
  <c r="AU815" i="1"/>
  <c r="AT815" i="1"/>
  <c r="AS815" i="1"/>
  <c r="AR815" i="1"/>
  <c r="AQ815" i="1"/>
  <c r="AP815" i="1"/>
  <c r="BB814" i="1"/>
  <c r="BA814" i="1"/>
  <c r="AZ814" i="1"/>
  <c r="AY814" i="1"/>
  <c r="AX814" i="1"/>
  <c r="AW814" i="1"/>
  <c r="AV814" i="1"/>
  <c r="AU814" i="1"/>
  <c r="AT814" i="1"/>
  <c r="AS814" i="1"/>
  <c r="AR814" i="1"/>
  <c r="AQ814" i="1"/>
  <c r="AP814" i="1"/>
  <c r="BB813" i="1"/>
  <c r="BA813" i="1"/>
  <c r="AZ813" i="1"/>
  <c r="AY813" i="1"/>
  <c r="AX813" i="1"/>
  <c r="AW813" i="1"/>
  <c r="AV813" i="1"/>
  <c r="AU813" i="1"/>
  <c r="AT813" i="1"/>
  <c r="AS813" i="1"/>
  <c r="AR813" i="1"/>
  <c r="AQ813" i="1"/>
  <c r="AP813" i="1"/>
  <c r="BB812" i="1"/>
  <c r="BA812" i="1"/>
  <c r="AZ812" i="1"/>
  <c r="AY812" i="1"/>
  <c r="AX812" i="1"/>
  <c r="AW812" i="1"/>
  <c r="AV812" i="1"/>
  <c r="AU812" i="1"/>
  <c r="AT812" i="1"/>
  <c r="AS812" i="1"/>
  <c r="AR812" i="1"/>
  <c r="AQ812" i="1"/>
  <c r="AP812" i="1"/>
  <c r="BB811" i="1"/>
  <c r="BA811" i="1"/>
  <c r="AZ811" i="1"/>
  <c r="AY811" i="1"/>
  <c r="AX811" i="1"/>
  <c r="AW811" i="1"/>
  <c r="AV811" i="1"/>
  <c r="AU811" i="1"/>
  <c r="AT811" i="1"/>
  <c r="AS811" i="1"/>
  <c r="AR811" i="1"/>
  <c r="AQ811" i="1"/>
  <c r="AP811" i="1"/>
  <c r="BB810" i="1"/>
  <c r="BA810" i="1"/>
  <c r="AZ810" i="1"/>
  <c r="AY810" i="1"/>
  <c r="AX810" i="1"/>
  <c r="AW810" i="1"/>
  <c r="AV810" i="1"/>
  <c r="AU810" i="1"/>
  <c r="AT810" i="1"/>
  <c r="AS810" i="1"/>
  <c r="AR810" i="1"/>
  <c r="AQ810" i="1"/>
  <c r="AP810" i="1"/>
  <c r="BB809" i="1"/>
  <c r="BA809" i="1"/>
  <c r="AZ809" i="1"/>
  <c r="AY809" i="1"/>
  <c r="AX809" i="1"/>
  <c r="AW809" i="1"/>
  <c r="AV809" i="1"/>
  <c r="AU809" i="1"/>
  <c r="AT809" i="1"/>
  <c r="AS809" i="1"/>
  <c r="AR809" i="1"/>
  <c r="AQ809" i="1"/>
  <c r="AP809" i="1"/>
  <c r="BB808" i="1"/>
  <c r="BA808" i="1"/>
  <c r="AZ808" i="1"/>
  <c r="AY808" i="1"/>
  <c r="AX808" i="1"/>
  <c r="AW808" i="1"/>
  <c r="AV808" i="1"/>
  <c r="AU808" i="1"/>
  <c r="AT808" i="1"/>
  <c r="AS808" i="1"/>
  <c r="AR808" i="1"/>
  <c r="AQ808" i="1"/>
  <c r="AP808" i="1"/>
  <c r="BB807" i="1"/>
  <c r="BA807" i="1"/>
  <c r="AZ807" i="1"/>
  <c r="AY807" i="1"/>
  <c r="AX807" i="1"/>
  <c r="AW807" i="1"/>
  <c r="AV807" i="1"/>
  <c r="AU807" i="1"/>
  <c r="AT807" i="1"/>
  <c r="AS807" i="1"/>
  <c r="AR807" i="1"/>
  <c r="AQ807" i="1"/>
  <c r="AP807" i="1"/>
  <c r="BB806" i="1"/>
  <c r="BA806" i="1"/>
  <c r="AZ806" i="1"/>
  <c r="AY806" i="1"/>
  <c r="AX806" i="1"/>
  <c r="AW806" i="1"/>
  <c r="AV806" i="1"/>
  <c r="AU806" i="1"/>
  <c r="AT806" i="1"/>
  <c r="AS806" i="1"/>
  <c r="AR806" i="1"/>
  <c r="AQ806" i="1"/>
  <c r="AP806" i="1"/>
  <c r="BB805" i="1"/>
  <c r="BA805" i="1"/>
  <c r="AZ805" i="1"/>
  <c r="AY805" i="1"/>
  <c r="AX805" i="1"/>
  <c r="AW805" i="1"/>
  <c r="AV805" i="1"/>
  <c r="AU805" i="1"/>
  <c r="AT805" i="1"/>
  <c r="AS805" i="1"/>
  <c r="AR805" i="1"/>
  <c r="AQ805" i="1"/>
  <c r="AP805" i="1"/>
  <c r="BB804" i="1"/>
  <c r="BA804" i="1"/>
  <c r="AZ804" i="1"/>
  <c r="AY804" i="1"/>
  <c r="AX804" i="1"/>
  <c r="AW804" i="1"/>
  <c r="AV804" i="1"/>
  <c r="AU804" i="1"/>
  <c r="AT804" i="1"/>
  <c r="AS804" i="1"/>
  <c r="AR804" i="1"/>
  <c r="AQ804" i="1"/>
  <c r="AP804" i="1"/>
  <c r="BB803" i="1"/>
  <c r="BA803" i="1"/>
  <c r="AZ803" i="1"/>
  <c r="AY803" i="1"/>
  <c r="AX803" i="1"/>
  <c r="AW803" i="1"/>
  <c r="AV803" i="1"/>
  <c r="AU803" i="1"/>
  <c r="AT803" i="1"/>
  <c r="AS803" i="1"/>
  <c r="AR803" i="1"/>
  <c r="AQ803" i="1"/>
  <c r="AP803" i="1"/>
  <c r="BB802" i="1"/>
  <c r="BA802" i="1"/>
  <c r="AZ802" i="1"/>
  <c r="AY802" i="1"/>
  <c r="AX802" i="1"/>
  <c r="AW802" i="1"/>
  <c r="AV802" i="1"/>
  <c r="AU802" i="1"/>
  <c r="AT802" i="1"/>
  <c r="AS802" i="1"/>
  <c r="AR802" i="1"/>
  <c r="AQ802" i="1"/>
  <c r="AP802" i="1"/>
  <c r="BB801" i="1"/>
  <c r="BA801" i="1"/>
  <c r="AZ801" i="1"/>
  <c r="AY801" i="1"/>
  <c r="AX801" i="1"/>
  <c r="AW801" i="1"/>
  <c r="AV801" i="1"/>
  <c r="AU801" i="1"/>
  <c r="AT801" i="1"/>
  <c r="AS801" i="1"/>
  <c r="AR801" i="1"/>
  <c r="AQ801" i="1"/>
  <c r="AP801" i="1"/>
  <c r="BB800" i="1"/>
  <c r="BA800" i="1"/>
  <c r="AZ800" i="1"/>
  <c r="AY800" i="1"/>
  <c r="AX800" i="1"/>
  <c r="AW800" i="1"/>
  <c r="AV800" i="1"/>
  <c r="AU800" i="1"/>
  <c r="AT800" i="1"/>
  <c r="AS800" i="1"/>
  <c r="AR800" i="1"/>
  <c r="AQ800" i="1"/>
  <c r="AP800" i="1"/>
  <c r="BB799" i="1"/>
  <c r="BA799" i="1"/>
  <c r="AZ799" i="1"/>
  <c r="AY799" i="1"/>
  <c r="AX799" i="1"/>
  <c r="AW799" i="1"/>
  <c r="AV799" i="1"/>
  <c r="AU799" i="1"/>
  <c r="AT799" i="1"/>
  <c r="AS799" i="1"/>
  <c r="AR799" i="1"/>
  <c r="AQ799" i="1"/>
  <c r="AP799" i="1"/>
  <c r="BB798" i="1"/>
  <c r="BA798" i="1"/>
  <c r="AZ798" i="1"/>
  <c r="AY798" i="1"/>
  <c r="AX798" i="1"/>
  <c r="AW798" i="1"/>
  <c r="AV798" i="1"/>
  <c r="AU798" i="1"/>
  <c r="AT798" i="1"/>
  <c r="AS798" i="1"/>
  <c r="AR798" i="1"/>
  <c r="AQ798" i="1"/>
  <c r="AP798" i="1"/>
  <c r="BB797" i="1"/>
  <c r="BA797" i="1"/>
  <c r="AZ797" i="1"/>
  <c r="AY797" i="1"/>
  <c r="AX797" i="1"/>
  <c r="AW797" i="1"/>
  <c r="AV797" i="1"/>
  <c r="AU797" i="1"/>
  <c r="AT797" i="1"/>
  <c r="AS797" i="1"/>
  <c r="AR797" i="1"/>
  <c r="AQ797" i="1"/>
  <c r="AP797" i="1"/>
  <c r="BB796" i="1"/>
  <c r="BA796" i="1"/>
  <c r="AZ796" i="1"/>
  <c r="AY796" i="1"/>
  <c r="AX796" i="1"/>
  <c r="AW796" i="1"/>
  <c r="AV796" i="1"/>
  <c r="AU796" i="1"/>
  <c r="AT796" i="1"/>
  <c r="AS796" i="1"/>
  <c r="AR796" i="1"/>
  <c r="AQ796" i="1"/>
  <c r="AP796" i="1"/>
  <c r="BB795" i="1"/>
  <c r="BA795" i="1"/>
  <c r="AZ795" i="1"/>
  <c r="AY795" i="1"/>
  <c r="AX795" i="1"/>
  <c r="AW795" i="1"/>
  <c r="AV795" i="1"/>
  <c r="AU795" i="1"/>
  <c r="AT795" i="1"/>
  <c r="AS795" i="1"/>
  <c r="AR795" i="1"/>
  <c r="AQ795" i="1"/>
  <c r="AP795" i="1"/>
  <c r="BB794" i="1"/>
  <c r="BA794" i="1"/>
  <c r="AZ794" i="1"/>
  <c r="AY794" i="1"/>
  <c r="AX794" i="1"/>
  <c r="AW794" i="1"/>
  <c r="AV794" i="1"/>
  <c r="AU794" i="1"/>
  <c r="AT794" i="1"/>
  <c r="AS794" i="1"/>
  <c r="AR794" i="1"/>
  <c r="AQ794" i="1"/>
  <c r="AP794" i="1"/>
  <c r="BB793" i="1"/>
  <c r="BA793" i="1"/>
  <c r="AZ793" i="1"/>
  <c r="AY793" i="1"/>
  <c r="AX793" i="1"/>
  <c r="AW793" i="1"/>
  <c r="AV793" i="1"/>
  <c r="AU793" i="1"/>
  <c r="AT793" i="1"/>
  <c r="AS793" i="1"/>
  <c r="AR793" i="1"/>
  <c r="AQ793" i="1"/>
  <c r="AP793" i="1"/>
  <c r="BB792" i="1"/>
  <c r="BA792" i="1"/>
  <c r="AZ792" i="1"/>
  <c r="AY792" i="1"/>
  <c r="AX792" i="1"/>
  <c r="AW792" i="1"/>
  <c r="AV792" i="1"/>
  <c r="AU792" i="1"/>
  <c r="AT792" i="1"/>
  <c r="AS792" i="1"/>
  <c r="AR792" i="1"/>
  <c r="AQ792" i="1"/>
  <c r="AP792" i="1"/>
  <c r="BB791" i="1"/>
  <c r="BA791" i="1"/>
  <c r="AZ791" i="1"/>
  <c r="AY791" i="1"/>
  <c r="AX791" i="1"/>
  <c r="AW791" i="1"/>
  <c r="AV791" i="1"/>
  <c r="AU791" i="1"/>
  <c r="AT791" i="1"/>
  <c r="AS791" i="1"/>
  <c r="AR791" i="1"/>
  <c r="AQ791" i="1"/>
  <c r="AP791" i="1"/>
  <c r="BB790" i="1"/>
  <c r="BA790" i="1"/>
  <c r="AZ790" i="1"/>
  <c r="AY790" i="1"/>
  <c r="AX790" i="1"/>
  <c r="AW790" i="1"/>
  <c r="AV790" i="1"/>
  <c r="AU790" i="1"/>
  <c r="AT790" i="1"/>
  <c r="AS790" i="1"/>
  <c r="AR790" i="1"/>
  <c r="AQ790" i="1"/>
  <c r="AP790" i="1"/>
  <c r="BB789" i="1"/>
  <c r="BA789" i="1"/>
  <c r="AZ789" i="1"/>
  <c r="AY789" i="1"/>
  <c r="AX789" i="1"/>
  <c r="AW789" i="1"/>
  <c r="AV789" i="1"/>
  <c r="AU789" i="1"/>
  <c r="AT789" i="1"/>
  <c r="AS789" i="1"/>
  <c r="AR789" i="1"/>
  <c r="AQ789" i="1"/>
  <c r="AP789" i="1"/>
  <c r="BB788" i="1"/>
  <c r="BA788" i="1"/>
  <c r="AZ788" i="1"/>
  <c r="AY788" i="1"/>
  <c r="AX788" i="1"/>
  <c r="AW788" i="1"/>
  <c r="AV788" i="1"/>
  <c r="AU788" i="1"/>
  <c r="AT788" i="1"/>
  <c r="AS788" i="1"/>
  <c r="AR788" i="1"/>
  <c r="AQ788" i="1"/>
  <c r="AP788" i="1"/>
  <c r="BB787" i="1"/>
  <c r="BA787" i="1"/>
  <c r="AZ787" i="1"/>
  <c r="AY787" i="1"/>
  <c r="AX787" i="1"/>
  <c r="AW787" i="1"/>
  <c r="AV787" i="1"/>
  <c r="AU787" i="1"/>
  <c r="AT787" i="1"/>
  <c r="AS787" i="1"/>
  <c r="AR787" i="1"/>
  <c r="AQ787" i="1"/>
  <c r="AP787" i="1"/>
  <c r="BB786" i="1"/>
  <c r="BA786" i="1"/>
  <c r="AZ786" i="1"/>
  <c r="AY786" i="1"/>
  <c r="AX786" i="1"/>
  <c r="AW786" i="1"/>
  <c r="AV786" i="1"/>
  <c r="AU786" i="1"/>
  <c r="AT786" i="1"/>
  <c r="AS786" i="1"/>
  <c r="AR786" i="1"/>
  <c r="AQ786" i="1"/>
  <c r="AP786" i="1"/>
  <c r="BB785" i="1"/>
  <c r="BA785" i="1"/>
  <c r="AZ785" i="1"/>
  <c r="AY785" i="1"/>
  <c r="AX785" i="1"/>
  <c r="AW785" i="1"/>
  <c r="AV785" i="1"/>
  <c r="AU785" i="1"/>
  <c r="AT785" i="1"/>
  <c r="AS785" i="1"/>
  <c r="AR785" i="1"/>
  <c r="AQ785" i="1"/>
  <c r="AP785" i="1"/>
  <c r="BB784" i="1"/>
  <c r="BA784" i="1"/>
  <c r="AZ784" i="1"/>
  <c r="AY784" i="1"/>
  <c r="AX784" i="1"/>
  <c r="AW784" i="1"/>
  <c r="AV784" i="1"/>
  <c r="AU784" i="1"/>
  <c r="AT784" i="1"/>
  <c r="AS784" i="1"/>
  <c r="AR784" i="1"/>
  <c r="AQ784" i="1"/>
  <c r="AP784" i="1"/>
  <c r="BB783" i="1"/>
  <c r="BA783" i="1"/>
  <c r="AZ783" i="1"/>
  <c r="AY783" i="1"/>
  <c r="AX783" i="1"/>
  <c r="AW783" i="1"/>
  <c r="AV783" i="1"/>
  <c r="AU783" i="1"/>
  <c r="AT783" i="1"/>
  <c r="AS783" i="1"/>
  <c r="AR783" i="1"/>
  <c r="AQ783" i="1"/>
  <c r="AP783" i="1"/>
  <c r="BB782" i="1"/>
  <c r="BA782" i="1"/>
  <c r="AZ782" i="1"/>
  <c r="AY782" i="1"/>
  <c r="AX782" i="1"/>
  <c r="AW782" i="1"/>
  <c r="AV782" i="1"/>
  <c r="AU782" i="1"/>
  <c r="AT782" i="1"/>
  <c r="AS782" i="1"/>
  <c r="AR782" i="1"/>
  <c r="AQ782" i="1"/>
  <c r="AP782" i="1"/>
  <c r="BB781" i="1"/>
  <c r="BA781" i="1"/>
  <c r="AZ781" i="1"/>
  <c r="AY781" i="1"/>
  <c r="AX781" i="1"/>
  <c r="AW781" i="1"/>
  <c r="AV781" i="1"/>
  <c r="AU781" i="1"/>
  <c r="AT781" i="1"/>
  <c r="AS781" i="1"/>
  <c r="AR781" i="1"/>
  <c r="AQ781" i="1"/>
  <c r="AP781" i="1"/>
  <c r="BB780" i="1"/>
  <c r="BA780" i="1"/>
  <c r="AZ780" i="1"/>
  <c r="AY780" i="1"/>
  <c r="AX780" i="1"/>
  <c r="AW780" i="1"/>
  <c r="AV780" i="1"/>
  <c r="AU780" i="1"/>
  <c r="AT780" i="1"/>
  <c r="AS780" i="1"/>
  <c r="AR780" i="1"/>
  <c r="AQ780" i="1"/>
  <c r="AP780" i="1"/>
  <c r="BB779" i="1"/>
  <c r="BA779" i="1"/>
  <c r="AZ779" i="1"/>
  <c r="AY779" i="1"/>
  <c r="AX779" i="1"/>
  <c r="AW779" i="1"/>
  <c r="AV779" i="1"/>
  <c r="AU779" i="1"/>
  <c r="AT779" i="1"/>
  <c r="AS779" i="1"/>
  <c r="AR779" i="1"/>
  <c r="AQ779" i="1"/>
  <c r="AP779" i="1"/>
  <c r="BB778" i="1"/>
  <c r="BA778" i="1"/>
  <c r="AZ778" i="1"/>
  <c r="AY778" i="1"/>
  <c r="AX778" i="1"/>
  <c r="AW778" i="1"/>
  <c r="AV778" i="1"/>
  <c r="AU778" i="1"/>
  <c r="AT778" i="1"/>
  <c r="AS778" i="1"/>
  <c r="AR778" i="1"/>
  <c r="AQ778" i="1"/>
  <c r="AP778" i="1"/>
  <c r="BB777" i="1"/>
  <c r="BA777" i="1"/>
  <c r="AZ777" i="1"/>
  <c r="AY777" i="1"/>
  <c r="AX777" i="1"/>
  <c r="AW777" i="1"/>
  <c r="AV777" i="1"/>
  <c r="AU777" i="1"/>
  <c r="AT777" i="1"/>
  <c r="AS777" i="1"/>
  <c r="AR777" i="1"/>
  <c r="AQ777" i="1"/>
  <c r="AP777" i="1"/>
  <c r="BB776" i="1"/>
  <c r="BA776" i="1"/>
  <c r="AZ776" i="1"/>
  <c r="AY776" i="1"/>
  <c r="AX776" i="1"/>
  <c r="AW776" i="1"/>
  <c r="AV776" i="1"/>
  <c r="AU776" i="1"/>
  <c r="AT776" i="1"/>
  <c r="AS776" i="1"/>
  <c r="AR776" i="1"/>
  <c r="AQ776" i="1"/>
  <c r="AP776" i="1"/>
  <c r="BB775" i="1"/>
  <c r="BA775" i="1"/>
  <c r="AZ775" i="1"/>
  <c r="AY775" i="1"/>
  <c r="AX775" i="1"/>
  <c r="AW775" i="1"/>
  <c r="AV775" i="1"/>
  <c r="AU775" i="1"/>
  <c r="AT775" i="1"/>
  <c r="AS775" i="1"/>
  <c r="AR775" i="1"/>
  <c r="AQ775" i="1"/>
  <c r="AP775" i="1"/>
  <c r="BB774" i="1"/>
  <c r="BA774" i="1"/>
  <c r="AZ774" i="1"/>
  <c r="AY774" i="1"/>
  <c r="AX774" i="1"/>
  <c r="AW774" i="1"/>
  <c r="AV774" i="1"/>
  <c r="AU774" i="1"/>
  <c r="AT774" i="1"/>
  <c r="AS774" i="1"/>
  <c r="AR774" i="1"/>
  <c r="AQ774" i="1"/>
  <c r="AP774" i="1"/>
  <c r="BB773" i="1"/>
  <c r="BA773" i="1"/>
  <c r="AZ773" i="1"/>
  <c r="AY773" i="1"/>
  <c r="AX773" i="1"/>
  <c r="AW773" i="1"/>
  <c r="AV773" i="1"/>
  <c r="AU773" i="1"/>
  <c r="AT773" i="1"/>
  <c r="AS773" i="1"/>
  <c r="AR773" i="1"/>
  <c r="AQ773" i="1"/>
  <c r="AP773" i="1"/>
  <c r="BB772" i="1"/>
  <c r="BA772" i="1"/>
  <c r="AZ772" i="1"/>
  <c r="AY772" i="1"/>
  <c r="AX772" i="1"/>
  <c r="AW772" i="1"/>
  <c r="AV772" i="1"/>
  <c r="AU772" i="1"/>
  <c r="AT772" i="1"/>
  <c r="AS772" i="1"/>
  <c r="AR772" i="1"/>
  <c r="AQ772" i="1"/>
  <c r="AP772" i="1"/>
  <c r="BB771" i="1"/>
  <c r="BA771" i="1"/>
  <c r="AZ771" i="1"/>
  <c r="AY771" i="1"/>
  <c r="AX771" i="1"/>
  <c r="AW771" i="1"/>
  <c r="AV771" i="1"/>
  <c r="AU771" i="1"/>
  <c r="AT771" i="1"/>
  <c r="AS771" i="1"/>
  <c r="AR771" i="1"/>
  <c r="AQ771" i="1"/>
  <c r="AP771" i="1"/>
  <c r="BB770" i="1"/>
  <c r="BA770" i="1"/>
  <c r="AZ770" i="1"/>
  <c r="AY770" i="1"/>
  <c r="AX770" i="1"/>
  <c r="AW770" i="1"/>
  <c r="AV770" i="1"/>
  <c r="AU770" i="1"/>
  <c r="AT770" i="1"/>
  <c r="AS770" i="1"/>
  <c r="AR770" i="1"/>
  <c r="AQ770" i="1"/>
  <c r="AP770" i="1"/>
  <c r="BB769" i="1"/>
  <c r="BA769" i="1"/>
  <c r="AZ769" i="1"/>
  <c r="AY769" i="1"/>
  <c r="AX769" i="1"/>
  <c r="AW769" i="1"/>
  <c r="AV769" i="1"/>
  <c r="AU769" i="1"/>
  <c r="AT769" i="1"/>
  <c r="AS769" i="1"/>
  <c r="AR769" i="1"/>
  <c r="AQ769" i="1"/>
  <c r="AP769" i="1"/>
  <c r="BB768" i="1"/>
  <c r="BA768" i="1"/>
  <c r="AZ768" i="1"/>
  <c r="AY768" i="1"/>
  <c r="AX768" i="1"/>
  <c r="AW768" i="1"/>
  <c r="AV768" i="1"/>
  <c r="AU768" i="1"/>
  <c r="AT768" i="1"/>
  <c r="AS768" i="1"/>
  <c r="AR768" i="1"/>
  <c r="AQ768" i="1"/>
  <c r="AP768" i="1"/>
  <c r="BB767" i="1"/>
  <c r="BA767" i="1"/>
  <c r="AZ767" i="1"/>
  <c r="AY767" i="1"/>
  <c r="AX767" i="1"/>
  <c r="AW767" i="1"/>
  <c r="AV767" i="1"/>
  <c r="AU767" i="1"/>
  <c r="AT767" i="1"/>
  <c r="AS767" i="1"/>
  <c r="AR767" i="1"/>
  <c r="AQ767" i="1"/>
  <c r="AP767" i="1"/>
  <c r="BB766" i="1"/>
  <c r="BA766" i="1"/>
  <c r="AZ766" i="1"/>
  <c r="AY766" i="1"/>
  <c r="AX766" i="1"/>
  <c r="AW766" i="1"/>
  <c r="AV766" i="1"/>
  <c r="AU766" i="1"/>
  <c r="AT766" i="1"/>
  <c r="AS766" i="1"/>
  <c r="AR766" i="1"/>
  <c r="AQ766" i="1"/>
  <c r="AP766" i="1"/>
  <c r="BB765" i="1"/>
  <c r="BA765" i="1"/>
  <c r="AZ765" i="1"/>
  <c r="AY765" i="1"/>
  <c r="AX765" i="1"/>
  <c r="AW765" i="1"/>
  <c r="AV765" i="1"/>
  <c r="AU765" i="1"/>
  <c r="AT765" i="1"/>
  <c r="AS765" i="1"/>
  <c r="AR765" i="1"/>
  <c r="AQ765" i="1"/>
  <c r="AP765" i="1"/>
  <c r="BB764" i="1"/>
  <c r="BA764" i="1"/>
  <c r="AZ764" i="1"/>
  <c r="AY764" i="1"/>
  <c r="AX764" i="1"/>
  <c r="AW764" i="1"/>
  <c r="AV764" i="1"/>
  <c r="AU764" i="1"/>
  <c r="AT764" i="1"/>
  <c r="AS764" i="1"/>
  <c r="AR764" i="1"/>
  <c r="AQ764" i="1"/>
  <c r="AP764" i="1"/>
  <c r="BB763" i="1"/>
  <c r="BA763" i="1"/>
  <c r="AZ763" i="1"/>
  <c r="AY763" i="1"/>
  <c r="AX763" i="1"/>
  <c r="AW763" i="1"/>
  <c r="AV763" i="1"/>
  <c r="AU763" i="1"/>
  <c r="AT763" i="1"/>
  <c r="AS763" i="1"/>
  <c r="AR763" i="1"/>
  <c r="AQ763" i="1"/>
  <c r="AP763" i="1"/>
  <c r="BB762" i="1"/>
  <c r="BA762" i="1"/>
  <c r="AZ762" i="1"/>
  <c r="AY762" i="1"/>
  <c r="AX762" i="1"/>
  <c r="AW762" i="1"/>
  <c r="AV762" i="1"/>
  <c r="AU762" i="1"/>
  <c r="AT762" i="1"/>
  <c r="AS762" i="1"/>
  <c r="AR762" i="1"/>
  <c r="AQ762" i="1"/>
  <c r="AP762" i="1"/>
  <c r="BB761" i="1"/>
  <c r="BA761" i="1"/>
  <c r="AZ761" i="1"/>
  <c r="AY761" i="1"/>
  <c r="AX761" i="1"/>
  <c r="AW761" i="1"/>
  <c r="AV761" i="1"/>
  <c r="AU761" i="1"/>
  <c r="AT761" i="1"/>
  <c r="AS761" i="1"/>
  <c r="AR761" i="1"/>
  <c r="AQ761" i="1"/>
  <c r="AP761" i="1"/>
  <c r="BB760" i="1"/>
  <c r="BA760" i="1"/>
  <c r="AZ760" i="1"/>
  <c r="AY760" i="1"/>
  <c r="AX760" i="1"/>
  <c r="AW760" i="1"/>
  <c r="AV760" i="1"/>
  <c r="AU760" i="1"/>
  <c r="AT760" i="1"/>
  <c r="AS760" i="1"/>
  <c r="AR760" i="1"/>
  <c r="AQ760" i="1"/>
  <c r="AP760" i="1"/>
  <c r="BB759" i="1"/>
  <c r="BA759" i="1"/>
  <c r="AZ759" i="1"/>
  <c r="AY759" i="1"/>
  <c r="AX759" i="1"/>
  <c r="AW759" i="1"/>
  <c r="AV759" i="1"/>
  <c r="AU759" i="1"/>
  <c r="AT759" i="1"/>
  <c r="AS759" i="1"/>
  <c r="AR759" i="1"/>
  <c r="AQ759" i="1"/>
  <c r="AP759" i="1"/>
  <c r="BB758" i="1"/>
  <c r="BA758" i="1"/>
  <c r="AZ758" i="1"/>
  <c r="AY758" i="1"/>
  <c r="AX758" i="1"/>
  <c r="AW758" i="1"/>
  <c r="AV758" i="1"/>
  <c r="AU758" i="1"/>
  <c r="AT758" i="1"/>
  <c r="AS758" i="1"/>
  <c r="AR758" i="1"/>
  <c r="AQ758" i="1"/>
  <c r="AP758" i="1"/>
  <c r="BB757" i="1"/>
  <c r="BA757" i="1"/>
  <c r="AZ757" i="1"/>
  <c r="AY757" i="1"/>
  <c r="AX757" i="1"/>
  <c r="AW757" i="1"/>
  <c r="AV757" i="1"/>
  <c r="AU757" i="1"/>
  <c r="AT757" i="1"/>
  <c r="AS757" i="1"/>
  <c r="AR757" i="1"/>
  <c r="AQ757" i="1"/>
  <c r="AP757" i="1"/>
  <c r="BB756" i="1"/>
  <c r="BA756" i="1"/>
  <c r="AZ756" i="1"/>
  <c r="AY756" i="1"/>
  <c r="AX756" i="1"/>
  <c r="AW756" i="1"/>
  <c r="AV756" i="1"/>
  <c r="AU756" i="1"/>
  <c r="AT756" i="1"/>
  <c r="AS756" i="1"/>
  <c r="AR756" i="1"/>
  <c r="AQ756" i="1"/>
  <c r="AP756" i="1"/>
  <c r="BB755" i="1"/>
  <c r="BA755" i="1"/>
  <c r="AZ755" i="1"/>
  <c r="AY755" i="1"/>
  <c r="AX755" i="1"/>
  <c r="AW755" i="1"/>
  <c r="AV755" i="1"/>
  <c r="AU755" i="1"/>
  <c r="AT755" i="1"/>
  <c r="AS755" i="1"/>
  <c r="AR755" i="1"/>
  <c r="AQ755" i="1"/>
  <c r="AP755" i="1"/>
  <c r="BB754" i="1"/>
  <c r="BA754" i="1"/>
  <c r="AZ754" i="1"/>
  <c r="AY754" i="1"/>
  <c r="AX754" i="1"/>
  <c r="AW754" i="1"/>
  <c r="AV754" i="1"/>
  <c r="AU754" i="1"/>
  <c r="AT754" i="1"/>
  <c r="AS754" i="1"/>
  <c r="AR754" i="1"/>
  <c r="AQ754" i="1"/>
  <c r="AP754" i="1"/>
  <c r="BB753" i="1"/>
  <c r="BA753" i="1"/>
  <c r="AZ753" i="1"/>
  <c r="AY753" i="1"/>
  <c r="AX753" i="1"/>
  <c r="AW753" i="1"/>
  <c r="AV753" i="1"/>
  <c r="AU753" i="1"/>
  <c r="AT753" i="1"/>
  <c r="AS753" i="1"/>
  <c r="AR753" i="1"/>
  <c r="AQ753" i="1"/>
  <c r="AP753" i="1"/>
  <c r="BB752" i="1"/>
  <c r="BA752" i="1"/>
  <c r="AZ752" i="1"/>
  <c r="AY752" i="1"/>
  <c r="AX752" i="1"/>
  <c r="AW752" i="1"/>
  <c r="AV752" i="1"/>
  <c r="AU752" i="1"/>
  <c r="AT752" i="1"/>
  <c r="AS752" i="1"/>
  <c r="AR752" i="1"/>
  <c r="AQ752" i="1"/>
  <c r="AP752" i="1"/>
  <c r="BB751" i="1"/>
  <c r="BA751" i="1"/>
  <c r="AZ751" i="1"/>
  <c r="AY751" i="1"/>
  <c r="AX751" i="1"/>
  <c r="AW751" i="1"/>
  <c r="AV751" i="1"/>
  <c r="AU751" i="1"/>
  <c r="AT751" i="1"/>
  <c r="AS751" i="1"/>
  <c r="AR751" i="1"/>
  <c r="AQ751" i="1"/>
  <c r="AP751" i="1"/>
  <c r="BB750" i="1"/>
  <c r="BA750" i="1"/>
  <c r="AZ750" i="1"/>
  <c r="AY750" i="1"/>
  <c r="AX750" i="1"/>
  <c r="AW750" i="1"/>
  <c r="AV750" i="1"/>
  <c r="AU750" i="1"/>
  <c r="AT750" i="1"/>
  <c r="AS750" i="1"/>
  <c r="AR750" i="1"/>
  <c r="AQ750" i="1"/>
  <c r="AP750" i="1"/>
  <c r="BB749" i="1"/>
  <c r="BA749" i="1"/>
  <c r="AZ749" i="1"/>
  <c r="AY749" i="1"/>
  <c r="AX749" i="1"/>
  <c r="AW749" i="1"/>
  <c r="AV749" i="1"/>
  <c r="AU749" i="1"/>
  <c r="AT749" i="1"/>
  <c r="AS749" i="1"/>
  <c r="AR749" i="1"/>
  <c r="AQ749" i="1"/>
  <c r="AP749" i="1"/>
  <c r="BB748" i="1"/>
  <c r="BA748" i="1"/>
  <c r="AZ748" i="1"/>
  <c r="AY748" i="1"/>
  <c r="AX748" i="1"/>
  <c r="AW748" i="1"/>
  <c r="AV748" i="1"/>
  <c r="AU748" i="1"/>
  <c r="AT748" i="1"/>
  <c r="AS748" i="1"/>
  <c r="AR748" i="1"/>
  <c r="AQ748" i="1"/>
  <c r="AP748" i="1"/>
  <c r="BB747" i="1"/>
  <c r="BA747" i="1"/>
  <c r="AZ747" i="1"/>
  <c r="AY747" i="1"/>
  <c r="AX747" i="1"/>
  <c r="AW747" i="1"/>
  <c r="AV747" i="1"/>
  <c r="AU747" i="1"/>
  <c r="AT747" i="1"/>
  <c r="AS747" i="1"/>
  <c r="AR747" i="1"/>
  <c r="AQ747" i="1"/>
  <c r="AP747" i="1"/>
  <c r="BB746" i="1"/>
  <c r="BA746" i="1"/>
  <c r="AZ746" i="1"/>
  <c r="AY746" i="1"/>
  <c r="AX746" i="1"/>
  <c r="AW746" i="1"/>
  <c r="AV746" i="1"/>
  <c r="AU746" i="1"/>
  <c r="AT746" i="1"/>
  <c r="AS746" i="1"/>
  <c r="AR746" i="1"/>
  <c r="AQ746" i="1"/>
  <c r="AP746" i="1"/>
  <c r="BB745" i="1"/>
  <c r="BA745" i="1"/>
  <c r="AZ745" i="1"/>
  <c r="AY745" i="1"/>
  <c r="AX745" i="1"/>
  <c r="AW745" i="1"/>
  <c r="AV745" i="1"/>
  <c r="AU745" i="1"/>
  <c r="AT745" i="1"/>
  <c r="AS745" i="1"/>
  <c r="AR745" i="1"/>
  <c r="AQ745" i="1"/>
  <c r="AP745" i="1"/>
  <c r="BB744" i="1"/>
  <c r="BA744" i="1"/>
  <c r="AZ744" i="1"/>
  <c r="AY744" i="1"/>
  <c r="AX744" i="1"/>
  <c r="AW744" i="1"/>
  <c r="AV744" i="1"/>
  <c r="AU744" i="1"/>
  <c r="AT744" i="1"/>
  <c r="AS744" i="1"/>
  <c r="AR744" i="1"/>
  <c r="AQ744" i="1"/>
  <c r="AP744" i="1"/>
  <c r="BB743" i="1"/>
  <c r="BA743" i="1"/>
  <c r="AZ743" i="1"/>
  <c r="AY743" i="1"/>
  <c r="AX743" i="1"/>
  <c r="AW743" i="1"/>
  <c r="AV743" i="1"/>
  <c r="AU743" i="1"/>
  <c r="AT743" i="1"/>
  <c r="AS743" i="1"/>
  <c r="AR743" i="1"/>
  <c r="AQ743" i="1"/>
  <c r="AP743" i="1"/>
  <c r="BB742" i="1"/>
  <c r="BA742" i="1"/>
  <c r="AZ742" i="1"/>
  <c r="AY742" i="1"/>
  <c r="AX742" i="1"/>
  <c r="AW742" i="1"/>
  <c r="AV742" i="1"/>
  <c r="AU742" i="1"/>
  <c r="AT742" i="1"/>
  <c r="AS742" i="1"/>
  <c r="AR742" i="1"/>
  <c r="AQ742" i="1"/>
  <c r="AP742" i="1"/>
  <c r="BB741" i="1"/>
  <c r="BA741" i="1"/>
  <c r="AZ741" i="1"/>
  <c r="AY741" i="1"/>
  <c r="AX741" i="1"/>
  <c r="AW741" i="1"/>
  <c r="AV741" i="1"/>
  <c r="AU741" i="1"/>
  <c r="AT741" i="1"/>
  <c r="AS741" i="1"/>
  <c r="AR741" i="1"/>
  <c r="AQ741" i="1"/>
  <c r="AP741" i="1"/>
  <c r="BB740" i="1"/>
  <c r="BA740" i="1"/>
  <c r="AZ740" i="1"/>
  <c r="AY740" i="1"/>
  <c r="AX740" i="1"/>
  <c r="AW740" i="1"/>
  <c r="AV740" i="1"/>
  <c r="AU740" i="1"/>
  <c r="AT740" i="1"/>
  <c r="AS740" i="1"/>
  <c r="AR740" i="1"/>
  <c r="AQ740" i="1"/>
  <c r="AP740" i="1"/>
  <c r="BB739" i="1"/>
  <c r="BA739" i="1"/>
  <c r="AZ739" i="1"/>
  <c r="AY739" i="1"/>
  <c r="AX739" i="1"/>
  <c r="AW739" i="1"/>
  <c r="AV739" i="1"/>
  <c r="AU739" i="1"/>
  <c r="AT739" i="1"/>
  <c r="AS739" i="1"/>
  <c r="AR739" i="1"/>
  <c r="AQ739" i="1"/>
  <c r="AP739" i="1"/>
  <c r="BB738" i="1"/>
  <c r="BA738" i="1"/>
  <c r="AZ738" i="1"/>
  <c r="AY738" i="1"/>
  <c r="AX738" i="1"/>
  <c r="AW738" i="1"/>
  <c r="AV738" i="1"/>
  <c r="AU738" i="1"/>
  <c r="AT738" i="1"/>
  <c r="AS738" i="1"/>
  <c r="AR738" i="1"/>
  <c r="AQ738" i="1"/>
  <c r="AP738" i="1"/>
  <c r="BB737" i="1"/>
  <c r="BA737" i="1"/>
  <c r="AZ737" i="1"/>
  <c r="AY737" i="1"/>
  <c r="AX737" i="1"/>
  <c r="AW737" i="1"/>
  <c r="AV737" i="1"/>
  <c r="AU737" i="1"/>
  <c r="AT737" i="1"/>
  <c r="AS737" i="1"/>
  <c r="AR737" i="1"/>
  <c r="AQ737" i="1"/>
  <c r="AP737" i="1"/>
  <c r="BB736" i="1"/>
  <c r="BA736" i="1"/>
  <c r="AZ736" i="1"/>
  <c r="AY736" i="1"/>
  <c r="AX736" i="1"/>
  <c r="AW736" i="1"/>
  <c r="AV736" i="1"/>
  <c r="AU736" i="1"/>
  <c r="AT736" i="1"/>
  <c r="AS736" i="1"/>
  <c r="AR736" i="1"/>
  <c r="AQ736" i="1"/>
  <c r="AP736" i="1"/>
  <c r="BB735" i="1"/>
  <c r="BA735" i="1"/>
  <c r="AZ735" i="1"/>
  <c r="AY735" i="1"/>
  <c r="AX735" i="1"/>
  <c r="AW735" i="1"/>
  <c r="AV735" i="1"/>
  <c r="AU735" i="1"/>
  <c r="AT735" i="1"/>
  <c r="AS735" i="1"/>
  <c r="AR735" i="1"/>
  <c r="AQ735" i="1"/>
  <c r="AP735" i="1"/>
  <c r="BB734" i="1"/>
  <c r="BA734" i="1"/>
  <c r="AZ734" i="1"/>
  <c r="AY734" i="1"/>
  <c r="AX734" i="1"/>
  <c r="AW734" i="1"/>
  <c r="AV734" i="1"/>
  <c r="AU734" i="1"/>
  <c r="AT734" i="1"/>
  <c r="AS734" i="1"/>
  <c r="AR734" i="1"/>
  <c r="AQ734" i="1"/>
  <c r="AP734" i="1"/>
  <c r="BB733" i="1"/>
  <c r="BA733" i="1"/>
  <c r="AZ733" i="1"/>
  <c r="AY733" i="1"/>
  <c r="AX733" i="1"/>
  <c r="AW733" i="1"/>
  <c r="AV733" i="1"/>
  <c r="AU733" i="1"/>
  <c r="AT733" i="1"/>
  <c r="AS733" i="1"/>
  <c r="AR733" i="1"/>
  <c r="AQ733" i="1"/>
  <c r="AP733" i="1"/>
  <c r="BB732" i="1"/>
  <c r="BA732" i="1"/>
  <c r="AZ732" i="1"/>
  <c r="AY732" i="1"/>
  <c r="AX732" i="1"/>
  <c r="AW732" i="1"/>
  <c r="AV732" i="1"/>
  <c r="AU732" i="1"/>
  <c r="AT732" i="1"/>
  <c r="AS732" i="1"/>
  <c r="AR732" i="1"/>
  <c r="AQ732" i="1"/>
  <c r="AP732" i="1"/>
  <c r="BB731" i="1"/>
  <c r="BA731" i="1"/>
  <c r="AZ731" i="1"/>
  <c r="AY731" i="1"/>
  <c r="AX731" i="1"/>
  <c r="AW731" i="1"/>
  <c r="AV731" i="1"/>
  <c r="AU731" i="1"/>
  <c r="AT731" i="1"/>
  <c r="AS731" i="1"/>
  <c r="AR731" i="1"/>
  <c r="AQ731" i="1"/>
  <c r="AP731" i="1"/>
  <c r="BB730" i="1"/>
  <c r="BA730" i="1"/>
  <c r="AZ730" i="1"/>
  <c r="AY730" i="1"/>
  <c r="AX730" i="1"/>
  <c r="AW730" i="1"/>
  <c r="AV730" i="1"/>
  <c r="AU730" i="1"/>
  <c r="AT730" i="1"/>
  <c r="AS730" i="1"/>
  <c r="AR730" i="1"/>
  <c r="AQ730" i="1"/>
  <c r="AP730" i="1"/>
  <c r="BB729" i="1"/>
  <c r="BA729" i="1"/>
  <c r="AZ729" i="1"/>
  <c r="AY729" i="1"/>
  <c r="AX729" i="1"/>
  <c r="AW729" i="1"/>
  <c r="AV729" i="1"/>
  <c r="AU729" i="1"/>
  <c r="AT729" i="1"/>
  <c r="AS729" i="1"/>
  <c r="AR729" i="1"/>
  <c r="AQ729" i="1"/>
  <c r="AP729" i="1"/>
  <c r="BB728" i="1"/>
  <c r="BA728" i="1"/>
  <c r="AZ728" i="1"/>
  <c r="AY728" i="1"/>
  <c r="AX728" i="1"/>
  <c r="AW728" i="1"/>
  <c r="AV728" i="1"/>
  <c r="AU728" i="1"/>
  <c r="AT728" i="1"/>
  <c r="AS728" i="1"/>
  <c r="AR728" i="1"/>
  <c r="AQ728" i="1"/>
  <c r="AP728" i="1"/>
  <c r="BB727" i="1"/>
  <c r="BA727" i="1"/>
  <c r="AZ727" i="1"/>
  <c r="AY727" i="1"/>
  <c r="AX727" i="1"/>
  <c r="AW727" i="1"/>
  <c r="AV727" i="1"/>
  <c r="AU727" i="1"/>
  <c r="AT727" i="1"/>
  <c r="AS727" i="1"/>
  <c r="AR727" i="1"/>
  <c r="AQ727" i="1"/>
  <c r="AP727" i="1"/>
  <c r="BB726" i="1"/>
  <c r="BA726" i="1"/>
  <c r="AZ726" i="1"/>
  <c r="AY726" i="1"/>
  <c r="AX726" i="1"/>
  <c r="AW726" i="1"/>
  <c r="AV726" i="1"/>
  <c r="AU726" i="1"/>
  <c r="AT726" i="1"/>
  <c r="AS726" i="1"/>
  <c r="AR726" i="1"/>
  <c r="AQ726" i="1"/>
  <c r="AP726" i="1"/>
  <c r="BB725" i="1"/>
  <c r="BA725" i="1"/>
  <c r="AZ725" i="1"/>
  <c r="AY725" i="1"/>
  <c r="AX725" i="1"/>
  <c r="AW725" i="1"/>
  <c r="AV725" i="1"/>
  <c r="AU725" i="1"/>
  <c r="AT725" i="1"/>
  <c r="AS725" i="1"/>
  <c r="AR725" i="1"/>
  <c r="AQ725" i="1"/>
  <c r="AP725" i="1"/>
  <c r="BB724" i="1"/>
  <c r="BA724" i="1"/>
  <c r="AZ724" i="1"/>
  <c r="AY724" i="1"/>
  <c r="AX724" i="1"/>
  <c r="AW724" i="1"/>
  <c r="AV724" i="1"/>
  <c r="AU724" i="1"/>
  <c r="AT724" i="1"/>
  <c r="AS724" i="1"/>
  <c r="AR724" i="1"/>
  <c r="AQ724" i="1"/>
  <c r="AP724" i="1"/>
  <c r="BB723" i="1"/>
  <c r="BA723" i="1"/>
  <c r="AZ723" i="1"/>
  <c r="AY723" i="1"/>
  <c r="AX723" i="1"/>
  <c r="AW723" i="1"/>
  <c r="AV723" i="1"/>
  <c r="AU723" i="1"/>
  <c r="AT723" i="1"/>
  <c r="AS723" i="1"/>
  <c r="AR723" i="1"/>
  <c r="AQ723" i="1"/>
  <c r="AP723" i="1"/>
  <c r="BB722" i="1"/>
  <c r="BA722" i="1"/>
  <c r="AZ722" i="1"/>
  <c r="AY722" i="1"/>
  <c r="AX722" i="1"/>
  <c r="AW722" i="1"/>
  <c r="AV722" i="1"/>
  <c r="AU722" i="1"/>
  <c r="AT722" i="1"/>
  <c r="AS722" i="1"/>
  <c r="AR722" i="1"/>
  <c r="AQ722" i="1"/>
  <c r="AP722" i="1"/>
  <c r="BB721" i="1"/>
  <c r="BA721" i="1"/>
  <c r="AZ721" i="1"/>
  <c r="AY721" i="1"/>
  <c r="AX721" i="1"/>
  <c r="AW721" i="1"/>
  <c r="AV721" i="1"/>
  <c r="AU721" i="1"/>
  <c r="AT721" i="1"/>
  <c r="AS721" i="1"/>
  <c r="AR721" i="1"/>
  <c r="AQ721" i="1"/>
  <c r="AP721" i="1"/>
  <c r="BB720" i="1"/>
  <c r="BA720" i="1"/>
  <c r="AZ720" i="1"/>
  <c r="AY720" i="1"/>
  <c r="AX720" i="1"/>
  <c r="AW720" i="1"/>
  <c r="AV720" i="1"/>
  <c r="AU720" i="1"/>
  <c r="AT720" i="1"/>
  <c r="AS720" i="1"/>
  <c r="AR720" i="1"/>
  <c r="AQ720" i="1"/>
  <c r="AP720" i="1"/>
  <c r="BB719" i="1"/>
  <c r="BA719" i="1"/>
  <c r="AZ719" i="1"/>
  <c r="AY719" i="1"/>
  <c r="AX719" i="1"/>
  <c r="AW719" i="1"/>
  <c r="AV719" i="1"/>
  <c r="AU719" i="1"/>
  <c r="AT719" i="1"/>
  <c r="AS719" i="1"/>
  <c r="AR719" i="1"/>
  <c r="AQ719" i="1"/>
  <c r="AP719" i="1"/>
  <c r="BB718" i="1"/>
  <c r="BA718" i="1"/>
  <c r="AZ718" i="1"/>
  <c r="AY718" i="1"/>
  <c r="AX718" i="1"/>
  <c r="AW718" i="1"/>
  <c r="AV718" i="1"/>
  <c r="AU718" i="1"/>
  <c r="AT718" i="1"/>
  <c r="AS718" i="1"/>
  <c r="AR718" i="1"/>
  <c r="AQ718" i="1"/>
  <c r="AP718" i="1"/>
  <c r="BB717" i="1"/>
  <c r="BA717" i="1"/>
  <c r="AZ717" i="1"/>
  <c r="AY717" i="1"/>
  <c r="AX717" i="1"/>
  <c r="AW717" i="1"/>
  <c r="AV717" i="1"/>
  <c r="AU717" i="1"/>
  <c r="AT717" i="1"/>
  <c r="AS717" i="1"/>
  <c r="AR717" i="1"/>
  <c r="AQ717" i="1"/>
  <c r="AP717" i="1"/>
  <c r="BB716" i="1"/>
  <c r="BA716" i="1"/>
  <c r="AZ716" i="1"/>
  <c r="AY716" i="1"/>
  <c r="AX716" i="1"/>
  <c r="AW716" i="1"/>
  <c r="AV716" i="1"/>
  <c r="AU716" i="1"/>
  <c r="AT716" i="1"/>
  <c r="AS716" i="1"/>
  <c r="AR716" i="1"/>
  <c r="AQ716" i="1"/>
  <c r="AP716" i="1"/>
  <c r="BB715" i="1"/>
  <c r="BA715" i="1"/>
  <c r="AZ715" i="1"/>
  <c r="AY715" i="1"/>
  <c r="AX715" i="1"/>
  <c r="AW715" i="1"/>
  <c r="AV715" i="1"/>
  <c r="AU715" i="1"/>
  <c r="AT715" i="1"/>
  <c r="AS715" i="1"/>
  <c r="AR715" i="1"/>
  <c r="AQ715" i="1"/>
  <c r="AP715" i="1"/>
  <c r="BB714" i="1"/>
  <c r="BA714" i="1"/>
  <c r="AZ714" i="1"/>
  <c r="AY714" i="1"/>
  <c r="AX714" i="1"/>
  <c r="AW714" i="1"/>
  <c r="AV714" i="1"/>
  <c r="AU714" i="1"/>
  <c r="AT714" i="1"/>
  <c r="AS714" i="1"/>
  <c r="AR714" i="1"/>
  <c r="AQ714" i="1"/>
  <c r="AP714" i="1"/>
  <c r="BB713" i="1"/>
  <c r="BA713" i="1"/>
  <c r="AZ713" i="1"/>
  <c r="AY713" i="1"/>
  <c r="AX713" i="1"/>
  <c r="AW713" i="1"/>
  <c r="AV713" i="1"/>
  <c r="AU713" i="1"/>
  <c r="AT713" i="1"/>
  <c r="AS713" i="1"/>
  <c r="AR713" i="1"/>
  <c r="AQ713" i="1"/>
  <c r="AP713" i="1"/>
  <c r="BB712" i="1"/>
  <c r="BA712" i="1"/>
  <c r="AZ712" i="1"/>
  <c r="AY712" i="1"/>
  <c r="AX712" i="1"/>
  <c r="AW712" i="1"/>
  <c r="AV712" i="1"/>
  <c r="AU712" i="1"/>
  <c r="AT712" i="1"/>
  <c r="AS712" i="1"/>
  <c r="AR712" i="1"/>
  <c r="AQ712" i="1"/>
  <c r="AP712" i="1"/>
  <c r="BB711" i="1"/>
  <c r="BA711" i="1"/>
  <c r="AZ711" i="1"/>
  <c r="AY711" i="1"/>
  <c r="AX711" i="1"/>
  <c r="AW711" i="1"/>
  <c r="AV711" i="1"/>
  <c r="AU711" i="1"/>
  <c r="AT711" i="1"/>
  <c r="AS711" i="1"/>
  <c r="AR711" i="1"/>
  <c r="AQ711" i="1"/>
  <c r="AP711" i="1"/>
  <c r="BB710" i="1"/>
  <c r="BA710" i="1"/>
  <c r="AZ710" i="1"/>
  <c r="AY710" i="1"/>
  <c r="AX710" i="1"/>
  <c r="AW710" i="1"/>
  <c r="AV710" i="1"/>
  <c r="AU710" i="1"/>
  <c r="AT710" i="1"/>
  <c r="AS710" i="1"/>
  <c r="AR710" i="1"/>
  <c r="AQ710" i="1"/>
  <c r="AP710" i="1"/>
  <c r="BB709" i="1"/>
  <c r="BA709" i="1"/>
  <c r="AZ709" i="1"/>
  <c r="AY709" i="1"/>
  <c r="AX709" i="1"/>
  <c r="AW709" i="1"/>
  <c r="AV709" i="1"/>
  <c r="AU709" i="1"/>
  <c r="AT709" i="1"/>
  <c r="AS709" i="1"/>
  <c r="AR709" i="1"/>
  <c r="AQ709" i="1"/>
  <c r="AP709" i="1"/>
  <c r="BB708" i="1"/>
  <c r="BA708" i="1"/>
  <c r="AZ708" i="1"/>
  <c r="AY708" i="1"/>
  <c r="AX708" i="1"/>
  <c r="AW708" i="1"/>
  <c r="AV708" i="1"/>
  <c r="AU708" i="1"/>
  <c r="AT708" i="1"/>
  <c r="AS708" i="1"/>
  <c r="AR708" i="1"/>
  <c r="AQ708" i="1"/>
  <c r="AP708" i="1"/>
  <c r="BB707" i="1"/>
  <c r="BA707" i="1"/>
  <c r="AZ707" i="1"/>
  <c r="AY707" i="1"/>
  <c r="AX707" i="1"/>
  <c r="AW707" i="1"/>
  <c r="AV707" i="1"/>
  <c r="AU707" i="1"/>
  <c r="AT707" i="1"/>
  <c r="AS707" i="1"/>
  <c r="AR707" i="1"/>
  <c r="AQ707" i="1"/>
  <c r="AP707" i="1"/>
  <c r="BB706" i="1"/>
  <c r="BA706" i="1"/>
  <c r="AZ706" i="1"/>
  <c r="AY706" i="1"/>
  <c r="AX706" i="1"/>
  <c r="AW706" i="1"/>
  <c r="AV706" i="1"/>
  <c r="AU706" i="1"/>
  <c r="AT706" i="1"/>
  <c r="AS706" i="1"/>
  <c r="AR706" i="1"/>
  <c r="AQ706" i="1"/>
  <c r="AP706" i="1"/>
  <c r="BB705" i="1"/>
  <c r="BA705" i="1"/>
  <c r="AZ705" i="1"/>
  <c r="AY705" i="1"/>
  <c r="AX705" i="1"/>
  <c r="AW705" i="1"/>
  <c r="AV705" i="1"/>
  <c r="AU705" i="1"/>
  <c r="AT705" i="1"/>
  <c r="AS705" i="1"/>
  <c r="AR705" i="1"/>
  <c r="AQ705" i="1"/>
  <c r="AP705" i="1"/>
  <c r="BB704" i="1"/>
  <c r="BA704" i="1"/>
  <c r="AZ704" i="1"/>
  <c r="AY704" i="1"/>
  <c r="AX704" i="1"/>
  <c r="AW704" i="1"/>
  <c r="AV704" i="1"/>
  <c r="AU704" i="1"/>
  <c r="AT704" i="1"/>
  <c r="AS704" i="1"/>
  <c r="AR704" i="1"/>
  <c r="AQ704" i="1"/>
  <c r="AP704" i="1"/>
  <c r="BB703" i="1"/>
  <c r="BA703" i="1"/>
  <c r="AZ703" i="1"/>
  <c r="AY703" i="1"/>
  <c r="AX703" i="1"/>
  <c r="AW703" i="1"/>
  <c r="AV703" i="1"/>
  <c r="AU703" i="1"/>
  <c r="AT703" i="1"/>
  <c r="AS703" i="1"/>
  <c r="AR703" i="1"/>
  <c r="AQ703" i="1"/>
  <c r="AP703" i="1"/>
  <c r="BB702" i="1"/>
  <c r="BA702" i="1"/>
  <c r="AZ702" i="1"/>
  <c r="AY702" i="1"/>
  <c r="AX702" i="1"/>
  <c r="AW702" i="1"/>
  <c r="AV702" i="1"/>
  <c r="AU702" i="1"/>
  <c r="AT702" i="1"/>
  <c r="AS702" i="1"/>
  <c r="AR702" i="1"/>
  <c r="AQ702" i="1"/>
  <c r="AP702" i="1"/>
  <c r="BB701" i="1"/>
  <c r="BA701" i="1"/>
  <c r="AZ701" i="1"/>
  <c r="AY701" i="1"/>
  <c r="AX701" i="1"/>
  <c r="AW701" i="1"/>
  <c r="AV701" i="1"/>
  <c r="AU701" i="1"/>
  <c r="AT701" i="1"/>
  <c r="AS701" i="1"/>
  <c r="AR701" i="1"/>
  <c r="AQ701" i="1"/>
  <c r="AP701" i="1"/>
  <c r="BB700" i="1"/>
  <c r="BA700" i="1"/>
  <c r="AZ700" i="1"/>
  <c r="AY700" i="1"/>
  <c r="AX700" i="1"/>
  <c r="AW700" i="1"/>
  <c r="AV700" i="1"/>
  <c r="AU700" i="1"/>
  <c r="AT700" i="1"/>
  <c r="AS700" i="1"/>
  <c r="AR700" i="1"/>
  <c r="AQ700" i="1"/>
  <c r="AP700" i="1"/>
  <c r="BB699" i="1"/>
  <c r="BA699" i="1"/>
  <c r="AZ699" i="1"/>
  <c r="AY699" i="1"/>
  <c r="AX699" i="1"/>
  <c r="AW699" i="1"/>
  <c r="AV699" i="1"/>
  <c r="AU699" i="1"/>
  <c r="AT699" i="1"/>
  <c r="AS699" i="1"/>
  <c r="AR699" i="1"/>
  <c r="AQ699" i="1"/>
  <c r="AP699" i="1"/>
  <c r="BB698" i="1"/>
  <c r="BA698" i="1"/>
  <c r="AZ698" i="1"/>
  <c r="AY698" i="1"/>
  <c r="AX698" i="1"/>
  <c r="AW698" i="1"/>
  <c r="AV698" i="1"/>
  <c r="AU698" i="1"/>
  <c r="AT698" i="1"/>
  <c r="AS698" i="1"/>
  <c r="AR698" i="1"/>
  <c r="AQ698" i="1"/>
  <c r="AP698" i="1"/>
  <c r="BB697" i="1"/>
  <c r="BA697" i="1"/>
  <c r="AZ697" i="1"/>
  <c r="AY697" i="1"/>
  <c r="AX697" i="1"/>
  <c r="AW697" i="1"/>
  <c r="AV697" i="1"/>
  <c r="AU697" i="1"/>
  <c r="AT697" i="1"/>
  <c r="AS697" i="1"/>
  <c r="AR697" i="1"/>
  <c r="AQ697" i="1"/>
  <c r="AP697" i="1"/>
  <c r="BB696" i="1"/>
  <c r="BA696" i="1"/>
  <c r="AZ696" i="1"/>
  <c r="AY696" i="1"/>
  <c r="AX696" i="1"/>
  <c r="AW696" i="1"/>
  <c r="AV696" i="1"/>
  <c r="AU696" i="1"/>
  <c r="AT696" i="1"/>
  <c r="AS696" i="1"/>
  <c r="AR696" i="1"/>
  <c r="AQ696" i="1"/>
  <c r="AP696" i="1"/>
  <c r="BB695" i="1"/>
  <c r="BA695" i="1"/>
  <c r="AZ695" i="1"/>
  <c r="AY695" i="1"/>
  <c r="AX695" i="1"/>
  <c r="AW695" i="1"/>
  <c r="AV695" i="1"/>
  <c r="AU695" i="1"/>
  <c r="AT695" i="1"/>
  <c r="AS695" i="1"/>
  <c r="AR695" i="1"/>
  <c r="AQ695" i="1"/>
  <c r="AP695" i="1"/>
  <c r="BB694" i="1"/>
  <c r="BA694" i="1"/>
  <c r="AZ694" i="1"/>
  <c r="AY694" i="1"/>
  <c r="AX694" i="1"/>
  <c r="AW694" i="1"/>
  <c r="AV694" i="1"/>
  <c r="AU694" i="1"/>
  <c r="AT694" i="1"/>
  <c r="AS694" i="1"/>
  <c r="AR694" i="1"/>
  <c r="AQ694" i="1"/>
  <c r="AP694" i="1"/>
  <c r="BB693" i="1"/>
  <c r="BA693" i="1"/>
  <c r="AZ693" i="1"/>
  <c r="AY693" i="1"/>
  <c r="AX693" i="1"/>
  <c r="AW693" i="1"/>
  <c r="AV693" i="1"/>
  <c r="AU693" i="1"/>
  <c r="AT693" i="1"/>
  <c r="AS693" i="1"/>
  <c r="AR693" i="1"/>
  <c r="AQ693" i="1"/>
  <c r="AP693" i="1"/>
  <c r="BB692" i="1"/>
  <c r="BA692" i="1"/>
  <c r="AZ692" i="1"/>
  <c r="AY692" i="1"/>
  <c r="AX692" i="1"/>
  <c r="AW692" i="1"/>
  <c r="AV692" i="1"/>
  <c r="AU692" i="1"/>
  <c r="AT692" i="1"/>
  <c r="AS692" i="1"/>
  <c r="AR692" i="1"/>
  <c r="AQ692" i="1"/>
  <c r="AP692" i="1"/>
  <c r="BB691" i="1"/>
  <c r="BA691" i="1"/>
  <c r="AZ691" i="1"/>
  <c r="AY691" i="1"/>
  <c r="AX691" i="1"/>
  <c r="AW691" i="1"/>
  <c r="AV691" i="1"/>
  <c r="AU691" i="1"/>
  <c r="AT691" i="1"/>
  <c r="AS691" i="1"/>
  <c r="AR691" i="1"/>
  <c r="AQ691" i="1"/>
  <c r="AP691" i="1"/>
  <c r="BB690" i="1"/>
  <c r="BA690" i="1"/>
  <c r="AZ690" i="1"/>
  <c r="AY690" i="1"/>
  <c r="AX690" i="1"/>
  <c r="AW690" i="1"/>
  <c r="AV690" i="1"/>
  <c r="AU690" i="1"/>
  <c r="AT690" i="1"/>
  <c r="AS690" i="1"/>
  <c r="AR690" i="1"/>
  <c r="AQ690" i="1"/>
  <c r="AP690" i="1"/>
  <c r="BB689" i="1"/>
  <c r="BA689" i="1"/>
  <c r="AZ689" i="1"/>
  <c r="AY689" i="1"/>
  <c r="AX689" i="1"/>
  <c r="AW689" i="1"/>
  <c r="AV689" i="1"/>
  <c r="AU689" i="1"/>
  <c r="AT689" i="1"/>
  <c r="AS689" i="1"/>
  <c r="AR689" i="1"/>
  <c r="AQ689" i="1"/>
  <c r="AP689" i="1"/>
  <c r="BB688" i="1"/>
  <c r="BA688" i="1"/>
  <c r="AZ688" i="1"/>
  <c r="AY688" i="1"/>
  <c r="AX688" i="1"/>
  <c r="AW688" i="1"/>
  <c r="AV688" i="1"/>
  <c r="AU688" i="1"/>
  <c r="AT688" i="1"/>
  <c r="AS688" i="1"/>
  <c r="AR688" i="1"/>
  <c r="AQ688" i="1"/>
  <c r="AP688" i="1"/>
  <c r="BB687" i="1"/>
  <c r="BA687" i="1"/>
  <c r="AZ687" i="1"/>
  <c r="AY687" i="1"/>
  <c r="AX687" i="1"/>
  <c r="AW687" i="1"/>
  <c r="AV687" i="1"/>
  <c r="AU687" i="1"/>
  <c r="AT687" i="1"/>
  <c r="AS687" i="1"/>
  <c r="AR687" i="1"/>
  <c r="AQ687" i="1"/>
  <c r="AP687" i="1"/>
  <c r="BB686" i="1"/>
  <c r="BA686" i="1"/>
  <c r="AZ686" i="1"/>
  <c r="AY686" i="1"/>
  <c r="AX686" i="1"/>
  <c r="AW686" i="1"/>
  <c r="AV686" i="1"/>
  <c r="AU686" i="1"/>
  <c r="AT686" i="1"/>
  <c r="AS686" i="1"/>
  <c r="AR686" i="1"/>
  <c r="AQ686" i="1"/>
  <c r="AP686" i="1"/>
  <c r="BB685" i="1"/>
  <c r="BA685" i="1"/>
  <c r="AZ685" i="1"/>
  <c r="AY685" i="1"/>
  <c r="AX685" i="1"/>
  <c r="AW685" i="1"/>
  <c r="AV685" i="1"/>
  <c r="AU685" i="1"/>
  <c r="AT685" i="1"/>
  <c r="AS685" i="1"/>
  <c r="AR685" i="1"/>
  <c r="AQ685" i="1"/>
  <c r="AP685" i="1"/>
  <c r="BB684" i="1"/>
  <c r="BA684" i="1"/>
  <c r="AZ684" i="1"/>
  <c r="AY684" i="1"/>
  <c r="AX684" i="1"/>
  <c r="AW684" i="1"/>
  <c r="AV684" i="1"/>
  <c r="AU684" i="1"/>
  <c r="AT684" i="1"/>
  <c r="AS684" i="1"/>
  <c r="AR684" i="1"/>
  <c r="AQ684" i="1"/>
  <c r="AP684" i="1"/>
  <c r="BB683" i="1"/>
  <c r="BA683" i="1"/>
  <c r="AZ683" i="1"/>
  <c r="AY683" i="1"/>
  <c r="AX683" i="1"/>
  <c r="AW683" i="1"/>
  <c r="AV683" i="1"/>
  <c r="AU683" i="1"/>
  <c r="AT683" i="1"/>
  <c r="AS683" i="1"/>
  <c r="AR683" i="1"/>
  <c r="AQ683" i="1"/>
  <c r="AP683" i="1"/>
  <c r="BB682" i="1"/>
  <c r="BA682" i="1"/>
  <c r="AZ682" i="1"/>
  <c r="AY682" i="1"/>
  <c r="AX682" i="1"/>
  <c r="AW682" i="1"/>
  <c r="AV682" i="1"/>
  <c r="AU682" i="1"/>
  <c r="AT682" i="1"/>
  <c r="AS682" i="1"/>
  <c r="AR682" i="1"/>
  <c r="AQ682" i="1"/>
  <c r="AP682" i="1"/>
  <c r="BB681" i="1"/>
  <c r="BA681" i="1"/>
  <c r="AZ681" i="1"/>
  <c r="AY681" i="1"/>
  <c r="AX681" i="1"/>
  <c r="AW681" i="1"/>
  <c r="AV681" i="1"/>
  <c r="AU681" i="1"/>
  <c r="AT681" i="1"/>
  <c r="AS681" i="1"/>
  <c r="AR681" i="1"/>
  <c r="AQ681" i="1"/>
  <c r="AP681" i="1"/>
  <c r="BB680" i="1"/>
  <c r="BA680" i="1"/>
  <c r="AZ680" i="1"/>
  <c r="AY680" i="1"/>
  <c r="AX680" i="1"/>
  <c r="AW680" i="1"/>
  <c r="AV680" i="1"/>
  <c r="AU680" i="1"/>
  <c r="AT680" i="1"/>
  <c r="AS680" i="1"/>
  <c r="AR680" i="1"/>
  <c r="AQ680" i="1"/>
  <c r="AP680" i="1"/>
  <c r="BB679" i="1"/>
  <c r="BA679" i="1"/>
  <c r="AZ679" i="1"/>
  <c r="AY679" i="1"/>
  <c r="AX679" i="1"/>
  <c r="AW679" i="1"/>
  <c r="AV679" i="1"/>
  <c r="AU679" i="1"/>
  <c r="AT679" i="1"/>
  <c r="AS679" i="1"/>
  <c r="AR679" i="1"/>
  <c r="AQ679" i="1"/>
  <c r="AP679" i="1"/>
  <c r="BB678" i="1"/>
  <c r="BA678" i="1"/>
  <c r="AZ678" i="1"/>
  <c r="AY678" i="1"/>
  <c r="AX678" i="1"/>
  <c r="AW678" i="1"/>
  <c r="AV678" i="1"/>
  <c r="AU678" i="1"/>
  <c r="AT678" i="1"/>
  <c r="AS678" i="1"/>
  <c r="AR678" i="1"/>
  <c r="AQ678" i="1"/>
  <c r="AP678" i="1"/>
  <c r="BB677" i="1"/>
  <c r="BA677" i="1"/>
  <c r="AZ677" i="1"/>
  <c r="AY677" i="1"/>
  <c r="AX677" i="1"/>
  <c r="AW677" i="1"/>
  <c r="AV677" i="1"/>
  <c r="AU677" i="1"/>
  <c r="AT677" i="1"/>
  <c r="AS677" i="1"/>
  <c r="AR677" i="1"/>
  <c r="AQ677" i="1"/>
  <c r="AP677" i="1"/>
  <c r="BB676" i="1"/>
  <c r="BA676" i="1"/>
  <c r="AZ676" i="1"/>
  <c r="AY676" i="1"/>
  <c r="AX676" i="1"/>
  <c r="AW676" i="1"/>
  <c r="AV676" i="1"/>
  <c r="AU676" i="1"/>
  <c r="AT676" i="1"/>
  <c r="AS676" i="1"/>
  <c r="AR676" i="1"/>
  <c r="AQ676" i="1"/>
  <c r="AP676" i="1"/>
  <c r="BB675" i="1"/>
  <c r="BA675" i="1"/>
  <c r="AZ675" i="1"/>
  <c r="AY675" i="1"/>
  <c r="AX675" i="1"/>
  <c r="AW675" i="1"/>
  <c r="AV675" i="1"/>
  <c r="AU675" i="1"/>
  <c r="AT675" i="1"/>
  <c r="AS675" i="1"/>
  <c r="AR675" i="1"/>
  <c r="AQ675" i="1"/>
  <c r="AP675" i="1"/>
  <c r="BB674" i="1"/>
  <c r="BA674" i="1"/>
  <c r="AZ674" i="1"/>
  <c r="AY674" i="1"/>
  <c r="AX674" i="1"/>
  <c r="AW674" i="1"/>
  <c r="AV674" i="1"/>
  <c r="AU674" i="1"/>
  <c r="AT674" i="1"/>
  <c r="AS674" i="1"/>
  <c r="AR674" i="1"/>
  <c r="AQ674" i="1"/>
  <c r="AP674" i="1"/>
  <c r="BB673" i="1"/>
  <c r="BA673" i="1"/>
  <c r="AZ673" i="1"/>
  <c r="AY673" i="1"/>
  <c r="AX673" i="1"/>
  <c r="AW673" i="1"/>
  <c r="AV673" i="1"/>
  <c r="AU673" i="1"/>
  <c r="AT673" i="1"/>
  <c r="AS673" i="1"/>
  <c r="AR673" i="1"/>
  <c r="AQ673" i="1"/>
  <c r="AP673" i="1"/>
  <c r="BB672" i="1"/>
  <c r="BA672" i="1"/>
  <c r="AZ672" i="1"/>
  <c r="AY672" i="1"/>
  <c r="AX672" i="1"/>
  <c r="AW672" i="1"/>
  <c r="AV672" i="1"/>
  <c r="AU672" i="1"/>
  <c r="AT672" i="1"/>
  <c r="AS672" i="1"/>
  <c r="AR672" i="1"/>
  <c r="AQ672" i="1"/>
  <c r="AP672" i="1"/>
  <c r="BB671" i="1"/>
  <c r="BA671" i="1"/>
  <c r="AZ671" i="1"/>
  <c r="AY671" i="1"/>
  <c r="AX671" i="1"/>
  <c r="AW671" i="1"/>
  <c r="AV671" i="1"/>
  <c r="AU671" i="1"/>
  <c r="AT671" i="1"/>
  <c r="AS671" i="1"/>
  <c r="AR671" i="1"/>
  <c r="AQ671" i="1"/>
  <c r="AP671" i="1"/>
  <c r="BB670" i="1"/>
  <c r="BA670" i="1"/>
  <c r="AZ670" i="1"/>
  <c r="AY670" i="1"/>
  <c r="AX670" i="1"/>
  <c r="AW670" i="1"/>
  <c r="AV670" i="1"/>
  <c r="AU670" i="1"/>
  <c r="AT670" i="1"/>
  <c r="AS670" i="1"/>
  <c r="AR670" i="1"/>
  <c r="AQ670" i="1"/>
  <c r="AP670" i="1"/>
  <c r="BB669" i="1"/>
  <c r="BA669" i="1"/>
  <c r="AZ669" i="1"/>
  <c r="AY669" i="1"/>
  <c r="AX669" i="1"/>
  <c r="AW669" i="1"/>
  <c r="AV669" i="1"/>
  <c r="AU669" i="1"/>
  <c r="AT669" i="1"/>
  <c r="AS669" i="1"/>
  <c r="AR669" i="1"/>
  <c r="AQ669" i="1"/>
  <c r="AP669" i="1"/>
  <c r="BB668" i="1"/>
  <c r="BA668" i="1"/>
  <c r="AZ668" i="1"/>
  <c r="AY668" i="1"/>
  <c r="AX668" i="1"/>
  <c r="AW668" i="1"/>
  <c r="AV668" i="1"/>
  <c r="AU668" i="1"/>
  <c r="AT668" i="1"/>
  <c r="AS668" i="1"/>
  <c r="AR668" i="1"/>
  <c r="AQ668" i="1"/>
  <c r="AP668" i="1"/>
  <c r="BB667" i="1"/>
  <c r="BA667" i="1"/>
  <c r="AZ667" i="1"/>
  <c r="AY667" i="1"/>
  <c r="AX667" i="1"/>
  <c r="AW667" i="1"/>
  <c r="AV667" i="1"/>
  <c r="AU667" i="1"/>
  <c r="AT667" i="1"/>
  <c r="AS667" i="1"/>
  <c r="AR667" i="1"/>
  <c r="AQ667" i="1"/>
  <c r="AP667" i="1"/>
  <c r="BB666" i="1"/>
  <c r="BA666" i="1"/>
  <c r="AZ666" i="1"/>
  <c r="AY666" i="1"/>
  <c r="AX666" i="1"/>
  <c r="AW666" i="1"/>
  <c r="AV666" i="1"/>
  <c r="AU666" i="1"/>
  <c r="AT666" i="1"/>
  <c r="AS666" i="1"/>
  <c r="AR666" i="1"/>
  <c r="AQ666" i="1"/>
  <c r="AP666" i="1"/>
  <c r="BB665" i="1"/>
  <c r="BA665" i="1"/>
  <c r="AZ665" i="1"/>
  <c r="AY665" i="1"/>
  <c r="AX665" i="1"/>
  <c r="AW665" i="1"/>
  <c r="AV665" i="1"/>
  <c r="AU665" i="1"/>
  <c r="AT665" i="1"/>
  <c r="AS665" i="1"/>
  <c r="AR665" i="1"/>
  <c r="AQ665" i="1"/>
  <c r="AP665" i="1"/>
  <c r="BB664" i="1"/>
  <c r="BA664" i="1"/>
  <c r="AZ664" i="1"/>
  <c r="AY664" i="1"/>
  <c r="AX664" i="1"/>
  <c r="AW664" i="1"/>
  <c r="AV664" i="1"/>
  <c r="AU664" i="1"/>
  <c r="AT664" i="1"/>
  <c r="AS664" i="1"/>
  <c r="AR664" i="1"/>
  <c r="AQ664" i="1"/>
  <c r="AP664" i="1"/>
  <c r="BB663" i="1"/>
  <c r="BA663" i="1"/>
  <c r="AZ663" i="1"/>
  <c r="AY663" i="1"/>
  <c r="AX663" i="1"/>
  <c r="AW663" i="1"/>
  <c r="AV663" i="1"/>
  <c r="AU663" i="1"/>
  <c r="AT663" i="1"/>
  <c r="AS663" i="1"/>
  <c r="AR663" i="1"/>
  <c r="AQ663" i="1"/>
  <c r="AP663" i="1"/>
  <c r="BB662" i="1"/>
  <c r="BA662" i="1"/>
  <c r="AZ662" i="1"/>
  <c r="AY662" i="1"/>
  <c r="AX662" i="1"/>
  <c r="AW662" i="1"/>
  <c r="AV662" i="1"/>
  <c r="AU662" i="1"/>
  <c r="AT662" i="1"/>
  <c r="AS662" i="1"/>
  <c r="AR662" i="1"/>
  <c r="AQ662" i="1"/>
  <c r="AP662" i="1"/>
  <c r="BB661" i="1"/>
  <c r="BA661" i="1"/>
  <c r="AZ661" i="1"/>
  <c r="AY661" i="1"/>
  <c r="AX661" i="1"/>
  <c r="AW661" i="1"/>
  <c r="AV661" i="1"/>
  <c r="AU661" i="1"/>
  <c r="AT661" i="1"/>
  <c r="AS661" i="1"/>
  <c r="AR661" i="1"/>
  <c r="AQ661" i="1"/>
  <c r="AP661" i="1"/>
  <c r="BB660" i="1"/>
  <c r="BA660" i="1"/>
  <c r="AZ660" i="1"/>
  <c r="AY660" i="1"/>
  <c r="AX660" i="1"/>
  <c r="AW660" i="1"/>
  <c r="AV660" i="1"/>
  <c r="AU660" i="1"/>
  <c r="AT660" i="1"/>
  <c r="AS660" i="1"/>
  <c r="AR660" i="1"/>
  <c r="AQ660" i="1"/>
  <c r="AP660" i="1"/>
  <c r="BB659" i="1"/>
  <c r="BA659" i="1"/>
  <c r="AZ659" i="1"/>
  <c r="AY659" i="1"/>
  <c r="AX659" i="1"/>
  <c r="AW659" i="1"/>
  <c r="AV659" i="1"/>
  <c r="AU659" i="1"/>
  <c r="AT659" i="1"/>
  <c r="AS659" i="1"/>
  <c r="AR659" i="1"/>
  <c r="AQ659" i="1"/>
  <c r="AP659" i="1"/>
  <c r="BB658" i="1"/>
  <c r="BA658" i="1"/>
  <c r="AZ658" i="1"/>
  <c r="AY658" i="1"/>
  <c r="AX658" i="1"/>
  <c r="AW658" i="1"/>
  <c r="AV658" i="1"/>
  <c r="AU658" i="1"/>
  <c r="AT658" i="1"/>
  <c r="AS658" i="1"/>
  <c r="AR658" i="1"/>
  <c r="AQ658" i="1"/>
  <c r="AP658" i="1"/>
  <c r="BB657" i="1"/>
  <c r="BA657" i="1"/>
  <c r="AZ657" i="1"/>
  <c r="AY657" i="1"/>
  <c r="AX657" i="1"/>
  <c r="AW657" i="1"/>
  <c r="AV657" i="1"/>
  <c r="AU657" i="1"/>
  <c r="AT657" i="1"/>
  <c r="AS657" i="1"/>
  <c r="AR657" i="1"/>
  <c r="AQ657" i="1"/>
  <c r="AP657" i="1"/>
  <c r="BB656" i="1"/>
  <c r="BA656" i="1"/>
  <c r="AZ656" i="1"/>
  <c r="AY656" i="1"/>
  <c r="AX656" i="1"/>
  <c r="AW656" i="1"/>
  <c r="AV656" i="1"/>
  <c r="AU656" i="1"/>
  <c r="AT656" i="1"/>
  <c r="AS656" i="1"/>
  <c r="AR656" i="1"/>
  <c r="AQ656" i="1"/>
  <c r="AP656" i="1"/>
  <c r="BB655" i="1"/>
  <c r="BA655" i="1"/>
  <c r="AZ655" i="1"/>
  <c r="AY655" i="1"/>
  <c r="AX655" i="1"/>
  <c r="AW655" i="1"/>
  <c r="AV655" i="1"/>
  <c r="AU655" i="1"/>
  <c r="AT655" i="1"/>
  <c r="AS655" i="1"/>
  <c r="AR655" i="1"/>
  <c r="AQ655" i="1"/>
  <c r="AP655" i="1"/>
  <c r="BB654" i="1"/>
  <c r="BA654" i="1"/>
  <c r="AZ654" i="1"/>
  <c r="AY654" i="1"/>
  <c r="AX654" i="1"/>
  <c r="AW654" i="1"/>
  <c r="AV654" i="1"/>
  <c r="AU654" i="1"/>
  <c r="AT654" i="1"/>
  <c r="AS654" i="1"/>
  <c r="AR654" i="1"/>
  <c r="AQ654" i="1"/>
  <c r="AP654" i="1"/>
  <c r="BB653" i="1"/>
  <c r="BA653" i="1"/>
  <c r="AZ653" i="1"/>
  <c r="AY653" i="1"/>
  <c r="AX653" i="1"/>
  <c r="AW653" i="1"/>
  <c r="AV653" i="1"/>
  <c r="AU653" i="1"/>
  <c r="AT653" i="1"/>
  <c r="AS653" i="1"/>
  <c r="AR653" i="1"/>
  <c r="AQ653" i="1"/>
  <c r="AP653" i="1"/>
  <c r="BB652" i="1"/>
  <c r="BA652" i="1"/>
  <c r="AZ652" i="1"/>
  <c r="AY652" i="1"/>
  <c r="AX652" i="1"/>
  <c r="AW652" i="1"/>
  <c r="AV652" i="1"/>
  <c r="AU652" i="1"/>
  <c r="AT652" i="1"/>
  <c r="AS652" i="1"/>
  <c r="AR652" i="1"/>
  <c r="AQ652" i="1"/>
  <c r="AP652" i="1"/>
  <c r="BB651" i="1"/>
  <c r="BA651" i="1"/>
  <c r="AZ651" i="1"/>
  <c r="AY651" i="1"/>
  <c r="AX651" i="1"/>
  <c r="AW651" i="1"/>
  <c r="AV651" i="1"/>
  <c r="AU651" i="1"/>
  <c r="AT651" i="1"/>
  <c r="AS651" i="1"/>
  <c r="AR651" i="1"/>
  <c r="AQ651" i="1"/>
  <c r="AP651" i="1"/>
  <c r="BB650" i="1"/>
  <c r="BA650" i="1"/>
  <c r="AZ650" i="1"/>
  <c r="AY650" i="1"/>
  <c r="AX650" i="1"/>
  <c r="AW650" i="1"/>
  <c r="AV650" i="1"/>
  <c r="AU650" i="1"/>
  <c r="AT650" i="1"/>
  <c r="AS650" i="1"/>
  <c r="AR650" i="1"/>
  <c r="AQ650" i="1"/>
  <c r="AP650" i="1"/>
  <c r="BB649" i="1"/>
  <c r="BA649" i="1"/>
  <c r="AZ649" i="1"/>
  <c r="AY649" i="1"/>
  <c r="AX649" i="1"/>
  <c r="AW649" i="1"/>
  <c r="AV649" i="1"/>
  <c r="AU649" i="1"/>
  <c r="AT649" i="1"/>
  <c r="AS649" i="1"/>
  <c r="AR649" i="1"/>
  <c r="AQ649" i="1"/>
  <c r="AP649" i="1"/>
  <c r="BB648" i="1"/>
  <c r="BA648" i="1"/>
  <c r="AZ648" i="1"/>
  <c r="AY648" i="1"/>
  <c r="AX648" i="1"/>
  <c r="AW648" i="1"/>
  <c r="AV648" i="1"/>
  <c r="AU648" i="1"/>
  <c r="AT648" i="1"/>
  <c r="AS648" i="1"/>
  <c r="AR648" i="1"/>
  <c r="AQ648" i="1"/>
  <c r="AP648" i="1"/>
  <c r="BB647" i="1"/>
  <c r="BA647" i="1"/>
  <c r="AZ647" i="1"/>
  <c r="AY647" i="1"/>
  <c r="AX647" i="1"/>
  <c r="AW647" i="1"/>
  <c r="AV647" i="1"/>
  <c r="AU647" i="1"/>
  <c r="AT647" i="1"/>
  <c r="AS647" i="1"/>
  <c r="AR647" i="1"/>
  <c r="AQ647" i="1"/>
  <c r="AP647" i="1"/>
  <c r="BB646" i="1"/>
  <c r="BA646" i="1"/>
  <c r="AZ646" i="1"/>
  <c r="AY646" i="1"/>
  <c r="AX646" i="1"/>
  <c r="AW646" i="1"/>
  <c r="AV646" i="1"/>
  <c r="AU646" i="1"/>
  <c r="AT646" i="1"/>
  <c r="AS646" i="1"/>
  <c r="AR646" i="1"/>
  <c r="AQ646" i="1"/>
  <c r="AP646" i="1"/>
  <c r="BB645" i="1"/>
  <c r="BA645" i="1"/>
  <c r="AZ645" i="1"/>
  <c r="AY645" i="1"/>
  <c r="AX645" i="1"/>
  <c r="AW645" i="1"/>
  <c r="AV645" i="1"/>
  <c r="AU645" i="1"/>
  <c r="AT645" i="1"/>
  <c r="AS645" i="1"/>
  <c r="AR645" i="1"/>
  <c r="AQ645" i="1"/>
  <c r="AP645" i="1"/>
  <c r="BB644" i="1"/>
  <c r="BA644" i="1"/>
  <c r="AZ644" i="1"/>
  <c r="AY644" i="1"/>
  <c r="AX644" i="1"/>
  <c r="AW644" i="1"/>
  <c r="AV644" i="1"/>
  <c r="AU644" i="1"/>
  <c r="AT644" i="1"/>
  <c r="AS644" i="1"/>
  <c r="AR644" i="1"/>
  <c r="AQ644" i="1"/>
  <c r="AP644" i="1"/>
  <c r="BB643" i="1"/>
  <c r="BA643" i="1"/>
  <c r="AZ643" i="1"/>
  <c r="AY643" i="1"/>
  <c r="AX643" i="1"/>
  <c r="AW643" i="1"/>
  <c r="AV643" i="1"/>
  <c r="AU643" i="1"/>
  <c r="AT643" i="1"/>
  <c r="AS643" i="1"/>
  <c r="AR643" i="1"/>
  <c r="AQ643" i="1"/>
  <c r="AP643" i="1"/>
  <c r="BB642" i="1"/>
  <c r="BA642" i="1"/>
  <c r="AZ642" i="1"/>
  <c r="AY642" i="1"/>
  <c r="AX642" i="1"/>
  <c r="AW642" i="1"/>
  <c r="AV642" i="1"/>
  <c r="AU642" i="1"/>
  <c r="AT642" i="1"/>
  <c r="AS642" i="1"/>
  <c r="AR642" i="1"/>
  <c r="AQ642" i="1"/>
  <c r="AP642" i="1"/>
  <c r="BB641" i="1"/>
  <c r="BA641" i="1"/>
  <c r="AZ641" i="1"/>
  <c r="AY641" i="1"/>
  <c r="AX641" i="1"/>
  <c r="AW641" i="1"/>
  <c r="AV641" i="1"/>
  <c r="AU641" i="1"/>
  <c r="AT641" i="1"/>
  <c r="AS641" i="1"/>
  <c r="AR641" i="1"/>
  <c r="AQ641" i="1"/>
  <c r="AP641" i="1"/>
  <c r="BB640" i="1"/>
  <c r="BA640" i="1"/>
  <c r="AZ640" i="1"/>
  <c r="AY640" i="1"/>
  <c r="AX640" i="1"/>
  <c r="AW640" i="1"/>
  <c r="AV640" i="1"/>
  <c r="AU640" i="1"/>
  <c r="AT640" i="1"/>
  <c r="AS640" i="1"/>
  <c r="AR640" i="1"/>
  <c r="AQ640" i="1"/>
  <c r="AP640" i="1"/>
  <c r="BB639" i="1"/>
  <c r="BA639" i="1"/>
  <c r="AZ639" i="1"/>
  <c r="AY639" i="1"/>
  <c r="AX639" i="1"/>
  <c r="AW639" i="1"/>
  <c r="AV639" i="1"/>
  <c r="AU639" i="1"/>
  <c r="AT639" i="1"/>
  <c r="AS639" i="1"/>
  <c r="AR639" i="1"/>
  <c r="AQ639" i="1"/>
  <c r="AP639" i="1"/>
  <c r="BB638" i="1"/>
  <c r="BA638" i="1"/>
  <c r="AZ638" i="1"/>
  <c r="AY638" i="1"/>
  <c r="AX638" i="1"/>
  <c r="AW638" i="1"/>
  <c r="AV638" i="1"/>
  <c r="AU638" i="1"/>
  <c r="AT638" i="1"/>
  <c r="AS638" i="1"/>
  <c r="AR638" i="1"/>
  <c r="AQ638" i="1"/>
  <c r="AP638" i="1"/>
  <c r="BB637" i="1"/>
  <c r="BA637" i="1"/>
  <c r="AZ637" i="1"/>
  <c r="AY637" i="1"/>
  <c r="AX637" i="1"/>
  <c r="AW637" i="1"/>
  <c r="AV637" i="1"/>
  <c r="AU637" i="1"/>
  <c r="AT637" i="1"/>
  <c r="AS637" i="1"/>
  <c r="AR637" i="1"/>
  <c r="AQ637" i="1"/>
  <c r="AP637" i="1"/>
  <c r="BB636" i="1"/>
  <c r="BA636" i="1"/>
  <c r="AZ636" i="1"/>
  <c r="AY636" i="1"/>
  <c r="AX636" i="1"/>
  <c r="AW636" i="1"/>
  <c r="AV636" i="1"/>
  <c r="AU636" i="1"/>
  <c r="AT636" i="1"/>
  <c r="AS636" i="1"/>
  <c r="AR636" i="1"/>
  <c r="AQ636" i="1"/>
  <c r="AP636" i="1"/>
  <c r="BB635" i="1"/>
  <c r="BA635" i="1"/>
  <c r="AZ635" i="1"/>
  <c r="AY635" i="1"/>
  <c r="AX635" i="1"/>
  <c r="AW635" i="1"/>
  <c r="AV635" i="1"/>
  <c r="AU635" i="1"/>
  <c r="AT635" i="1"/>
  <c r="AS635" i="1"/>
  <c r="AR635" i="1"/>
  <c r="AQ635" i="1"/>
  <c r="AP635" i="1"/>
  <c r="BB634" i="1"/>
  <c r="BA634" i="1"/>
  <c r="AZ634" i="1"/>
  <c r="AY634" i="1"/>
  <c r="AX634" i="1"/>
  <c r="AW634" i="1"/>
  <c r="AV634" i="1"/>
  <c r="AU634" i="1"/>
  <c r="AT634" i="1"/>
  <c r="AS634" i="1"/>
  <c r="AR634" i="1"/>
  <c r="AQ634" i="1"/>
  <c r="AP634" i="1"/>
  <c r="BB633" i="1"/>
  <c r="BA633" i="1"/>
  <c r="AZ633" i="1"/>
  <c r="AY633" i="1"/>
  <c r="AX633" i="1"/>
  <c r="AW633" i="1"/>
  <c r="AV633" i="1"/>
  <c r="AU633" i="1"/>
  <c r="AT633" i="1"/>
  <c r="AS633" i="1"/>
  <c r="AR633" i="1"/>
  <c r="AQ633" i="1"/>
  <c r="AP633" i="1"/>
  <c r="BB632" i="1"/>
  <c r="BA632" i="1"/>
  <c r="AZ632" i="1"/>
  <c r="AY632" i="1"/>
  <c r="AX632" i="1"/>
  <c r="AW632" i="1"/>
  <c r="AV632" i="1"/>
  <c r="AU632" i="1"/>
  <c r="AT632" i="1"/>
  <c r="AS632" i="1"/>
  <c r="AR632" i="1"/>
  <c r="AQ632" i="1"/>
  <c r="AP632" i="1"/>
  <c r="BB631" i="1"/>
  <c r="BA631" i="1"/>
  <c r="AZ631" i="1"/>
  <c r="AY631" i="1"/>
  <c r="AX631" i="1"/>
  <c r="AW631" i="1"/>
  <c r="AV631" i="1"/>
  <c r="AU631" i="1"/>
  <c r="AT631" i="1"/>
  <c r="AS631" i="1"/>
  <c r="AR631" i="1"/>
  <c r="AQ631" i="1"/>
  <c r="AP631" i="1"/>
  <c r="BB630" i="1"/>
  <c r="BA630" i="1"/>
  <c r="AZ630" i="1"/>
  <c r="AY630" i="1"/>
  <c r="AX630" i="1"/>
  <c r="AW630" i="1"/>
  <c r="AV630" i="1"/>
  <c r="AU630" i="1"/>
  <c r="AT630" i="1"/>
  <c r="AS630" i="1"/>
  <c r="AR630" i="1"/>
  <c r="AQ630" i="1"/>
  <c r="AP630" i="1"/>
  <c r="BB629" i="1"/>
  <c r="BA629" i="1"/>
  <c r="AZ629" i="1"/>
  <c r="AY629" i="1"/>
  <c r="AX629" i="1"/>
  <c r="AW629" i="1"/>
  <c r="AV629" i="1"/>
  <c r="AU629" i="1"/>
  <c r="AT629" i="1"/>
  <c r="AS629" i="1"/>
  <c r="AR629" i="1"/>
  <c r="AQ629" i="1"/>
  <c r="AP629" i="1"/>
  <c r="BB628" i="1"/>
  <c r="BA628" i="1"/>
  <c r="AZ628" i="1"/>
  <c r="AY628" i="1"/>
  <c r="AX628" i="1"/>
  <c r="AW628" i="1"/>
  <c r="AV628" i="1"/>
  <c r="AU628" i="1"/>
  <c r="AT628" i="1"/>
  <c r="AS628" i="1"/>
  <c r="AR628" i="1"/>
  <c r="AQ628" i="1"/>
  <c r="AP628" i="1"/>
  <c r="BB627" i="1"/>
  <c r="BA627" i="1"/>
  <c r="AZ627" i="1"/>
  <c r="AY627" i="1"/>
  <c r="AX627" i="1"/>
  <c r="AW627" i="1"/>
  <c r="AV627" i="1"/>
  <c r="AU627" i="1"/>
  <c r="AT627" i="1"/>
  <c r="AS627" i="1"/>
  <c r="AR627" i="1"/>
  <c r="AQ627" i="1"/>
  <c r="AP627" i="1"/>
  <c r="BB626" i="1"/>
  <c r="BA626" i="1"/>
  <c r="AZ626" i="1"/>
  <c r="AY626" i="1"/>
  <c r="AX626" i="1"/>
  <c r="AW626" i="1"/>
  <c r="AV626" i="1"/>
  <c r="AU626" i="1"/>
  <c r="AT626" i="1"/>
  <c r="AS626" i="1"/>
  <c r="AR626" i="1"/>
  <c r="AQ626" i="1"/>
  <c r="AP626" i="1"/>
  <c r="BB625" i="1"/>
  <c r="BA625" i="1"/>
  <c r="AZ625" i="1"/>
  <c r="AY625" i="1"/>
  <c r="AX625" i="1"/>
  <c r="AW625" i="1"/>
  <c r="AV625" i="1"/>
  <c r="AU625" i="1"/>
  <c r="AT625" i="1"/>
  <c r="AS625" i="1"/>
  <c r="AR625" i="1"/>
  <c r="AQ625" i="1"/>
  <c r="AP625" i="1"/>
  <c r="BB624" i="1"/>
  <c r="BA624" i="1"/>
  <c r="AZ624" i="1"/>
  <c r="AY624" i="1"/>
  <c r="AX624" i="1"/>
  <c r="AW624" i="1"/>
  <c r="AV624" i="1"/>
  <c r="AU624" i="1"/>
  <c r="AT624" i="1"/>
  <c r="AS624" i="1"/>
  <c r="AR624" i="1"/>
  <c r="AQ624" i="1"/>
  <c r="AP624" i="1"/>
  <c r="BB623" i="1"/>
  <c r="BA623" i="1"/>
  <c r="AZ623" i="1"/>
  <c r="AY623" i="1"/>
  <c r="AX623" i="1"/>
  <c r="AW623" i="1"/>
  <c r="AV623" i="1"/>
  <c r="AU623" i="1"/>
  <c r="AT623" i="1"/>
  <c r="AS623" i="1"/>
  <c r="AR623" i="1"/>
  <c r="AQ623" i="1"/>
  <c r="AP623" i="1"/>
  <c r="BB622" i="1"/>
  <c r="BA622" i="1"/>
  <c r="AZ622" i="1"/>
  <c r="AY622" i="1"/>
  <c r="AX622" i="1"/>
  <c r="AW622" i="1"/>
  <c r="AV622" i="1"/>
  <c r="AU622" i="1"/>
  <c r="AT622" i="1"/>
  <c r="AS622" i="1"/>
  <c r="AR622" i="1"/>
  <c r="AQ622" i="1"/>
  <c r="AP622" i="1"/>
  <c r="BB621" i="1"/>
  <c r="BA621" i="1"/>
  <c r="AZ621" i="1"/>
  <c r="AY621" i="1"/>
  <c r="AX621" i="1"/>
  <c r="AW621" i="1"/>
  <c r="AV621" i="1"/>
  <c r="AU621" i="1"/>
  <c r="AT621" i="1"/>
  <c r="AS621" i="1"/>
  <c r="AR621" i="1"/>
  <c r="AQ621" i="1"/>
  <c r="AP621" i="1"/>
  <c r="BB620" i="1"/>
  <c r="BA620" i="1"/>
  <c r="AZ620" i="1"/>
  <c r="AY620" i="1"/>
  <c r="AX620" i="1"/>
  <c r="AW620" i="1"/>
  <c r="AV620" i="1"/>
  <c r="AU620" i="1"/>
  <c r="AT620" i="1"/>
  <c r="AS620" i="1"/>
  <c r="AR620" i="1"/>
  <c r="AQ620" i="1"/>
  <c r="AP620" i="1"/>
  <c r="BB619" i="1"/>
  <c r="BA619" i="1"/>
  <c r="AZ619" i="1"/>
  <c r="AY619" i="1"/>
  <c r="AX619" i="1"/>
  <c r="AW619" i="1"/>
  <c r="AV619" i="1"/>
  <c r="AU619" i="1"/>
  <c r="AT619" i="1"/>
  <c r="AS619" i="1"/>
  <c r="AR619" i="1"/>
  <c r="AQ619" i="1"/>
  <c r="AP619" i="1"/>
  <c r="BB618" i="1"/>
  <c r="BA618" i="1"/>
  <c r="AZ618" i="1"/>
  <c r="AY618" i="1"/>
  <c r="AX618" i="1"/>
  <c r="AW618" i="1"/>
  <c r="AV618" i="1"/>
  <c r="AU618" i="1"/>
  <c r="AT618" i="1"/>
  <c r="AS618" i="1"/>
  <c r="AR618" i="1"/>
  <c r="AQ618" i="1"/>
  <c r="AP618" i="1"/>
  <c r="BB617" i="1"/>
  <c r="BA617" i="1"/>
  <c r="AZ617" i="1"/>
  <c r="AY617" i="1"/>
  <c r="AX617" i="1"/>
  <c r="AW617" i="1"/>
  <c r="AV617" i="1"/>
  <c r="AU617" i="1"/>
  <c r="AT617" i="1"/>
  <c r="AS617" i="1"/>
  <c r="AR617" i="1"/>
  <c r="AQ617" i="1"/>
  <c r="AP617" i="1"/>
  <c r="BB616" i="1"/>
  <c r="BA616" i="1"/>
  <c r="AZ616" i="1"/>
  <c r="AY616" i="1"/>
  <c r="AX616" i="1"/>
  <c r="AW616" i="1"/>
  <c r="AV616" i="1"/>
  <c r="AU616" i="1"/>
  <c r="AT616" i="1"/>
  <c r="AS616" i="1"/>
  <c r="AR616" i="1"/>
  <c r="AQ616" i="1"/>
  <c r="AP616" i="1"/>
  <c r="BB615" i="1"/>
  <c r="BA615" i="1"/>
  <c r="AZ615" i="1"/>
  <c r="AY615" i="1"/>
  <c r="AX615" i="1"/>
  <c r="AW615" i="1"/>
  <c r="AV615" i="1"/>
  <c r="AU615" i="1"/>
  <c r="AT615" i="1"/>
  <c r="AS615" i="1"/>
  <c r="AR615" i="1"/>
  <c r="AQ615" i="1"/>
  <c r="AP615" i="1"/>
  <c r="BB614" i="1"/>
  <c r="BA614" i="1"/>
  <c r="AZ614" i="1"/>
  <c r="AY614" i="1"/>
  <c r="AX614" i="1"/>
  <c r="AW614" i="1"/>
  <c r="AV614" i="1"/>
  <c r="AU614" i="1"/>
  <c r="AT614" i="1"/>
  <c r="AS614" i="1"/>
  <c r="AR614" i="1"/>
  <c r="AQ614" i="1"/>
  <c r="AP614" i="1"/>
  <c r="BB613" i="1"/>
  <c r="BA613" i="1"/>
  <c r="AZ613" i="1"/>
  <c r="AY613" i="1"/>
  <c r="AX613" i="1"/>
  <c r="AW613" i="1"/>
  <c r="AV613" i="1"/>
  <c r="AU613" i="1"/>
  <c r="AT613" i="1"/>
  <c r="AS613" i="1"/>
  <c r="AR613" i="1"/>
  <c r="AQ613" i="1"/>
  <c r="AP613" i="1"/>
  <c r="BB612" i="1"/>
  <c r="BA612" i="1"/>
  <c r="AZ612" i="1"/>
  <c r="AY612" i="1"/>
  <c r="AX612" i="1"/>
  <c r="AW612" i="1"/>
  <c r="AV612" i="1"/>
  <c r="AU612" i="1"/>
  <c r="AT612" i="1"/>
  <c r="AS612" i="1"/>
  <c r="AR612" i="1"/>
  <c r="AQ612" i="1"/>
  <c r="AP612" i="1"/>
  <c r="BB611" i="1"/>
  <c r="BA611" i="1"/>
  <c r="AZ611" i="1"/>
  <c r="AY611" i="1"/>
  <c r="AX611" i="1"/>
  <c r="AW611" i="1"/>
  <c r="AV611" i="1"/>
  <c r="AU611" i="1"/>
  <c r="AT611" i="1"/>
  <c r="AS611" i="1"/>
  <c r="AR611" i="1"/>
  <c r="AQ611" i="1"/>
  <c r="AP611" i="1"/>
  <c r="BB610" i="1"/>
  <c r="BA610" i="1"/>
  <c r="AZ610" i="1"/>
  <c r="AY610" i="1"/>
  <c r="AX610" i="1"/>
  <c r="AW610" i="1"/>
  <c r="AV610" i="1"/>
  <c r="AU610" i="1"/>
  <c r="AT610" i="1"/>
  <c r="AS610" i="1"/>
  <c r="AR610" i="1"/>
  <c r="AQ610" i="1"/>
  <c r="AP610" i="1"/>
  <c r="BB609" i="1"/>
  <c r="BA609" i="1"/>
  <c r="AZ609" i="1"/>
  <c r="AY609" i="1"/>
  <c r="AX609" i="1"/>
  <c r="AW609" i="1"/>
  <c r="AV609" i="1"/>
  <c r="AU609" i="1"/>
  <c r="AT609" i="1"/>
  <c r="AS609" i="1"/>
  <c r="AR609" i="1"/>
  <c r="AQ609" i="1"/>
  <c r="AP609" i="1"/>
  <c r="BB608" i="1"/>
  <c r="BA608" i="1"/>
  <c r="AZ608" i="1"/>
  <c r="AY608" i="1"/>
  <c r="AX608" i="1"/>
  <c r="AW608" i="1"/>
  <c r="AV608" i="1"/>
  <c r="AU608" i="1"/>
  <c r="AT608" i="1"/>
  <c r="AS608" i="1"/>
  <c r="AR608" i="1"/>
  <c r="AQ608" i="1"/>
  <c r="AP608" i="1"/>
  <c r="BB607" i="1"/>
  <c r="BA607" i="1"/>
  <c r="AZ607" i="1"/>
  <c r="AY607" i="1"/>
  <c r="AX607" i="1"/>
  <c r="AW607" i="1"/>
  <c r="AV607" i="1"/>
  <c r="AU607" i="1"/>
  <c r="AT607" i="1"/>
  <c r="AS607" i="1"/>
  <c r="AR607" i="1"/>
  <c r="AQ607" i="1"/>
  <c r="AP607" i="1"/>
  <c r="BB606" i="1"/>
  <c r="BA606" i="1"/>
  <c r="AZ606" i="1"/>
  <c r="AY606" i="1"/>
  <c r="AX606" i="1"/>
  <c r="AW606" i="1"/>
  <c r="AV606" i="1"/>
  <c r="AU606" i="1"/>
  <c r="AT606" i="1"/>
  <c r="AS606" i="1"/>
  <c r="AR606" i="1"/>
  <c r="AQ606" i="1"/>
  <c r="AP606" i="1"/>
  <c r="BB605" i="1"/>
  <c r="BA605" i="1"/>
  <c r="AZ605" i="1"/>
  <c r="AY605" i="1"/>
  <c r="AX605" i="1"/>
  <c r="AW605" i="1"/>
  <c r="AV605" i="1"/>
  <c r="AU605" i="1"/>
  <c r="AT605" i="1"/>
  <c r="AS605" i="1"/>
  <c r="AR605" i="1"/>
  <c r="AQ605" i="1"/>
  <c r="AP605" i="1"/>
  <c r="BB604" i="1"/>
  <c r="BA604" i="1"/>
  <c r="AZ604" i="1"/>
  <c r="AY604" i="1"/>
  <c r="AX604" i="1"/>
  <c r="AW604" i="1"/>
  <c r="AV604" i="1"/>
  <c r="AU604" i="1"/>
  <c r="AT604" i="1"/>
  <c r="AS604" i="1"/>
  <c r="AR604" i="1"/>
  <c r="AQ604" i="1"/>
  <c r="AP604" i="1"/>
  <c r="BB603" i="1"/>
  <c r="BA603" i="1"/>
  <c r="AZ603" i="1"/>
  <c r="AY603" i="1"/>
  <c r="AX603" i="1"/>
  <c r="AW603" i="1"/>
  <c r="AV603" i="1"/>
  <c r="AU603" i="1"/>
  <c r="AT603" i="1"/>
  <c r="AS603" i="1"/>
  <c r="AR603" i="1"/>
  <c r="AQ603" i="1"/>
  <c r="AP603" i="1"/>
  <c r="BB602" i="1"/>
  <c r="BA602" i="1"/>
  <c r="AZ602" i="1"/>
  <c r="AY602" i="1"/>
  <c r="AX602" i="1"/>
  <c r="AW602" i="1"/>
  <c r="AV602" i="1"/>
  <c r="AU602" i="1"/>
  <c r="AT602" i="1"/>
  <c r="AS602" i="1"/>
  <c r="AR602" i="1"/>
  <c r="AQ602" i="1"/>
  <c r="AP602" i="1"/>
  <c r="BB601" i="1"/>
  <c r="BA601" i="1"/>
  <c r="AZ601" i="1"/>
  <c r="AY601" i="1"/>
  <c r="AX601" i="1"/>
  <c r="AW601" i="1"/>
  <c r="AV601" i="1"/>
  <c r="AU601" i="1"/>
  <c r="AT601" i="1"/>
  <c r="AS601" i="1"/>
  <c r="AR601" i="1"/>
  <c r="AQ601" i="1"/>
  <c r="AP601" i="1"/>
  <c r="BB600" i="1"/>
  <c r="BA600" i="1"/>
  <c r="AZ600" i="1"/>
  <c r="AY600" i="1"/>
  <c r="AX600" i="1"/>
  <c r="AW600" i="1"/>
  <c r="AV600" i="1"/>
  <c r="AU600" i="1"/>
  <c r="AT600" i="1"/>
  <c r="AS600" i="1"/>
  <c r="AR600" i="1"/>
  <c r="AQ600" i="1"/>
  <c r="AP600" i="1"/>
  <c r="BB599" i="1"/>
  <c r="BA599" i="1"/>
  <c r="AZ599" i="1"/>
  <c r="AY599" i="1"/>
  <c r="AX599" i="1"/>
  <c r="AW599" i="1"/>
  <c r="AV599" i="1"/>
  <c r="AU599" i="1"/>
  <c r="AT599" i="1"/>
  <c r="AS599" i="1"/>
  <c r="AR599" i="1"/>
  <c r="AQ599" i="1"/>
  <c r="AP599" i="1"/>
  <c r="BB598" i="1"/>
  <c r="BA598" i="1"/>
  <c r="AZ598" i="1"/>
  <c r="AY598" i="1"/>
  <c r="AX598" i="1"/>
  <c r="AW598" i="1"/>
  <c r="AV598" i="1"/>
  <c r="AU598" i="1"/>
  <c r="AT598" i="1"/>
  <c r="AS598" i="1"/>
  <c r="AR598" i="1"/>
  <c r="AQ598" i="1"/>
  <c r="AP598" i="1"/>
  <c r="BB597" i="1"/>
  <c r="BA597" i="1"/>
  <c r="AZ597" i="1"/>
  <c r="AY597" i="1"/>
  <c r="AX597" i="1"/>
  <c r="AW597" i="1"/>
  <c r="AV597" i="1"/>
  <c r="AU597" i="1"/>
  <c r="AT597" i="1"/>
  <c r="AS597" i="1"/>
  <c r="AR597" i="1"/>
  <c r="AQ597" i="1"/>
  <c r="AP597" i="1"/>
  <c r="BB596" i="1"/>
  <c r="BA596" i="1"/>
  <c r="AZ596" i="1"/>
  <c r="AY596" i="1"/>
  <c r="AX596" i="1"/>
  <c r="AW596" i="1"/>
  <c r="AV596" i="1"/>
  <c r="AU596" i="1"/>
  <c r="AT596" i="1"/>
  <c r="AS596" i="1"/>
  <c r="AR596" i="1"/>
  <c r="AQ596" i="1"/>
  <c r="AP596" i="1"/>
  <c r="BB595" i="1"/>
  <c r="BA595" i="1"/>
  <c r="AZ595" i="1"/>
  <c r="AY595" i="1"/>
  <c r="AX595" i="1"/>
  <c r="AW595" i="1"/>
  <c r="AV595" i="1"/>
  <c r="AU595" i="1"/>
  <c r="AT595" i="1"/>
  <c r="AS595" i="1"/>
  <c r="AR595" i="1"/>
  <c r="AQ595" i="1"/>
  <c r="AP595" i="1"/>
  <c r="BB594" i="1"/>
  <c r="BA594" i="1"/>
  <c r="AZ594" i="1"/>
  <c r="AY594" i="1"/>
  <c r="AX594" i="1"/>
  <c r="AW594" i="1"/>
  <c r="AV594" i="1"/>
  <c r="AU594" i="1"/>
  <c r="AT594" i="1"/>
  <c r="AS594" i="1"/>
  <c r="AR594" i="1"/>
  <c r="AQ594" i="1"/>
  <c r="AP594" i="1"/>
  <c r="BB593" i="1"/>
  <c r="BA593" i="1"/>
  <c r="AZ593" i="1"/>
  <c r="AY593" i="1"/>
  <c r="AX593" i="1"/>
  <c r="AW593" i="1"/>
  <c r="AV593" i="1"/>
  <c r="AU593" i="1"/>
  <c r="AT593" i="1"/>
  <c r="AS593" i="1"/>
  <c r="AR593" i="1"/>
  <c r="AQ593" i="1"/>
  <c r="AP593" i="1"/>
  <c r="BB592" i="1"/>
  <c r="BA592" i="1"/>
  <c r="AZ592" i="1"/>
  <c r="AY592" i="1"/>
  <c r="AX592" i="1"/>
  <c r="AW592" i="1"/>
  <c r="AV592" i="1"/>
  <c r="AU592" i="1"/>
  <c r="AT592" i="1"/>
  <c r="AS592" i="1"/>
  <c r="AR592" i="1"/>
  <c r="AQ592" i="1"/>
  <c r="AP592" i="1"/>
  <c r="BB591" i="1"/>
  <c r="BA591" i="1"/>
  <c r="AZ591" i="1"/>
  <c r="AY591" i="1"/>
  <c r="AX591" i="1"/>
  <c r="AW591" i="1"/>
  <c r="AV591" i="1"/>
  <c r="AU591" i="1"/>
  <c r="AT591" i="1"/>
  <c r="AS591" i="1"/>
  <c r="AR591" i="1"/>
  <c r="AQ591" i="1"/>
  <c r="AP591" i="1"/>
  <c r="BB590" i="1"/>
  <c r="BA590" i="1"/>
  <c r="AZ590" i="1"/>
  <c r="AY590" i="1"/>
  <c r="AX590" i="1"/>
  <c r="AW590" i="1"/>
  <c r="AV590" i="1"/>
  <c r="AU590" i="1"/>
  <c r="AT590" i="1"/>
  <c r="AS590" i="1"/>
  <c r="AR590" i="1"/>
  <c r="AQ590" i="1"/>
  <c r="AP590" i="1"/>
  <c r="BB589" i="1"/>
  <c r="BA589" i="1"/>
  <c r="AZ589" i="1"/>
  <c r="AY589" i="1"/>
  <c r="AX589" i="1"/>
  <c r="AW589" i="1"/>
  <c r="AV589" i="1"/>
  <c r="AU589" i="1"/>
  <c r="AT589" i="1"/>
  <c r="AS589" i="1"/>
  <c r="AR589" i="1"/>
  <c r="AQ589" i="1"/>
  <c r="AP589" i="1"/>
  <c r="BB588" i="1"/>
  <c r="BA588" i="1"/>
  <c r="AZ588" i="1"/>
  <c r="AY588" i="1"/>
  <c r="AX588" i="1"/>
  <c r="AW588" i="1"/>
  <c r="AV588" i="1"/>
  <c r="AU588" i="1"/>
  <c r="AT588" i="1"/>
  <c r="AS588" i="1"/>
  <c r="AR588" i="1"/>
  <c r="AQ588" i="1"/>
  <c r="AP588" i="1"/>
  <c r="BB587" i="1"/>
  <c r="BA587" i="1"/>
  <c r="AZ587" i="1"/>
  <c r="AY587" i="1"/>
  <c r="AX587" i="1"/>
  <c r="AW587" i="1"/>
  <c r="AV587" i="1"/>
  <c r="AU587" i="1"/>
  <c r="AT587" i="1"/>
  <c r="AS587" i="1"/>
  <c r="AR587" i="1"/>
  <c r="AQ587" i="1"/>
  <c r="AP587" i="1"/>
  <c r="BB586" i="1"/>
  <c r="BA586" i="1"/>
  <c r="AZ586" i="1"/>
  <c r="AY586" i="1"/>
  <c r="AX586" i="1"/>
  <c r="AW586" i="1"/>
  <c r="AV586" i="1"/>
  <c r="AU586" i="1"/>
  <c r="AT586" i="1"/>
  <c r="AS586" i="1"/>
  <c r="AR586" i="1"/>
  <c r="AQ586" i="1"/>
  <c r="AP586" i="1"/>
  <c r="BB585" i="1"/>
  <c r="BA585" i="1"/>
  <c r="AZ585" i="1"/>
  <c r="AY585" i="1"/>
  <c r="AX585" i="1"/>
  <c r="AW585" i="1"/>
  <c r="AV585" i="1"/>
  <c r="AU585" i="1"/>
  <c r="AT585" i="1"/>
  <c r="AS585" i="1"/>
  <c r="AR585" i="1"/>
  <c r="AQ585" i="1"/>
  <c r="AP585" i="1"/>
  <c r="BB584" i="1"/>
  <c r="BA584" i="1"/>
  <c r="AZ584" i="1"/>
  <c r="AY584" i="1"/>
  <c r="AX584" i="1"/>
  <c r="AW584" i="1"/>
  <c r="AV584" i="1"/>
  <c r="AU584" i="1"/>
  <c r="AT584" i="1"/>
  <c r="AS584" i="1"/>
  <c r="AR584" i="1"/>
  <c r="AQ584" i="1"/>
  <c r="AP584" i="1"/>
  <c r="BB583" i="1"/>
  <c r="BA583" i="1"/>
  <c r="AZ583" i="1"/>
  <c r="AY583" i="1"/>
  <c r="AX583" i="1"/>
  <c r="AW583" i="1"/>
  <c r="AV583" i="1"/>
  <c r="AU583" i="1"/>
  <c r="AT583" i="1"/>
  <c r="AS583" i="1"/>
  <c r="AR583" i="1"/>
  <c r="AQ583" i="1"/>
  <c r="AP583" i="1"/>
  <c r="BB582" i="1"/>
  <c r="BA582" i="1"/>
  <c r="AZ582" i="1"/>
  <c r="AY582" i="1"/>
  <c r="AX582" i="1"/>
  <c r="AW582" i="1"/>
  <c r="AV582" i="1"/>
  <c r="AU582" i="1"/>
  <c r="AT582" i="1"/>
  <c r="AS582" i="1"/>
  <c r="AR582" i="1"/>
  <c r="AQ582" i="1"/>
  <c r="AP582" i="1"/>
  <c r="BB581" i="1"/>
  <c r="BA581" i="1"/>
  <c r="AZ581" i="1"/>
  <c r="AY581" i="1"/>
  <c r="AX581" i="1"/>
  <c r="AW581" i="1"/>
  <c r="AV581" i="1"/>
  <c r="AU581" i="1"/>
  <c r="AT581" i="1"/>
  <c r="AS581" i="1"/>
  <c r="AR581" i="1"/>
  <c r="AQ581" i="1"/>
  <c r="AP581" i="1"/>
  <c r="BB580" i="1"/>
  <c r="BA580" i="1"/>
  <c r="AZ580" i="1"/>
  <c r="AY580" i="1"/>
  <c r="AX580" i="1"/>
  <c r="AW580" i="1"/>
  <c r="AV580" i="1"/>
  <c r="AU580" i="1"/>
  <c r="AT580" i="1"/>
  <c r="AS580" i="1"/>
  <c r="AR580" i="1"/>
  <c r="AQ580" i="1"/>
  <c r="AP580" i="1"/>
  <c r="BB579" i="1"/>
  <c r="BA579" i="1"/>
  <c r="AZ579" i="1"/>
  <c r="AY579" i="1"/>
  <c r="AX579" i="1"/>
  <c r="AW579" i="1"/>
  <c r="AV579" i="1"/>
  <c r="AU579" i="1"/>
  <c r="AT579" i="1"/>
  <c r="AS579" i="1"/>
  <c r="AR579" i="1"/>
  <c r="AQ579" i="1"/>
  <c r="AP579" i="1"/>
  <c r="BB578" i="1"/>
  <c r="BA578" i="1"/>
  <c r="AZ578" i="1"/>
  <c r="AY578" i="1"/>
  <c r="AX578" i="1"/>
  <c r="AW578" i="1"/>
  <c r="AV578" i="1"/>
  <c r="AU578" i="1"/>
  <c r="AT578" i="1"/>
  <c r="AS578" i="1"/>
  <c r="AR578" i="1"/>
  <c r="AQ578" i="1"/>
  <c r="AP578" i="1"/>
  <c r="BB577" i="1"/>
  <c r="BA577" i="1"/>
  <c r="AZ577" i="1"/>
  <c r="AY577" i="1"/>
  <c r="AX577" i="1"/>
  <c r="AW577" i="1"/>
  <c r="AV577" i="1"/>
  <c r="AU577" i="1"/>
  <c r="AT577" i="1"/>
  <c r="AS577" i="1"/>
  <c r="AR577" i="1"/>
  <c r="AQ577" i="1"/>
  <c r="AP577" i="1"/>
  <c r="BB576" i="1"/>
  <c r="BA576" i="1"/>
  <c r="AZ576" i="1"/>
  <c r="AY576" i="1"/>
  <c r="AX576" i="1"/>
  <c r="AW576" i="1"/>
  <c r="AV576" i="1"/>
  <c r="AU576" i="1"/>
  <c r="AT576" i="1"/>
  <c r="AS576" i="1"/>
  <c r="AR576" i="1"/>
  <c r="AQ576" i="1"/>
  <c r="AP576" i="1"/>
  <c r="BB575" i="1"/>
  <c r="BA575" i="1"/>
  <c r="AZ575" i="1"/>
  <c r="AY575" i="1"/>
  <c r="AX575" i="1"/>
  <c r="AW575" i="1"/>
  <c r="AV575" i="1"/>
  <c r="AU575" i="1"/>
  <c r="AT575" i="1"/>
  <c r="AS575" i="1"/>
  <c r="AR575" i="1"/>
  <c r="AQ575" i="1"/>
  <c r="AP575" i="1"/>
  <c r="BB574" i="1"/>
  <c r="BA574" i="1"/>
  <c r="AZ574" i="1"/>
  <c r="AY574" i="1"/>
  <c r="AX574" i="1"/>
  <c r="AW574" i="1"/>
  <c r="AV574" i="1"/>
  <c r="AU574" i="1"/>
  <c r="AT574" i="1"/>
  <c r="AS574" i="1"/>
  <c r="AR574" i="1"/>
  <c r="AQ574" i="1"/>
  <c r="AP574" i="1"/>
  <c r="BB573" i="1"/>
  <c r="BA573" i="1"/>
  <c r="AZ573" i="1"/>
  <c r="AY573" i="1"/>
  <c r="AX573" i="1"/>
  <c r="AW573" i="1"/>
  <c r="AV573" i="1"/>
  <c r="AU573" i="1"/>
  <c r="AT573" i="1"/>
  <c r="AS573" i="1"/>
  <c r="AR573" i="1"/>
  <c r="AQ573" i="1"/>
  <c r="AP573" i="1"/>
  <c r="BB572" i="1"/>
  <c r="BA572" i="1"/>
  <c r="AZ572" i="1"/>
  <c r="AY572" i="1"/>
  <c r="AX572" i="1"/>
  <c r="AW572" i="1"/>
  <c r="AV572" i="1"/>
  <c r="AU572" i="1"/>
  <c r="AT572" i="1"/>
  <c r="AS572" i="1"/>
  <c r="AR572" i="1"/>
  <c r="AQ572" i="1"/>
  <c r="AP572" i="1"/>
  <c r="BB571" i="1"/>
  <c r="BA571" i="1"/>
  <c r="AZ571" i="1"/>
  <c r="AY571" i="1"/>
  <c r="AX571" i="1"/>
  <c r="AW571" i="1"/>
  <c r="AV571" i="1"/>
  <c r="AU571" i="1"/>
  <c r="AT571" i="1"/>
  <c r="AS571" i="1"/>
  <c r="AR571" i="1"/>
  <c r="AQ571" i="1"/>
  <c r="AP571" i="1"/>
  <c r="BB570" i="1"/>
  <c r="BA570" i="1"/>
  <c r="AZ570" i="1"/>
  <c r="AY570" i="1"/>
  <c r="AX570" i="1"/>
  <c r="AW570" i="1"/>
  <c r="AV570" i="1"/>
  <c r="AU570" i="1"/>
  <c r="AT570" i="1"/>
  <c r="AS570" i="1"/>
  <c r="AR570" i="1"/>
  <c r="AQ570" i="1"/>
  <c r="AP570" i="1"/>
  <c r="BB569" i="1"/>
  <c r="BA569" i="1"/>
  <c r="AZ569" i="1"/>
  <c r="AY569" i="1"/>
  <c r="AX569" i="1"/>
  <c r="AW569" i="1"/>
  <c r="AV569" i="1"/>
  <c r="AU569" i="1"/>
  <c r="AT569" i="1"/>
  <c r="AS569" i="1"/>
  <c r="AR569" i="1"/>
  <c r="AQ569" i="1"/>
  <c r="AP569" i="1"/>
  <c r="BB568" i="1"/>
  <c r="BA568" i="1"/>
  <c r="AZ568" i="1"/>
  <c r="AY568" i="1"/>
  <c r="AX568" i="1"/>
  <c r="AW568" i="1"/>
  <c r="AV568" i="1"/>
  <c r="AU568" i="1"/>
  <c r="AT568" i="1"/>
  <c r="AS568" i="1"/>
  <c r="AR568" i="1"/>
  <c r="AQ568" i="1"/>
  <c r="AP568" i="1"/>
  <c r="BB567" i="1"/>
  <c r="BA567" i="1"/>
  <c r="AZ567" i="1"/>
  <c r="AY567" i="1"/>
  <c r="AX567" i="1"/>
  <c r="AW567" i="1"/>
  <c r="AV567" i="1"/>
  <c r="AU567" i="1"/>
  <c r="AT567" i="1"/>
  <c r="AS567" i="1"/>
  <c r="AR567" i="1"/>
  <c r="AQ567" i="1"/>
  <c r="AP567" i="1"/>
  <c r="BB566" i="1"/>
  <c r="BA566" i="1"/>
  <c r="AZ566" i="1"/>
  <c r="AY566" i="1"/>
  <c r="AX566" i="1"/>
  <c r="AW566" i="1"/>
  <c r="AV566" i="1"/>
  <c r="AU566" i="1"/>
  <c r="AT566" i="1"/>
  <c r="AS566" i="1"/>
  <c r="AR566" i="1"/>
  <c r="AQ566" i="1"/>
  <c r="AP566" i="1"/>
  <c r="BB565" i="1"/>
  <c r="BA565" i="1"/>
  <c r="AZ565" i="1"/>
  <c r="AY565" i="1"/>
  <c r="AX565" i="1"/>
  <c r="AW565" i="1"/>
  <c r="AV565" i="1"/>
  <c r="AU565" i="1"/>
  <c r="AT565" i="1"/>
  <c r="AS565" i="1"/>
  <c r="AR565" i="1"/>
  <c r="AQ565" i="1"/>
  <c r="AP565" i="1"/>
  <c r="BB564" i="1"/>
  <c r="BA564" i="1"/>
  <c r="AZ564" i="1"/>
  <c r="AY564" i="1"/>
  <c r="AX564" i="1"/>
  <c r="AW564" i="1"/>
  <c r="AV564" i="1"/>
  <c r="AU564" i="1"/>
  <c r="AT564" i="1"/>
  <c r="AS564" i="1"/>
  <c r="AR564" i="1"/>
  <c r="AQ564" i="1"/>
  <c r="AP564" i="1"/>
  <c r="BB563" i="1"/>
  <c r="BA563" i="1"/>
  <c r="AZ563" i="1"/>
  <c r="AY563" i="1"/>
  <c r="AX563" i="1"/>
  <c r="AW563" i="1"/>
  <c r="AV563" i="1"/>
  <c r="AU563" i="1"/>
  <c r="AT563" i="1"/>
  <c r="AS563" i="1"/>
  <c r="AR563" i="1"/>
  <c r="AQ563" i="1"/>
  <c r="AP563" i="1"/>
  <c r="BB562" i="1"/>
  <c r="BA562" i="1"/>
  <c r="AZ562" i="1"/>
  <c r="AY562" i="1"/>
  <c r="AX562" i="1"/>
  <c r="AW562" i="1"/>
  <c r="AV562" i="1"/>
  <c r="AU562" i="1"/>
  <c r="AT562" i="1"/>
  <c r="AS562" i="1"/>
  <c r="AR562" i="1"/>
  <c r="AQ562" i="1"/>
  <c r="AP562" i="1"/>
  <c r="BB561" i="1"/>
  <c r="BA561" i="1"/>
  <c r="AZ561" i="1"/>
  <c r="AY561" i="1"/>
  <c r="AX561" i="1"/>
  <c r="AW561" i="1"/>
  <c r="AV561" i="1"/>
  <c r="AU561" i="1"/>
  <c r="AT561" i="1"/>
  <c r="AS561" i="1"/>
  <c r="AR561" i="1"/>
  <c r="AQ561" i="1"/>
  <c r="AP561" i="1"/>
  <c r="BB560" i="1"/>
  <c r="BA560" i="1"/>
  <c r="AZ560" i="1"/>
  <c r="AY560" i="1"/>
  <c r="AX560" i="1"/>
  <c r="AW560" i="1"/>
  <c r="AV560" i="1"/>
  <c r="AU560" i="1"/>
  <c r="AT560" i="1"/>
  <c r="AS560" i="1"/>
  <c r="AR560" i="1"/>
  <c r="AQ560" i="1"/>
  <c r="AP560" i="1"/>
  <c r="BB559" i="1"/>
  <c r="BA559" i="1"/>
  <c r="AZ559" i="1"/>
  <c r="AY559" i="1"/>
  <c r="AX559" i="1"/>
  <c r="AW559" i="1"/>
  <c r="AV559" i="1"/>
  <c r="AU559" i="1"/>
  <c r="AT559" i="1"/>
  <c r="AS559" i="1"/>
  <c r="AR559" i="1"/>
  <c r="AQ559" i="1"/>
  <c r="AP559" i="1"/>
  <c r="BB558" i="1"/>
  <c r="BA558" i="1"/>
  <c r="AZ558" i="1"/>
  <c r="AY558" i="1"/>
  <c r="AX558" i="1"/>
  <c r="AW558" i="1"/>
  <c r="AV558" i="1"/>
  <c r="AU558" i="1"/>
  <c r="AT558" i="1"/>
  <c r="AS558" i="1"/>
  <c r="AR558" i="1"/>
  <c r="AQ558" i="1"/>
  <c r="AP558" i="1"/>
  <c r="BB557" i="1"/>
  <c r="BA557" i="1"/>
  <c r="AZ557" i="1"/>
  <c r="AY557" i="1"/>
  <c r="AX557" i="1"/>
  <c r="AW557" i="1"/>
  <c r="AV557" i="1"/>
  <c r="AU557" i="1"/>
  <c r="AT557" i="1"/>
  <c r="AS557" i="1"/>
  <c r="AR557" i="1"/>
  <c r="AQ557" i="1"/>
  <c r="AP557" i="1"/>
  <c r="BB556" i="1"/>
  <c r="BA556" i="1"/>
  <c r="AZ556" i="1"/>
  <c r="AY556" i="1"/>
  <c r="AX556" i="1"/>
  <c r="AW556" i="1"/>
  <c r="AV556" i="1"/>
  <c r="AU556" i="1"/>
  <c r="AT556" i="1"/>
  <c r="AS556" i="1"/>
  <c r="AR556" i="1"/>
  <c r="AQ556" i="1"/>
  <c r="AP556" i="1"/>
  <c r="BB555" i="1"/>
  <c r="BA555" i="1"/>
  <c r="AZ555" i="1"/>
  <c r="AY555" i="1"/>
  <c r="AX555" i="1"/>
  <c r="AW555" i="1"/>
  <c r="AV555" i="1"/>
  <c r="AU555" i="1"/>
  <c r="AT555" i="1"/>
  <c r="AS555" i="1"/>
  <c r="AR555" i="1"/>
  <c r="AQ555" i="1"/>
  <c r="AP555" i="1"/>
  <c r="BB554" i="1"/>
  <c r="BA554" i="1"/>
  <c r="AZ554" i="1"/>
  <c r="AY554" i="1"/>
  <c r="AX554" i="1"/>
  <c r="AW554" i="1"/>
  <c r="AV554" i="1"/>
  <c r="AU554" i="1"/>
  <c r="AT554" i="1"/>
  <c r="AS554" i="1"/>
  <c r="AR554" i="1"/>
  <c r="AQ554" i="1"/>
  <c r="AP554" i="1"/>
  <c r="BB553" i="1"/>
  <c r="BA553" i="1"/>
  <c r="AZ553" i="1"/>
  <c r="AY553" i="1"/>
  <c r="AX553" i="1"/>
  <c r="AW553" i="1"/>
  <c r="AV553" i="1"/>
  <c r="AU553" i="1"/>
  <c r="AT553" i="1"/>
  <c r="AS553" i="1"/>
  <c r="AR553" i="1"/>
  <c r="AQ553" i="1"/>
  <c r="AP553" i="1"/>
  <c r="BB552" i="1"/>
  <c r="BA552" i="1"/>
  <c r="AZ552" i="1"/>
  <c r="AY552" i="1"/>
  <c r="AX552" i="1"/>
  <c r="AW552" i="1"/>
  <c r="AV552" i="1"/>
  <c r="AU552" i="1"/>
  <c r="AT552" i="1"/>
  <c r="AS552" i="1"/>
  <c r="AR552" i="1"/>
  <c r="AQ552" i="1"/>
  <c r="AP552" i="1"/>
  <c r="BB551" i="1"/>
  <c r="BA551" i="1"/>
  <c r="AZ551" i="1"/>
  <c r="AY551" i="1"/>
  <c r="AX551" i="1"/>
  <c r="AW551" i="1"/>
  <c r="AV551" i="1"/>
  <c r="AU551" i="1"/>
  <c r="AT551" i="1"/>
  <c r="AS551" i="1"/>
  <c r="AR551" i="1"/>
  <c r="AQ551" i="1"/>
  <c r="AP551" i="1"/>
  <c r="BB550" i="1"/>
  <c r="BA550" i="1"/>
  <c r="AZ550" i="1"/>
  <c r="AY550" i="1"/>
  <c r="AX550" i="1"/>
  <c r="AW550" i="1"/>
  <c r="AV550" i="1"/>
  <c r="AU550" i="1"/>
  <c r="AT550" i="1"/>
  <c r="AS550" i="1"/>
  <c r="AR550" i="1"/>
  <c r="AQ550" i="1"/>
  <c r="AP550" i="1"/>
  <c r="BB549" i="1"/>
  <c r="BA549" i="1"/>
  <c r="AZ549" i="1"/>
  <c r="AY549" i="1"/>
  <c r="AX549" i="1"/>
  <c r="AW549" i="1"/>
  <c r="AV549" i="1"/>
  <c r="AU549" i="1"/>
  <c r="AT549" i="1"/>
  <c r="AS549" i="1"/>
  <c r="AR549" i="1"/>
  <c r="AQ549" i="1"/>
  <c r="AP549" i="1"/>
  <c r="BB548" i="1"/>
  <c r="BA548" i="1"/>
  <c r="AZ548" i="1"/>
  <c r="AY548" i="1"/>
  <c r="AX548" i="1"/>
  <c r="AW548" i="1"/>
  <c r="AV548" i="1"/>
  <c r="AU548" i="1"/>
  <c r="AT548" i="1"/>
  <c r="AS548" i="1"/>
  <c r="AR548" i="1"/>
  <c r="AQ548" i="1"/>
  <c r="AP548" i="1"/>
  <c r="BB547" i="1"/>
  <c r="BA547" i="1"/>
  <c r="AZ547" i="1"/>
  <c r="AY547" i="1"/>
  <c r="AX547" i="1"/>
  <c r="AW547" i="1"/>
  <c r="AV547" i="1"/>
  <c r="AU547" i="1"/>
  <c r="AT547" i="1"/>
  <c r="AS547" i="1"/>
  <c r="AR547" i="1"/>
  <c r="AQ547" i="1"/>
  <c r="AP547" i="1"/>
  <c r="BB546" i="1"/>
  <c r="BA546" i="1"/>
  <c r="AZ546" i="1"/>
  <c r="AY546" i="1"/>
  <c r="AX546" i="1"/>
  <c r="AW546" i="1"/>
  <c r="AV546" i="1"/>
  <c r="AU546" i="1"/>
  <c r="AT546" i="1"/>
  <c r="AS546" i="1"/>
  <c r="AR546" i="1"/>
  <c r="AQ546" i="1"/>
  <c r="AP546" i="1"/>
  <c r="BB545" i="1"/>
  <c r="BA545" i="1"/>
  <c r="AZ545" i="1"/>
  <c r="AY545" i="1"/>
  <c r="AX545" i="1"/>
  <c r="AW545" i="1"/>
  <c r="AV545" i="1"/>
  <c r="AU545" i="1"/>
  <c r="AT545" i="1"/>
  <c r="AS545" i="1"/>
  <c r="AR545" i="1"/>
  <c r="AQ545" i="1"/>
  <c r="AP545" i="1"/>
  <c r="BB544" i="1"/>
  <c r="BA544" i="1"/>
  <c r="AZ544" i="1"/>
  <c r="AY544" i="1"/>
  <c r="AX544" i="1"/>
  <c r="AW544" i="1"/>
  <c r="AV544" i="1"/>
  <c r="AU544" i="1"/>
  <c r="AT544" i="1"/>
  <c r="AS544" i="1"/>
  <c r="AR544" i="1"/>
  <c r="AQ544" i="1"/>
  <c r="AP544" i="1"/>
  <c r="BB543" i="1"/>
  <c r="BA543" i="1"/>
  <c r="AZ543" i="1"/>
  <c r="AY543" i="1"/>
  <c r="AX543" i="1"/>
  <c r="AW543" i="1"/>
  <c r="AV543" i="1"/>
  <c r="AU543" i="1"/>
  <c r="AT543" i="1"/>
  <c r="AS543" i="1"/>
  <c r="AR543" i="1"/>
  <c r="AQ543" i="1"/>
  <c r="AP543" i="1"/>
  <c r="BB542" i="1"/>
  <c r="BA542" i="1"/>
  <c r="AZ542" i="1"/>
  <c r="AY542" i="1"/>
  <c r="AX542" i="1"/>
  <c r="AW542" i="1"/>
  <c r="AV542" i="1"/>
  <c r="AU542" i="1"/>
  <c r="AT542" i="1"/>
  <c r="AS542" i="1"/>
  <c r="AR542" i="1"/>
  <c r="AQ542" i="1"/>
  <c r="AP542" i="1"/>
  <c r="BB541" i="1"/>
  <c r="BA541" i="1"/>
  <c r="AZ541" i="1"/>
  <c r="AY541" i="1"/>
  <c r="AX541" i="1"/>
  <c r="AW541" i="1"/>
  <c r="AV541" i="1"/>
  <c r="AU541" i="1"/>
  <c r="AT541" i="1"/>
  <c r="AS541" i="1"/>
  <c r="AR541" i="1"/>
  <c r="AQ541" i="1"/>
  <c r="AP541" i="1"/>
  <c r="BB540" i="1"/>
  <c r="BA540" i="1"/>
  <c r="AZ540" i="1"/>
  <c r="AY540" i="1"/>
  <c r="AX540" i="1"/>
  <c r="AW540" i="1"/>
  <c r="AV540" i="1"/>
  <c r="AU540" i="1"/>
  <c r="AT540" i="1"/>
  <c r="AS540" i="1"/>
  <c r="AR540" i="1"/>
  <c r="AQ540" i="1"/>
  <c r="AP540" i="1"/>
  <c r="BB539" i="1"/>
  <c r="BA539" i="1"/>
  <c r="AZ539" i="1"/>
  <c r="AY539" i="1"/>
  <c r="AX539" i="1"/>
  <c r="AW539" i="1"/>
  <c r="AV539" i="1"/>
  <c r="AU539" i="1"/>
  <c r="AT539" i="1"/>
  <c r="AS539" i="1"/>
  <c r="AR539" i="1"/>
  <c r="AQ539" i="1"/>
  <c r="AP539" i="1"/>
  <c r="BB538" i="1"/>
  <c r="BA538" i="1"/>
  <c r="AZ538" i="1"/>
  <c r="AY538" i="1"/>
  <c r="AX538" i="1"/>
  <c r="AW538" i="1"/>
  <c r="AV538" i="1"/>
  <c r="AU538" i="1"/>
  <c r="AT538" i="1"/>
  <c r="AS538" i="1"/>
  <c r="AR538" i="1"/>
  <c r="AQ538" i="1"/>
  <c r="AP538" i="1"/>
  <c r="BB537" i="1"/>
  <c r="BA537" i="1"/>
  <c r="AZ537" i="1"/>
  <c r="AY537" i="1"/>
  <c r="AX537" i="1"/>
  <c r="AW537" i="1"/>
  <c r="AV537" i="1"/>
  <c r="AU537" i="1"/>
  <c r="AT537" i="1"/>
  <c r="AS537" i="1"/>
  <c r="AR537" i="1"/>
  <c r="AQ537" i="1"/>
  <c r="AP537" i="1"/>
  <c r="BB536" i="1"/>
  <c r="BA536" i="1"/>
  <c r="AZ536" i="1"/>
  <c r="AY536" i="1"/>
  <c r="AX536" i="1"/>
  <c r="AW536" i="1"/>
  <c r="AV536" i="1"/>
  <c r="AU536" i="1"/>
  <c r="AT536" i="1"/>
  <c r="AS536" i="1"/>
  <c r="AR536" i="1"/>
  <c r="AQ536" i="1"/>
  <c r="AP536" i="1"/>
  <c r="BB535" i="1"/>
  <c r="BA535" i="1"/>
  <c r="AZ535" i="1"/>
  <c r="AY535" i="1"/>
  <c r="AX535" i="1"/>
  <c r="AW535" i="1"/>
  <c r="AV535" i="1"/>
  <c r="AU535" i="1"/>
  <c r="AT535" i="1"/>
  <c r="AS535" i="1"/>
  <c r="AR535" i="1"/>
  <c r="AQ535" i="1"/>
  <c r="AP535" i="1"/>
  <c r="BB534" i="1"/>
  <c r="BA534" i="1"/>
  <c r="AZ534" i="1"/>
  <c r="AY534" i="1"/>
  <c r="AX534" i="1"/>
  <c r="AW534" i="1"/>
  <c r="AV534" i="1"/>
  <c r="AU534" i="1"/>
  <c r="AT534" i="1"/>
  <c r="AS534" i="1"/>
  <c r="AR534" i="1"/>
  <c r="AQ534" i="1"/>
  <c r="AP534" i="1"/>
  <c r="BB533" i="1"/>
  <c r="BA533" i="1"/>
  <c r="AZ533" i="1"/>
  <c r="AY533" i="1"/>
  <c r="AX533" i="1"/>
  <c r="AW533" i="1"/>
  <c r="AV533" i="1"/>
  <c r="AU533" i="1"/>
  <c r="AT533" i="1"/>
  <c r="AS533" i="1"/>
  <c r="AR533" i="1"/>
  <c r="AQ533" i="1"/>
  <c r="AP533" i="1"/>
  <c r="BB532" i="1"/>
  <c r="BA532" i="1"/>
  <c r="AZ532" i="1"/>
  <c r="AY532" i="1"/>
  <c r="AX532" i="1"/>
  <c r="AW532" i="1"/>
  <c r="AV532" i="1"/>
  <c r="AU532" i="1"/>
  <c r="AT532" i="1"/>
  <c r="AS532" i="1"/>
  <c r="AR532" i="1"/>
  <c r="AQ532" i="1"/>
  <c r="AP532" i="1"/>
  <c r="BB531" i="1"/>
  <c r="BA531" i="1"/>
  <c r="AZ531" i="1"/>
  <c r="AY531" i="1"/>
  <c r="AX531" i="1"/>
  <c r="AW531" i="1"/>
  <c r="AV531" i="1"/>
  <c r="AU531" i="1"/>
  <c r="AT531" i="1"/>
  <c r="AS531" i="1"/>
  <c r="AR531" i="1"/>
  <c r="AQ531" i="1"/>
  <c r="AP531" i="1"/>
  <c r="BB530" i="1"/>
  <c r="BA530" i="1"/>
  <c r="AZ530" i="1"/>
  <c r="AY530" i="1"/>
  <c r="AX530" i="1"/>
  <c r="AW530" i="1"/>
  <c r="AV530" i="1"/>
  <c r="AU530" i="1"/>
  <c r="AT530" i="1"/>
  <c r="AS530" i="1"/>
  <c r="AR530" i="1"/>
  <c r="AQ530" i="1"/>
  <c r="AP530" i="1"/>
  <c r="BB529" i="1"/>
  <c r="BA529" i="1"/>
  <c r="AZ529" i="1"/>
  <c r="AY529" i="1"/>
  <c r="AX529" i="1"/>
  <c r="AW529" i="1"/>
  <c r="AV529" i="1"/>
  <c r="AU529" i="1"/>
  <c r="AT529" i="1"/>
  <c r="AS529" i="1"/>
  <c r="AR529" i="1"/>
  <c r="AQ529" i="1"/>
  <c r="AP529" i="1"/>
  <c r="BB528" i="1"/>
  <c r="BA528" i="1"/>
  <c r="AZ528" i="1"/>
  <c r="AY528" i="1"/>
  <c r="AX528" i="1"/>
  <c r="AW528" i="1"/>
  <c r="AV528" i="1"/>
  <c r="AU528" i="1"/>
  <c r="AT528" i="1"/>
  <c r="AS528" i="1"/>
  <c r="AR528" i="1"/>
  <c r="AQ528" i="1"/>
  <c r="AP528" i="1"/>
  <c r="BB527" i="1"/>
  <c r="BA527" i="1"/>
  <c r="AZ527" i="1"/>
  <c r="AY527" i="1"/>
  <c r="AX527" i="1"/>
  <c r="AW527" i="1"/>
  <c r="AV527" i="1"/>
  <c r="AU527" i="1"/>
  <c r="AT527" i="1"/>
  <c r="AS527" i="1"/>
  <c r="AR527" i="1"/>
  <c r="AQ527" i="1"/>
  <c r="AP527" i="1"/>
  <c r="BB526" i="1"/>
  <c r="BA526" i="1"/>
  <c r="AZ526" i="1"/>
  <c r="AY526" i="1"/>
  <c r="AX526" i="1"/>
  <c r="AW526" i="1"/>
  <c r="AV526" i="1"/>
  <c r="AU526" i="1"/>
  <c r="AT526" i="1"/>
  <c r="AS526" i="1"/>
  <c r="AR526" i="1"/>
  <c r="AQ526" i="1"/>
  <c r="AP526" i="1"/>
  <c r="BB525" i="1"/>
  <c r="BA525" i="1"/>
  <c r="AZ525" i="1"/>
  <c r="AY525" i="1"/>
  <c r="AX525" i="1"/>
  <c r="AW525" i="1"/>
  <c r="AV525" i="1"/>
  <c r="AU525" i="1"/>
  <c r="AT525" i="1"/>
  <c r="AS525" i="1"/>
  <c r="AR525" i="1"/>
  <c r="AQ525" i="1"/>
  <c r="AP525" i="1"/>
  <c r="BB524" i="1"/>
  <c r="BA524" i="1"/>
  <c r="AZ524" i="1"/>
  <c r="AY524" i="1"/>
  <c r="AX524" i="1"/>
  <c r="AW524" i="1"/>
  <c r="AV524" i="1"/>
  <c r="AU524" i="1"/>
  <c r="AT524" i="1"/>
  <c r="AS524" i="1"/>
  <c r="AR524" i="1"/>
  <c r="AQ524" i="1"/>
  <c r="AP524" i="1"/>
  <c r="BB523" i="1"/>
  <c r="BA523" i="1"/>
  <c r="AZ523" i="1"/>
  <c r="AY523" i="1"/>
  <c r="AX523" i="1"/>
  <c r="AW523" i="1"/>
  <c r="AV523" i="1"/>
  <c r="AU523" i="1"/>
  <c r="AT523" i="1"/>
  <c r="AS523" i="1"/>
  <c r="AR523" i="1"/>
  <c r="AQ523" i="1"/>
  <c r="AP523" i="1"/>
  <c r="BB522" i="1"/>
  <c r="BA522" i="1"/>
  <c r="AZ522" i="1"/>
  <c r="AY522" i="1"/>
  <c r="AX522" i="1"/>
  <c r="AW522" i="1"/>
  <c r="AV522" i="1"/>
  <c r="AU522" i="1"/>
  <c r="AT522" i="1"/>
  <c r="AS522" i="1"/>
  <c r="AR522" i="1"/>
  <c r="AQ522" i="1"/>
  <c r="AP522" i="1"/>
  <c r="BB521" i="1"/>
  <c r="BA521" i="1"/>
  <c r="AZ521" i="1"/>
  <c r="AY521" i="1"/>
  <c r="AX521" i="1"/>
  <c r="AW521" i="1"/>
  <c r="AV521" i="1"/>
  <c r="AU521" i="1"/>
  <c r="AT521" i="1"/>
  <c r="AS521" i="1"/>
  <c r="AR521" i="1"/>
  <c r="AQ521" i="1"/>
  <c r="AP521" i="1"/>
  <c r="BB520" i="1"/>
  <c r="BA520" i="1"/>
  <c r="AZ520" i="1"/>
  <c r="AY520" i="1"/>
  <c r="AX520" i="1"/>
  <c r="AW520" i="1"/>
  <c r="AV520" i="1"/>
  <c r="AU520" i="1"/>
  <c r="AT520" i="1"/>
  <c r="AS520" i="1"/>
  <c r="AR520" i="1"/>
  <c r="AQ520" i="1"/>
  <c r="AP520" i="1"/>
  <c r="BB519" i="1"/>
  <c r="BA519" i="1"/>
  <c r="AZ519" i="1"/>
  <c r="AY519" i="1"/>
  <c r="AX519" i="1"/>
  <c r="AW519" i="1"/>
  <c r="AV519" i="1"/>
  <c r="AU519" i="1"/>
  <c r="AT519" i="1"/>
  <c r="AS519" i="1"/>
  <c r="AR519" i="1"/>
  <c r="AQ519" i="1"/>
  <c r="AP519" i="1"/>
  <c r="BB518" i="1"/>
  <c r="BA518" i="1"/>
  <c r="AZ518" i="1"/>
  <c r="AY518" i="1"/>
  <c r="AX518" i="1"/>
  <c r="AW518" i="1"/>
  <c r="AV518" i="1"/>
  <c r="AU518" i="1"/>
  <c r="AT518" i="1"/>
  <c r="AS518" i="1"/>
  <c r="AR518" i="1"/>
  <c r="AQ518" i="1"/>
  <c r="AP518" i="1"/>
  <c r="BB517" i="1"/>
  <c r="BA517" i="1"/>
  <c r="AZ517" i="1"/>
  <c r="AY517" i="1"/>
  <c r="AX517" i="1"/>
  <c r="AW517" i="1"/>
  <c r="AV517" i="1"/>
  <c r="AU517" i="1"/>
  <c r="AT517" i="1"/>
  <c r="AS517" i="1"/>
  <c r="AR517" i="1"/>
  <c r="AQ517" i="1"/>
  <c r="AP517" i="1"/>
  <c r="BB516" i="1"/>
  <c r="BA516" i="1"/>
  <c r="AZ516" i="1"/>
  <c r="AY516" i="1"/>
  <c r="AX516" i="1"/>
  <c r="AW516" i="1"/>
  <c r="AV516" i="1"/>
  <c r="AU516" i="1"/>
  <c r="AT516" i="1"/>
  <c r="AS516" i="1"/>
  <c r="AR516" i="1"/>
  <c r="AQ516" i="1"/>
  <c r="AP516" i="1"/>
  <c r="BB515" i="1"/>
  <c r="BA515" i="1"/>
  <c r="AZ515" i="1"/>
  <c r="AY515" i="1"/>
  <c r="AX515" i="1"/>
  <c r="AW515" i="1"/>
  <c r="AV515" i="1"/>
  <c r="AU515" i="1"/>
  <c r="AT515" i="1"/>
  <c r="AS515" i="1"/>
  <c r="AR515" i="1"/>
  <c r="AQ515" i="1"/>
  <c r="AP515" i="1"/>
  <c r="BB514" i="1"/>
  <c r="BA514" i="1"/>
  <c r="AZ514" i="1"/>
  <c r="AY514" i="1"/>
  <c r="AX514" i="1"/>
  <c r="AW514" i="1"/>
  <c r="AV514" i="1"/>
  <c r="AU514" i="1"/>
  <c r="AT514" i="1"/>
  <c r="AS514" i="1"/>
  <c r="AR514" i="1"/>
  <c r="AQ514" i="1"/>
  <c r="AP514" i="1"/>
  <c r="BB513" i="1"/>
  <c r="BA513" i="1"/>
  <c r="AZ513" i="1"/>
  <c r="AY513" i="1"/>
  <c r="AX513" i="1"/>
  <c r="AW513" i="1"/>
  <c r="AV513" i="1"/>
  <c r="AU513" i="1"/>
  <c r="AT513" i="1"/>
  <c r="AS513" i="1"/>
  <c r="AR513" i="1"/>
  <c r="AQ513" i="1"/>
  <c r="AP513" i="1"/>
  <c r="BB512" i="1"/>
  <c r="BA512" i="1"/>
  <c r="AZ512" i="1"/>
  <c r="AY512" i="1"/>
  <c r="AX512" i="1"/>
  <c r="AW512" i="1"/>
  <c r="AV512" i="1"/>
  <c r="AU512" i="1"/>
  <c r="AT512" i="1"/>
  <c r="AS512" i="1"/>
  <c r="AR512" i="1"/>
  <c r="AQ512" i="1"/>
  <c r="AP512" i="1"/>
  <c r="BB511" i="1"/>
  <c r="BA511" i="1"/>
  <c r="AZ511" i="1"/>
  <c r="AY511" i="1"/>
  <c r="AX511" i="1"/>
  <c r="AW511" i="1"/>
  <c r="AV511" i="1"/>
  <c r="AU511" i="1"/>
  <c r="AT511" i="1"/>
  <c r="AS511" i="1"/>
  <c r="AR511" i="1"/>
  <c r="AQ511" i="1"/>
  <c r="AP511" i="1"/>
  <c r="BB510" i="1"/>
  <c r="BA510" i="1"/>
  <c r="AZ510" i="1"/>
  <c r="AY510" i="1"/>
  <c r="AX510" i="1"/>
  <c r="AW510" i="1"/>
  <c r="AV510" i="1"/>
  <c r="AU510" i="1"/>
  <c r="AT510" i="1"/>
  <c r="AS510" i="1"/>
  <c r="AR510" i="1"/>
  <c r="AQ510" i="1"/>
  <c r="AP510" i="1"/>
  <c r="BB509" i="1"/>
  <c r="BA509" i="1"/>
  <c r="AZ509" i="1"/>
  <c r="AY509" i="1"/>
  <c r="AX509" i="1"/>
  <c r="AW509" i="1"/>
  <c r="AV509" i="1"/>
  <c r="AU509" i="1"/>
  <c r="AT509" i="1"/>
  <c r="AS509" i="1"/>
  <c r="AR509" i="1"/>
  <c r="AQ509" i="1"/>
  <c r="AP509" i="1"/>
  <c r="BB508" i="1"/>
  <c r="BA508" i="1"/>
  <c r="AZ508" i="1"/>
  <c r="AY508" i="1"/>
  <c r="AX508" i="1"/>
  <c r="AW508" i="1"/>
  <c r="AV508" i="1"/>
  <c r="AU508" i="1"/>
  <c r="AT508" i="1"/>
  <c r="AS508" i="1"/>
  <c r="AR508" i="1"/>
  <c r="AQ508" i="1"/>
  <c r="AP508" i="1"/>
  <c r="BB507" i="1"/>
  <c r="BA507" i="1"/>
  <c r="AZ507" i="1"/>
  <c r="AY507" i="1"/>
  <c r="AX507" i="1"/>
  <c r="AW507" i="1"/>
  <c r="AV507" i="1"/>
  <c r="AU507" i="1"/>
  <c r="AT507" i="1"/>
  <c r="AS507" i="1"/>
  <c r="AR507" i="1"/>
  <c r="AQ507" i="1"/>
  <c r="AP507" i="1"/>
  <c r="BB506" i="1"/>
  <c r="BA506" i="1"/>
  <c r="AZ506" i="1"/>
  <c r="AY506" i="1"/>
  <c r="AX506" i="1"/>
  <c r="AW506" i="1"/>
  <c r="AV506" i="1"/>
  <c r="AU506" i="1"/>
  <c r="AT506" i="1"/>
  <c r="AS506" i="1"/>
  <c r="AR506" i="1"/>
  <c r="AQ506" i="1"/>
  <c r="AP506" i="1"/>
  <c r="BB505" i="1"/>
  <c r="BA505" i="1"/>
  <c r="AZ505" i="1"/>
  <c r="AY505" i="1"/>
  <c r="AX505" i="1"/>
  <c r="AW505" i="1"/>
  <c r="AV505" i="1"/>
  <c r="AU505" i="1"/>
  <c r="AT505" i="1"/>
  <c r="AS505" i="1"/>
  <c r="AR505" i="1"/>
  <c r="AQ505" i="1"/>
  <c r="AP505" i="1"/>
  <c r="BB504" i="1"/>
  <c r="BA504" i="1"/>
  <c r="AZ504" i="1"/>
  <c r="AY504" i="1"/>
  <c r="AX504" i="1"/>
  <c r="AW504" i="1"/>
  <c r="AV504" i="1"/>
  <c r="AU504" i="1"/>
  <c r="AT504" i="1"/>
  <c r="AS504" i="1"/>
  <c r="AR504" i="1"/>
  <c r="AQ504" i="1"/>
  <c r="AP504" i="1"/>
  <c r="BB503" i="1"/>
  <c r="BA503" i="1"/>
  <c r="AZ503" i="1"/>
  <c r="AY503" i="1"/>
  <c r="AX503" i="1"/>
  <c r="AW503" i="1"/>
  <c r="AV503" i="1"/>
  <c r="AU503" i="1"/>
  <c r="AT503" i="1"/>
  <c r="AS503" i="1"/>
  <c r="AR503" i="1"/>
  <c r="AQ503" i="1"/>
  <c r="AP503" i="1"/>
  <c r="BB502" i="1"/>
  <c r="BA502" i="1"/>
  <c r="AZ502" i="1"/>
  <c r="AY502" i="1"/>
  <c r="AX502" i="1"/>
  <c r="AW502" i="1"/>
  <c r="AV502" i="1"/>
  <c r="AU502" i="1"/>
  <c r="AT502" i="1"/>
  <c r="AS502" i="1"/>
  <c r="AR502" i="1"/>
  <c r="AQ502" i="1"/>
  <c r="AP502" i="1"/>
  <c r="BB501" i="1"/>
  <c r="BA501" i="1"/>
  <c r="AZ501" i="1"/>
  <c r="AY501" i="1"/>
  <c r="AX501" i="1"/>
  <c r="AW501" i="1"/>
  <c r="AV501" i="1"/>
  <c r="AU501" i="1"/>
  <c r="AT501" i="1"/>
  <c r="AS501" i="1"/>
  <c r="AR501" i="1"/>
  <c r="AQ501" i="1"/>
  <c r="AP501" i="1"/>
  <c r="BB500" i="1"/>
  <c r="BA500" i="1"/>
  <c r="AZ500" i="1"/>
  <c r="AY500" i="1"/>
  <c r="AX500" i="1"/>
  <c r="AW500" i="1"/>
  <c r="AV500" i="1"/>
  <c r="AU500" i="1"/>
  <c r="AT500" i="1"/>
  <c r="AS500" i="1"/>
  <c r="AR500" i="1"/>
  <c r="AQ500" i="1"/>
  <c r="AP500" i="1"/>
  <c r="BB499" i="1"/>
  <c r="BA499" i="1"/>
  <c r="AZ499" i="1"/>
  <c r="AY499" i="1"/>
  <c r="AX499" i="1"/>
  <c r="AW499" i="1"/>
  <c r="AV499" i="1"/>
  <c r="AU499" i="1"/>
  <c r="AT499" i="1"/>
  <c r="AS499" i="1"/>
  <c r="AR499" i="1"/>
  <c r="AQ499" i="1"/>
  <c r="AP499" i="1"/>
  <c r="BB498" i="1"/>
  <c r="BA498" i="1"/>
  <c r="AZ498" i="1"/>
  <c r="AY498" i="1"/>
  <c r="AX498" i="1"/>
  <c r="AW498" i="1"/>
  <c r="AV498" i="1"/>
  <c r="AU498" i="1"/>
  <c r="AT498" i="1"/>
  <c r="AS498" i="1"/>
  <c r="AR498" i="1"/>
  <c r="AQ498" i="1"/>
  <c r="AP498" i="1"/>
  <c r="BB497" i="1"/>
  <c r="BA497" i="1"/>
  <c r="AZ497" i="1"/>
  <c r="AY497" i="1"/>
  <c r="AX497" i="1"/>
  <c r="AW497" i="1"/>
  <c r="AV497" i="1"/>
  <c r="AU497" i="1"/>
  <c r="AT497" i="1"/>
  <c r="AS497" i="1"/>
  <c r="AR497" i="1"/>
  <c r="AQ497" i="1"/>
  <c r="AP497" i="1"/>
  <c r="BB496" i="1"/>
  <c r="BA496" i="1"/>
  <c r="AZ496" i="1"/>
  <c r="AY496" i="1"/>
  <c r="AX496" i="1"/>
  <c r="AW496" i="1"/>
  <c r="AV496" i="1"/>
  <c r="AU496" i="1"/>
  <c r="AT496" i="1"/>
  <c r="AS496" i="1"/>
  <c r="AR496" i="1"/>
  <c r="AQ496" i="1"/>
  <c r="AP496" i="1"/>
  <c r="BB495" i="1"/>
  <c r="BA495" i="1"/>
  <c r="AZ495" i="1"/>
  <c r="AY495" i="1"/>
  <c r="AX495" i="1"/>
  <c r="AW495" i="1"/>
  <c r="AV495" i="1"/>
  <c r="AU495" i="1"/>
  <c r="AT495" i="1"/>
  <c r="AS495" i="1"/>
  <c r="AR495" i="1"/>
  <c r="AQ495" i="1"/>
  <c r="AP495" i="1"/>
  <c r="BB494" i="1"/>
  <c r="BA494" i="1"/>
  <c r="AZ494" i="1"/>
  <c r="AY494" i="1"/>
  <c r="AX494" i="1"/>
  <c r="AW494" i="1"/>
  <c r="AV494" i="1"/>
  <c r="AU494" i="1"/>
  <c r="AT494" i="1"/>
  <c r="AS494" i="1"/>
  <c r="AR494" i="1"/>
  <c r="AQ494" i="1"/>
  <c r="AP494" i="1"/>
  <c r="BB493" i="1"/>
  <c r="BA493" i="1"/>
  <c r="AZ493" i="1"/>
  <c r="AY493" i="1"/>
  <c r="AX493" i="1"/>
  <c r="AW493" i="1"/>
  <c r="AV493" i="1"/>
  <c r="AU493" i="1"/>
  <c r="AT493" i="1"/>
  <c r="AS493" i="1"/>
  <c r="AR493" i="1"/>
  <c r="AQ493" i="1"/>
  <c r="AP493" i="1"/>
  <c r="BB492" i="1"/>
  <c r="BA492" i="1"/>
  <c r="AZ492" i="1"/>
  <c r="AY492" i="1"/>
  <c r="AX492" i="1"/>
  <c r="AW492" i="1"/>
  <c r="AV492" i="1"/>
  <c r="AU492" i="1"/>
  <c r="AT492" i="1"/>
  <c r="AS492" i="1"/>
  <c r="AR492" i="1"/>
  <c r="AQ492" i="1"/>
  <c r="AP492" i="1"/>
  <c r="BB491" i="1"/>
  <c r="BA491" i="1"/>
  <c r="AZ491" i="1"/>
  <c r="AY491" i="1"/>
  <c r="AX491" i="1"/>
  <c r="AW491" i="1"/>
  <c r="AV491" i="1"/>
  <c r="AU491" i="1"/>
  <c r="AT491" i="1"/>
  <c r="AS491" i="1"/>
  <c r="AR491" i="1"/>
  <c r="AQ491" i="1"/>
  <c r="AP491" i="1"/>
  <c r="BB490" i="1"/>
  <c r="BA490" i="1"/>
  <c r="AZ490" i="1"/>
  <c r="AY490" i="1"/>
  <c r="AX490" i="1"/>
  <c r="AW490" i="1"/>
  <c r="AV490" i="1"/>
  <c r="AU490" i="1"/>
  <c r="AT490" i="1"/>
  <c r="AS490" i="1"/>
  <c r="AR490" i="1"/>
  <c r="AQ490" i="1"/>
  <c r="AP490" i="1"/>
  <c r="BB489" i="1"/>
  <c r="BA489" i="1"/>
  <c r="AZ489" i="1"/>
  <c r="AY489" i="1"/>
  <c r="AX489" i="1"/>
  <c r="AW489" i="1"/>
  <c r="AV489" i="1"/>
  <c r="AU489" i="1"/>
  <c r="AT489" i="1"/>
  <c r="AS489" i="1"/>
  <c r="AR489" i="1"/>
  <c r="AQ489" i="1"/>
  <c r="AP489" i="1"/>
  <c r="BB488" i="1"/>
  <c r="BA488" i="1"/>
  <c r="AZ488" i="1"/>
  <c r="AY488" i="1"/>
  <c r="AX488" i="1"/>
  <c r="AW488" i="1"/>
  <c r="AV488" i="1"/>
  <c r="AU488" i="1"/>
  <c r="AT488" i="1"/>
  <c r="AS488" i="1"/>
  <c r="AR488" i="1"/>
  <c r="AQ488" i="1"/>
  <c r="AP488" i="1"/>
  <c r="BB487" i="1"/>
  <c r="BA487" i="1"/>
  <c r="AZ487" i="1"/>
  <c r="AY487" i="1"/>
  <c r="AX487" i="1"/>
  <c r="AW487" i="1"/>
  <c r="AV487" i="1"/>
  <c r="AU487" i="1"/>
  <c r="AT487" i="1"/>
  <c r="AS487" i="1"/>
  <c r="AR487" i="1"/>
  <c r="AQ487" i="1"/>
  <c r="AP487" i="1"/>
  <c r="BB486" i="1"/>
  <c r="BA486" i="1"/>
  <c r="AZ486" i="1"/>
  <c r="AY486" i="1"/>
  <c r="AX486" i="1"/>
  <c r="AW486" i="1"/>
  <c r="AV486" i="1"/>
  <c r="AU486" i="1"/>
  <c r="AT486" i="1"/>
  <c r="AS486" i="1"/>
  <c r="AR486" i="1"/>
  <c r="AQ486" i="1"/>
  <c r="AP486" i="1"/>
  <c r="BB485" i="1"/>
  <c r="BA485" i="1"/>
  <c r="AZ485" i="1"/>
  <c r="AY485" i="1"/>
  <c r="AX485" i="1"/>
  <c r="AW485" i="1"/>
  <c r="AV485" i="1"/>
  <c r="AU485" i="1"/>
  <c r="AT485" i="1"/>
  <c r="AS485" i="1"/>
  <c r="AR485" i="1"/>
  <c r="AQ485" i="1"/>
  <c r="AP485" i="1"/>
  <c r="BB484" i="1"/>
  <c r="BA484" i="1"/>
  <c r="AZ484" i="1"/>
  <c r="AY484" i="1"/>
  <c r="AX484" i="1"/>
  <c r="AW484" i="1"/>
  <c r="AV484" i="1"/>
  <c r="AU484" i="1"/>
  <c r="AT484" i="1"/>
  <c r="AS484" i="1"/>
  <c r="AR484" i="1"/>
  <c r="AQ484" i="1"/>
  <c r="AP484" i="1"/>
  <c r="BB483" i="1"/>
  <c r="BA483" i="1"/>
  <c r="AZ483" i="1"/>
  <c r="AY483" i="1"/>
  <c r="AX483" i="1"/>
  <c r="AW483" i="1"/>
  <c r="AV483" i="1"/>
  <c r="AU483" i="1"/>
  <c r="AT483" i="1"/>
  <c r="AS483" i="1"/>
  <c r="AR483" i="1"/>
  <c r="AQ483" i="1"/>
  <c r="AP483" i="1"/>
  <c r="BB482" i="1"/>
  <c r="BA482" i="1"/>
  <c r="AZ482" i="1"/>
  <c r="AY482" i="1"/>
  <c r="AX482" i="1"/>
  <c r="AW482" i="1"/>
  <c r="AV482" i="1"/>
  <c r="AU482" i="1"/>
  <c r="AT482" i="1"/>
  <c r="AS482" i="1"/>
  <c r="AR482" i="1"/>
  <c r="AQ482" i="1"/>
  <c r="AP482" i="1"/>
  <c r="BB481" i="1"/>
  <c r="BA481" i="1"/>
  <c r="AZ481" i="1"/>
  <c r="AY481" i="1"/>
  <c r="AX481" i="1"/>
  <c r="AW481" i="1"/>
  <c r="AV481" i="1"/>
  <c r="AU481" i="1"/>
  <c r="AT481" i="1"/>
  <c r="AS481" i="1"/>
  <c r="AR481" i="1"/>
  <c r="AQ481" i="1"/>
  <c r="AP481" i="1"/>
  <c r="BB480" i="1"/>
  <c r="BA480" i="1"/>
  <c r="AZ480" i="1"/>
  <c r="AY480" i="1"/>
  <c r="AX480" i="1"/>
  <c r="AW480" i="1"/>
  <c r="AV480" i="1"/>
  <c r="AU480" i="1"/>
  <c r="AT480" i="1"/>
  <c r="AS480" i="1"/>
  <c r="AR480" i="1"/>
  <c r="AQ480" i="1"/>
  <c r="AP480" i="1"/>
  <c r="BB479" i="1"/>
  <c r="BA479" i="1"/>
  <c r="AZ479" i="1"/>
  <c r="AY479" i="1"/>
  <c r="AX479" i="1"/>
  <c r="AW479" i="1"/>
  <c r="AV479" i="1"/>
  <c r="AU479" i="1"/>
  <c r="AT479" i="1"/>
  <c r="AS479" i="1"/>
  <c r="AR479" i="1"/>
  <c r="AQ479" i="1"/>
  <c r="AP479" i="1"/>
  <c r="BB478" i="1"/>
  <c r="BA478" i="1"/>
  <c r="AZ478" i="1"/>
  <c r="AY478" i="1"/>
  <c r="AX478" i="1"/>
  <c r="AW478" i="1"/>
  <c r="AV478" i="1"/>
  <c r="AU478" i="1"/>
  <c r="AT478" i="1"/>
  <c r="AS478" i="1"/>
  <c r="AR478" i="1"/>
  <c r="AQ478" i="1"/>
  <c r="AP478" i="1"/>
  <c r="BB477" i="1"/>
  <c r="BA477" i="1"/>
  <c r="AZ477" i="1"/>
  <c r="AY477" i="1"/>
  <c r="AX477" i="1"/>
  <c r="AW477" i="1"/>
  <c r="AV477" i="1"/>
  <c r="AU477" i="1"/>
  <c r="AT477" i="1"/>
  <c r="AS477" i="1"/>
  <c r="AR477" i="1"/>
  <c r="AQ477" i="1"/>
  <c r="AP477" i="1"/>
  <c r="BB476" i="1"/>
  <c r="BA476" i="1"/>
  <c r="AZ476" i="1"/>
  <c r="AY476" i="1"/>
  <c r="AX476" i="1"/>
  <c r="AW476" i="1"/>
  <c r="AV476" i="1"/>
  <c r="AU476" i="1"/>
  <c r="AT476" i="1"/>
  <c r="AS476" i="1"/>
  <c r="AR476" i="1"/>
  <c r="AQ476" i="1"/>
  <c r="AP476" i="1"/>
  <c r="BB475" i="1"/>
  <c r="BA475" i="1"/>
  <c r="AZ475" i="1"/>
  <c r="AY475" i="1"/>
  <c r="AX475" i="1"/>
  <c r="AW475" i="1"/>
  <c r="AV475" i="1"/>
  <c r="AU475" i="1"/>
  <c r="AT475" i="1"/>
  <c r="AS475" i="1"/>
  <c r="AR475" i="1"/>
  <c r="AQ475" i="1"/>
  <c r="AP475" i="1"/>
  <c r="BB474" i="1"/>
  <c r="BA474" i="1"/>
  <c r="AZ474" i="1"/>
  <c r="AY474" i="1"/>
  <c r="AX474" i="1"/>
  <c r="AW474" i="1"/>
  <c r="AV474" i="1"/>
  <c r="AU474" i="1"/>
  <c r="AT474" i="1"/>
  <c r="AS474" i="1"/>
  <c r="AR474" i="1"/>
  <c r="AQ474" i="1"/>
  <c r="AP474" i="1"/>
  <c r="BB473" i="1"/>
  <c r="BA473" i="1"/>
  <c r="AZ473" i="1"/>
  <c r="AY473" i="1"/>
  <c r="AX473" i="1"/>
  <c r="AW473" i="1"/>
  <c r="AV473" i="1"/>
  <c r="AU473" i="1"/>
  <c r="AT473" i="1"/>
  <c r="AS473" i="1"/>
  <c r="AR473" i="1"/>
  <c r="AQ473" i="1"/>
  <c r="AP473" i="1"/>
  <c r="BB472" i="1"/>
  <c r="BA472" i="1"/>
  <c r="AZ472" i="1"/>
  <c r="AY472" i="1"/>
  <c r="AX472" i="1"/>
  <c r="AW472" i="1"/>
  <c r="AV472" i="1"/>
  <c r="AU472" i="1"/>
  <c r="AT472" i="1"/>
  <c r="AS472" i="1"/>
  <c r="AR472" i="1"/>
  <c r="AQ472" i="1"/>
  <c r="AP472" i="1"/>
  <c r="BB471" i="1"/>
  <c r="BA471" i="1"/>
  <c r="AZ471" i="1"/>
  <c r="AY471" i="1"/>
  <c r="AX471" i="1"/>
  <c r="AW471" i="1"/>
  <c r="AV471" i="1"/>
  <c r="AU471" i="1"/>
  <c r="AT471" i="1"/>
  <c r="AS471" i="1"/>
  <c r="AR471" i="1"/>
  <c r="AQ471" i="1"/>
  <c r="AP471" i="1"/>
  <c r="BB470" i="1"/>
  <c r="BA470" i="1"/>
  <c r="AZ470" i="1"/>
  <c r="AY470" i="1"/>
  <c r="AX470" i="1"/>
  <c r="AW470" i="1"/>
  <c r="AV470" i="1"/>
  <c r="AU470" i="1"/>
  <c r="AT470" i="1"/>
  <c r="AS470" i="1"/>
  <c r="AR470" i="1"/>
  <c r="AQ470" i="1"/>
  <c r="AP470" i="1"/>
  <c r="BB469" i="1"/>
  <c r="BA469" i="1"/>
  <c r="AZ469" i="1"/>
  <c r="AY469" i="1"/>
  <c r="AX469" i="1"/>
  <c r="AW469" i="1"/>
  <c r="AV469" i="1"/>
  <c r="AU469" i="1"/>
  <c r="AT469" i="1"/>
  <c r="AS469" i="1"/>
  <c r="AR469" i="1"/>
  <c r="AQ469" i="1"/>
  <c r="AP469" i="1"/>
  <c r="BB468" i="1"/>
  <c r="BA468" i="1"/>
  <c r="AZ468" i="1"/>
  <c r="AY468" i="1"/>
  <c r="AX468" i="1"/>
  <c r="AW468" i="1"/>
  <c r="AV468" i="1"/>
  <c r="AU468" i="1"/>
  <c r="AT468" i="1"/>
  <c r="AS468" i="1"/>
  <c r="AR468" i="1"/>
  <c r="AQ468" i="1"/>
  <c r="AP468" i="1"/>
  <c r="BB467" i="1"/>
  <c r="BA467" i="1"/>
  <c r="AZ467" i="1"/>
  <c r="AY467" i="1"/>
  <c r="AX467" i="1"/>
  <c r="AW467" i="1"/>
  <c r="AV467" i="1"/>
  <c r="AU467" i="1"/>
  <c r="AT467" i="1"/>
  <c r="AS467" i="1"/>
  <c r="AR467" i="1"/>
  <c r="AQ467" i="1"/>
  <c r="AP467" i="1"/>
  <c r="BB466" i="1"/>
  <c r="BA466" i="1"/>
  <c r="AZ466" i="1"/>
  <c r="AY466" i="1"/>
  <c r="AX466" i="1"/>
  <c r="AW466" i="1"/>
  <c r="AV466" i="1"/>
  <c r="AU466" i="1"/>
  <c r="AT466" i="1"/>
  <c r="AS466" i="1"/>
  <c r="AR466" i="1"/>
  <c r="AQ466" i="1"/>
  <c r="AP466" i="1"/>
  <c r="BB465" i="1"/>
  <c r="BA465" i="1"/>
  <c r="AZ465" i="1"/>
  <c r="AY465" i="1"/>
  <c r="AX465" i="1"/>
  <c r="AW465" i="1"/>
  <c r="AV465" i="1"/>
  <c r="AU465" i="1"/>
  <c r="AT465" i="1"/>
  <c r="AS465" i="1"/>
  <c r="AR465" i="1"/>
  <c r="AQ465" i="1"/>
  <c r="AP465" i="1"/>
  <c r="BB464" i="1"/>
  <c r="BA464" i="1"/>
  <c r="AZ464" i="1"/>
  <c r="AY464" i="1"/>
  <c r="AX464" i="1"/>
  <c r="AW464" i="1"/>
  <c r="AV464" i="1"/>
  <c r="AU464" i="1"/>
  <c r="AT464" i="1"/>
  <c r="AS464" i="1"/>
  <c r="AR464" i="1"/>
  <c r="AQ464" i="1"/>
  <c r="AP464" i="1"/>
  <c r="BB463" i="1"/>
  <c r="BA463" i="1"/>
  <c r="AZ463" i="1"/>
  <c r="AY463" i="1"/>
  <c r="AX463" i="1"/>
  <c r="AW463" i="1"/>
  <c r="AV463" i="1"/>
  <c r="AU463" i="1"/>
  <c r="AT463" i="1"/>
  <c r="AS463" i="1"/>
  <c r="AR463" i="1"/>
  <c r="AQ463" i="1"/>
  <c r="AP463" i="1"/>
  <c r="BB462" i="1"/>
  <c r="BA462" i="1"/>
  <c r="AZ462" i="1"/>
  <c r="AY462" i="1"/>
  <c r="AX462" i="1"/>
  <c r="AW462" i="1"/>
  <c r="AV462" i="1"/>
  <c r="AU462" i="1"/>
  <c r="AT462" i="1"/>
  <c r="AS462" i="1"/>
  <c r="AR462" i="1"/>
  <c r="AQ462" i="1"/>
  <c r="AP462" i="1"/>
  <c r="BB461" i="1"/>
  <c r="BA461" i="1"/>
  <c r="AZ461" i="1"/>
  <c r="AY461" i="1"/>
  <c r="AX461" i="1"/>
  <c r="AW461" i="1"/>
  <c r="AV461" i="1"/>
  <c r="AU461" i="1"/>
  <c r="AT461" i="1"/>
  <c r="AS461" i="1"/>
  <c r="AR461" i="1"/>
  <c r="AQ461" i="1"/>
  <c r="AP461" i="1"/>
  <c r="BB460" i="1"/>
  <c r="BA460" i="1"/>
  <c r="AZ460" i="1"/>
  <c r="AY460" i="1"/>
  <c r="AX460" i="1"/>
  <c r="AW460" i="1"/>
  <c r="AV460" i="1"/>
  <c r="AU460" i="1"/>
  <c r="AT460" i="1"/>
  <c r="AS460" i="1"/>
  <c r="AR460" i="1"/>
  <c r="AQ460" i="1"/>
  <c r="AP460" i="1"/>
  <c r="BB459" i="1"/>
  <c r="BA459" i="1"/>
  <c r="AZ459" i="1"/>
  <c r="AY459" i="1"/>
  <c r="AX459" i="1"/>
  <c r="AW459" i="1"/>
  <c r="AV459" i="1"/>
  <c r="AU459" i="1"/>
  <c r="AT459" i="1"/>
  <c r="AS459" i="1"/>
  <c r="AR459" i="1"/>
  <c r="AQ459" i="1"/>
  <c r="AP459" i="1"/>
  <c r="BB458" i="1"/>
  <c r="BA458" i="1"/>
  <c r="AZ458" i="1"/>
  <c r="AY458" i="1"/>
  <c r="AX458" i="1"/>
  <c r="AW458" i="1"/>
  <c r="AV458" i="1"/>
  <c r="AU458" i="1"/>
  <c r="AT458" i="1"/>
  <c r="AS458" i="1"/>
  <c r="AR458" i="1"/>
  <c r="AQ458" i="1"/>
  <c r="AP458" i="1"/>
  <c r="BB457" i="1"/>
  <c r="BA457" i="1"/>
  <c r="AZ457" i="1"/>
  <c r="AY457" i="1"/>
  <c r="AX457" i="1"/>
  <c r="AW457" i="1"/>
  <c r="AV457" i="1"/>
  <c r="AU457" i="1"/>
  <c r="AT457" i="1"/>
  <c r="AS457" i="1"/>
  <c r="AR457" i="1"/>
  <c r="AQ457" i="1"/>
  <c r="AP457" i="1"/>
  <c r="BB456" i="1"/>
  <c r="BA456" i="1"/>
  <c r="AZ456" i="1"/>
  <c r="AY456" i="1"/>
  <c r="AX456" i="1"/>
  <c r="AW456" i="1"/>
  <c r="AV456" i="1"/>
  <c r="AU456" i="1"/>
  <c r="AT456" i="1"/>
  <c r="AS456" i="1"/>
  <c r="AR456" i="1"/>
  <c r="AQ456" i="1"/>
  <c r="AP456" i="1"/>
  <c r="BB455" i="1"/>
  <c r="BA455" i="1"/>
  <c r="AZ455" i="1"/>
  <c r="AY455" i="1"/>
  <c r="AX455" i="1"/>
  <c r="AW455" i="1"/>
  <c r="AV455" i="1"/>
  <c r="AU455" i="1"/>
  <c r="AT455" i="1"/>
  <c r="AS455" i="1"/>
  <c r="AR455" i="1"/>
  <c r="AQ455" i="1"/>
  <c r="AP455" i="1"/>
  <c r="BB454" i="1"/>
  <c r="BA454" i="1"/>
  <c r="AZ454" i="1"/>
  <c r="AY454" i="1"/>
  <c r="AX454" i="1"/>
  <c r="AW454" i="1"/>
  <c r="AV454" i="1"/>
  <c r="AU454" i="1"/>
  <c r="AT454" i="1"/>
  <c r="AS454" i="1"/>
  <c r="AR454" i="1"/>
  <c r="AQ454" i="1"/>
  <c r="AP454" i="1"/>
  <c r="BB453" i="1"/>
  <c r="BA453" i="1"/>
  <c r="AZ453" i="1"/>
  <c r="AY453" i="1"/>
  <c r="AX453" i="1"/>
  <c r="AW453" i="1"/>
  <c r="AV453" i="1"/>
  <c r="AU453" i="1"/>
  <c r="AT453" i="1"/>
  <c r="AS453" i="1"/>
  <c r="AR453" i="1"/>
  <c r="AQ453" i="1"/>
  <c r="AP453" i="1"/>
  <c r="BB452" i="1"/>
  <c r="BA452" i="1"/>
  <c r="AZ452" i="1"/>
  <c r="AY452" i="1"/>
  <c r="AX452" i="1"/>
  <c r="AW452" i="1"/>
  <c r="AV452" i="1"/>
  <c r="AU452" i="1"/>
  <c r="AT452" i="1"/>
  <c r="AS452" i="1"/>
  <c r="AR452" i="1"/>
  <c r="AQ452" i="1"/>
  <c r="AP452" i="1"/>
  <c r="BB451" i="1"/>
  <c r="BA451" i="1"/>
  <c r="AZ451" i="1"/>
  <c r="AY451" i="1"/>
  <c r="AX451" i="1"/>
  <c r="AW451" i="1"/>
  <c r="AV451" i="1"/>
  <c r="AU451" i="1"/>
  <c r="AT451" i="1"/>
  <c r="AS451" i="1"/>
  <c r="AR451" i="1"/>
  <c r="AQ451" i="1"/>
  <c r="AP451" i="1"/>
  <c r="BB450" i="1"/>
  <c r="BA450" i="1"/>
  <c r="AZ450" i="1"/>
  <c r="AY450" i="1"/>
  <c r="AX450" i="1"/>
  <c r="AW450" i="1"/>
  <c r="AV450" i="1"/>
  <c r="AU450" i="1"/>
  <c r="AT450" i="1"/>
  <c r="AS450" i="1"/>
  <c r="AR450" i="1"/>
  <c r="AQ450" i="1"/>
  <c r="AP450" i="1"/>
  <c r="BB449" i="1"/>
  <c r="BA449" i="1"/>
  <c r="AZ449" i="1"/>
  <c r="AY449" i="1"/>
  <c r="AX449" i="1"/>
  <c r="AW449" i="1"/>
  <c r="AV449" i="1"/>
  <c r="AU449" i="1"/>
  <c r="AT449" i="1"/>
  <c r="AS449" i="1"/>
  <c r="AR449" i="1"/>
  <c r="AQ449" i="1"/>
  <c r="AP449" i="1"/>
  <c r="BB448" i="1"/>
  <c r="BA448" i="1"/>
  <c r="AZ448" i="1"/>
  <c r="AY448" i="1"/>
  <c r="AX448" i="1"/>
  <c r="AW448" i="1"/>
  <c r="AV448" i="1"/>
  <c r="AU448" i="1"/>
  <c r="AT448" i="1"/>
  <c r="AS448" i="1"/>
  <c r="AR448" i="1"/>
  <c r="AQ448" i="1"/>
  <c r="AP448" i="1"/>
  <c r="BB447" i="1"/>
  <c r="BA447" i="1"/>
  <c r="AZ447" i="1"/>
  <c r="AY447" i="1"/>
  <c r="AX447" i="1"/>
  <c r="AW447" i="1"/>
  <c r="AV447" i="1"/>
  <c r="AU447" i="1"/>
  <c r="AT447" i="1"/>
  <c r="AS447" i="1"/>
  <c r="AR447" i="1"/>
  <c r="AQ447" i="1"/>
  <c r="AP447" i="1"/>
  <c r="BB446" i="1"/>
  <c r="BA446" i="1"/>
  <c r="AZ446" i="1"/>
  <c r="AY446" i="1"/>
  <c r="AX446" i="1"/>
  <c r="AW446" i="1"/>
  <c r="AV446" i="1"/>
  <c r="AU446" i="1"/>
  <c r="AT446" i="1"/>
  <c r="AS446" i="1"/>
  <c r="AR446" i="1"/>
  <c r="AQ446" i="1"/>
  <c r="AP446" i="1"/>
  <c r="BB445" i="1"/>
  <c r="BA445" i="1"/>
  <c r="AZ445" i="1"/>
  <c r="AY445" i="1"/>
  <c r="AX445" i="1"/>
  <c r="AW445" i="1"/>
  <c r="AV445" i="1"/>
  <c r="AU445" i="1"/>
  <c r="AT445" i="1"/>
  <c r="AS445" i="1"/>
  <c r="AR445" i="1"/>
  <c r="AQ445" i="1"/>
  <c r="AP445" i="1"/>
  <c r="BB444" i="1"/>
  <c r="BA444" i="1"/>
  <c r="AZ444" i="1"/>
  <c r="AY444" i="1"/>
  <c r="AX444" i="1"/>
  <c r="AW444" i="1"/>
  <c r="AV444" i="1"/>
  <c r="AU444" i="1"/>
  <c r="AT444" i="1"/>
  <c r="AS444" i="1"/>
  <c r="AR444" i="1"/>
  <c r="AQ444" i="1"/>
  <c r="AP444" i="1"/>
  <c r="BB443" i="1"/>
  <c r="BA443" i="1"/>
  <c r="AZ443" i="1"/>
  <c r="AY443" i="1"/>
  <c r="AX443" i="1"/>
  <c r="AW443" i="1"/>
  <c r="AV443" i="1"/>
  <c r="AU443" i="1"/>
  <c r="AT443" i="1"/>
  <c r="AS443" i="1"/>
  <c r="AR443" i="1"/>
  <c r="AQ443" i="1"/>
  <c r="AP443" i="1"/>
  <c r="BB442" i="1"/>
  <c r="BA442" i="1"/>
  <c r="AZ442" i="1"/>
  <c r="AY442" i="1"/>
  <c r="AX442" i="1"/>
  <c r="AW442" i="1"/>
  <c r="AV442" i="1"/>
  <c r="AU442" i="1"/>
  <c r="AT442" i="1"/>
  <c r="AS442" i="1"/>
  <c r="AR442" i="1"/>
  <c r="AQ442" i="1"/>
  <c r="AP442" i="1"/>
  <c r="BB441" i="1"/>
  <c r="BA441" i="1"/>
  <c r="AZ441" i="1"/>
  <c r="AY441" i="1"/>
  <c r="AX441" i="1"/>
  <c r="AW441" i="1"/>
  <c r="AV441" i="1"/>
  <c r="AU441" i="1"/>
  <c r="AT441" i="1"/>
  <c r="AS441" i="1"/>
  <c r="AR441" i="1"/>
  <c r="AQ441" i="1"/>
  <c r="AP441" i="1"/>
  <c r="BB440" i="1"/>
  <c r="BA440" i="1"/>
  <c r="AZ440" i="1"/>
  <c r="AY440" i="1"/>
  <c r="AX440" i="1"/>
  <c r="AW440" i="1"/>
  <c r="AV440" i="1"/>
  <c r="AU440" i="1"/>
  <c r="AT440" i="1"/>
  <c r="AS440" i="1"/>
  <c r="AR440" i="1"/>
  <c r="AQ440" i="1"/>
  <c r="AP440" i="1"/>
  <c r="BB439" i="1"/>
  <c r="BA439" i="1"/>
  <c r="AZ439" i="1"/>
  <c r="AY439" i="1"/>
  <c r="AX439" i="1"/>
  <c r="AW439" i="1"/>
  <c r="AV439" i="1"/>
  <c r="AU439" i="1"/>
  <c r="AT439" i="1"/>
  <c r="AS439" i="1"/>
  <c r="AR439" i="1"/>
  <c r="AQ439" i="1"/>
  <c r="AP439" i="1"/>
  <c r="BB438" i="1"/>
  <c r="BA438" i="1"/>
  <c r="AZ438" i="1"/>
  <c r="AY438" i="1"/>
  <c r="AX438" i="1"/>
  <c r="AW438" i="1"/>
  <c r="AV438" i="1"/>
  <c r="AU438" i="1"/>
  <c r="AT438" i="1"/>
  <c r="AS438" i="1"/>
  <c r="AR438" i="1"/>
  <c r="AQ438" i="1"/>
  <c r="AP438" i="1"/>
  <c r="BB437" i="1"/>
  <c r="BA437" i="1"/>
  <c r="AZ437" i="1"/>
  <c r="AY437" i="1"/>
  <c r="AX437" i="1"/>
  <c r="AW437" i="1"/>
  <c r="AV437" i="1"/>
  <c r="AU437" i="1"/>
  <c r="AT437" i="1"/>
  <c r="AS437" i="1"/>
  <c r="AR437" i="1"/>
  <c r="AQ437" i="1"/>
  <c r="AP437" i="1"/>
  <c r="BB436" i="1"/>
  <c r="BA436" i="1"/>
  <c r="AZ436" i="1"/>
  <c r="AY436" i="1"/>
  <c r="AX436" i="1"/>
  <c r="AW436" i="1"/>
  <c r="AV436" i="1"/>
  <c r="AU436" i="1"/>
  <c r="AT436" i="1"/>
  <c r="AS436" i="1"/>
  <c r="AR436" i="1"/>
  <c r="AQ436" i="1"/>
  <c r="AP436" i="1"/>
  <c r="BB435" i="1"/>
  <c r="BA435" i="1"/>
  <c r="AZ435" i="1"/>
  <c r="AY435" i="1"/>
  <c r="AX435" i="1"/>
  <c r="AW435" i="1"/>
  <c r="AV435" i="1"/>
  <c r="AU435" i="1"/>
  <c r="AT435" i="1"/>
  <c r="AS435" i="1"/>
  <c r="AR435" i="1"/>
  <c r="AQ435" i="1"/>
  <c r="AP435" i="1"/>
  <c r="BB434" i="1"/>
  <c r="BA434" i="1"/>
  <c r="AZ434" i="1"/>
  <c r="AY434" i="1"/>
  <c r="AX434" i="1"/>
  <c r="AW434" i="1"/>
  <c r="AV434" i="1"/>
  <c r="AU434" i="1"/>
  <c r="AT434" i="1"/>
  <c r="AS434" i="1"/>
  <c r="AR434" i="1"/>
  <c r="AQ434" i="1"/>
  <c r="AP434" i="1"/>
  <c r="BB433" i="1"/>
  <c r="BA433" i="1"/>
  <c r="AZ433" i="1"/>
  <c r="AY433" i="1"/>
  <c r="AX433" i="1"/>
  <c r="AW433" i="1"/>
  <c r="AV433" i="1"/>
  <c r="AU433" i="1"/>
  <c r="AT433" i="1"/>
  <c r="AS433" i="1"/>
  <c r="AR433" i="1"/>
  <c r="AQ433" i="1"/>
  <c r="AP433" i="1"/>
  <c r="BB432" i="1"/>
  <c r="BA432" i="1"/>
  <c r="AZ432" i="1"/>
  <c r="AY432" i="1"/>
  <c r="AX432" i="1"/>
  <c r="AW432" i="1"/>
  <c r="AV432" i="1"/>
  <c r="AU432" i="1"/>
  <c r="AT432" i="1"/>
  <c r="AS432" i="1"/>
  <c r="AR432" i="1"/>
  <c r="AQ432" i="1"/>
  <c r="AP432" i="1"/>
  <c r="BB431" i="1"/>
  <c r="BA431" i="1"/>
  <c r="AZ431" i="1"/>
  <c r="AY431" i="1"/>
  <c r="AX431" i="1"/>
  <c r="AW431" i="1"/>
  <c r="AV431" i="1"/>
  <c r="AU431" i="1"/>
  <c r="AT431" i="1"/>
  <c r="AS431" i="1"/>
  <c r="AR431" i="1"/>
  <c r="AQ431" i="1"/>
  <c r="AP431" i="1"/>
  <c r="BB430" i="1"/>
  <c r="BA430" i="1"/>
  <c r="AZ430" i="1"/>
  <c r="AY430" i="1"/>
  <c r="AX430" i="1"/>
  <c r="AW430" i="1"/>
  <c r="AV430" i="1"/>
  <c r="AU430" i="1"/>
  <c r="AT430" i="1"/>
  <c r="AS430" i="1"/>
  <c r="AR430" i="1"/>
  <c r="AQ430" i="1"/>
  <c r="AP430" i="1"/>
  <c r="BB429" i="1"/>
  <c r="BA429" i="1"/>
  <c r="AZ429" i="1"/>
  <c r="AY429" i="1"/>
  <c r="AX429" i="1"/>
  <c r="AW429" i="1"/>
  <c r="AV429" i="1"/>
  <c r="AU429" i="1"/>
  <c r="AT429" i="1"/>
  <c r="AS429" i="1"/>
  <c r="AR429" i="1"/>
  <c r="AQ429" i="1"/>
  <c r="AP429" i="1"/>
  <c r="BB428" i="1"/>
  <c r="BA428" i="1"/>
  <c r="AZ428" i="1"/>
  <c r="AY428" i="1"/>
  <c r="AX428" i="1"/>
  <c r="AW428" i="1"/>
  <c r="AV428" i="1"/>
  <c r="AU428" i="1"/>
  <c r="AT428" i="1"/>
  <c r="AS428" i="1"/>
  <c r="AR428" i="1"/>
  <c r="AQ428" i="1"/>
  <c r="AP428" i="1"/>
  <c r="BB427" i="1"/>
  <c r="BA427" i="1"/>
  <c r="AZ427" i="1"/>
  <c r="AY427" i="1"/>
  <c r="AX427" i="1"/>
  <c r="AW427" i="1"/>
  <c r="AV427" i="1"/>
  <c r="AU427" i="1"/>
  <c r="AT427" i="1"/>
  <c r="AS427" i="1"/>
  <c r="AR427" i="1"/>
  <c r="AQ427" i="1"/>
  <c r="AP427" i="1"/>
  <c r="BB426" i="1"/>
  <c r="BA426" i="1"/>
  <c r="AZ426" i="1"/>
  <c r="AY426" i="1"/>
  <c r="AX426" i="1"/>
  <c r="AW426" i="1"/>
  <c r="AV426" i="1"/>
  <c r="AU426" i="1"/>
  <c r="AT426" i="1"/>
  <c r="AS426" i="1"/>
  <c r="AR426" i="1"/>
  <c r="AQ426" i="1"/>
  <c r="AP426" i="1"/>
  <c r="BB425" i="1"/>
  <c r="BA425" i="1"/>
  <c r="AZ425" i="1"/>
  <c r="AY425" i="1"/>
  <c r="AX425" i="1"/>
  <c r="AW425" i="1"/>
  <c r="AV425" i="1"/>
  <c r="AU425" i="1"/>
  <c r="AT425" i="1"/>
  <c r="AS425" i="1"/>
  <c r="AR425" i="1"/>
  <c r="AQ425" i="1"/>
  <c r="AP425" i="1"/>
  <c r="BB424" i="1"/>
  <c r="BA424" i="1"/>
  <c r="AZ424" i="1"/>
  <c r="AY424" i="1"/>
  <c r="AX424" i="1"/>
  <c r="AW424" i="1"/>
  <c r="AV424" i="1"/>
  <c r="AU424" i="1"/>
  <c r="AT424" i="1"/>
  <c r="AS424" i="1"/>
  <c r="AR424" i="1"/>
  <c r="AQ424" i="1"/>
  <c r="AP424" i="1"/>
  <c r="BB423" i="1"/>
  <c r="BA423" i="1"/>
  <c r="AZ423" i="1"/>
  <c r="AY423" i="1"/>
  <c r="AX423" i="1"/>
  <c r="AW423" i="1"/>
  <c r="AV423" i="1"/>
  <c r="AU423" i="1"/>
  <c r="AT423" i="1"/>
  <c r="AS423" i="1"/>
  <c r="AR423" i="1"/>
  <c r="AQ423" i="1"/>
  <c r="AP423" i="1"/>
  <c r="BB422" i="1"/>
  <c r="BA422" i="1"/>
  <c r="AZ422" i="1"/>
  <c r="AY422" i="1"/>
  <c r="AX422" i="1"/>
  <c r="AW422" i="1"/>
  <c r="AV422" i="1"/>
  <c r="AU422" i="1"/>
  <c r="AT422" i="1"/>
  <c r="AS422" i="1"/>
  <c r="AR422" i="1"/>
  <c r="AQ422" i="1"/>
  <c r="AP422" i="1"/>
  <c r="BB421" i="1"/>
  <c r="BA421" i="1"/>
  <c r="AZ421" i="1"/>
  <c r="AY421" i="1"/>
  <c r="AX421" i="1"/>
  <c r="AW421" i="1"/>
  <c r="AV421" i="1"/>
  <c r="AU421" i="1"/>
  <c r="AT421" i="1"/>
  <c r="AS421" i="1"/>
  <c r="AR421" i="1"/>
  <c r="AQ421" i="1"/>
  <c r="AP421" i="1"/>
  <c r="BB420" i="1"/>
  <c r="BA420" i="1"/>
  <c r="AZ420" i="1"/>
  <c r="AY420" i="1"/>
  <c r="AX420" i="1"/>
  <c r="AW420" i="1"/>
  <c r="AV420" i="1"/>
  <c r="AU420" i="1"/>
  <c r="AT420" i="1"/>
  <c r="AS420" i="1"/>
  <c r="AR420" i="1"/>
  <c r="AQ420" i="1"/>
  <c r="AP420" i="1"/>
  <c r="BB419" i="1"/>
  <c r="BA419" i="1"/>
  <c r="AZ419" i="1"/>
  <c r="AY419" i="1"/>
  <c r="AX419" i="1"/>
  <c r="AW419" i="1"/>
  <c r="AV419" i="1"/>
  <c r="AU419" i="1"/>
  <c r="AT419" i="1"/>
  <c r="AS419" i="1"/>
  <c r="AR419" i="1"/>
  <c r="AQ419" i="1"/>
  <c r="AP419" i="1"/>
  <c r="BB418" i="1"/>
  <c r="BA418" i="1"/>
  <c r="AZ418" i="1"/>
  <c r="AY418" i="1"/>
  <c r="AX418" i="1"/>
  <c r="AW418" i="1"/>
  <c r="AV418" i="1"/>
  <c r="AU418" i="1"/>
  <c r="AT418" i="1"/>
  <c r="AS418" i="1"/>
  <c r="AR418" i="1"/>
  <c r="AQ418" i="1"/>
  <c r="AP418" i="1"/>
  <c r="BB417" i="1"/>
  <c r="BA417" i="1"/>
  <c r="AZ417" i="1"/>
  <c r="AY417" i="1"/>
  <c r="AX417" i="1"/>
  <c r="AW417" i="1"/>
  <c r="AV417" i="1"/>
  <c r="AU417" i="1"/>
  <c r="AT417" i="1"/>
  <c r="AS417" i="1"/>
  <c r="AR417" i="1"/>
  <c r="AQ417" i="1"/>
  <c r="AP417" i="1"/>
  <c r="BB416" i="1"/>
  <c r="BA416" i="1"/>
  <c r="AZ416" i="1"/>
  <c r="AY416" i="1"/>
  <c r="AX416" i="1"/>
  <c r="AW416" i="1"/>
  <c r="AV416" i="1"/>
  <c r="AU416" i="1"/>
  <c r="AT416" i="1"/>
  <c r="AS416" i="1"/>
  <c r="AR416" i="1"/>
  <c r="AQ416" i="1"/>
  <c r="AP416" i="1"/>
  <c r="BB415" i="1"/>
  <c r="BA415" i="1"/>
  <c r="AZ415" i="1"/>
  <c r="AY415" i="1"/>
  <c r="AX415" i="1"/>
  <c r="AW415" i="1"/>
  <c r="AV415" i="1"/>
  <c r="AU415" i="1"/>
  <c r="AT415" i="1"/>
  <c r="AS415" i="1"/>
  <c r="AR415" i="1"/>
  <c r="AQ415" i="1"/>
  <c r="AP415" i="1"/>
  <c r="BB414" i="1"/>
  <c r="BA414" i="1"/>
  <c r="AZ414" i="1"/>
  <c r="AY414" i="1"/>
  <c r="AX414" i="1"/>
  <c r="AW414" i="1"/>
  <c r="AV414" i="1"/>
  <c r="AU414" i="1"/>
  <c r="AT414" i="1"/>
  <c r="AS414" i="1"/>
  <c r="AR414" i="1"/>
  <c r="AQ414" i="1"/>
  <c r="AP414" i="1"/>
  <c r="BB413" i="1"/>
  <c r="BA413" i="1"/>
  <c r="AZ413" i="1"/>
  <c r="AY413" i="1"/>
  <c r="AX413" i="1"/>
  <c r="AW413" i="1"/>
  <c r="AV413" i="1"/>
  <c r="AU413" i="1"/>
  <c r="AT413" i="1"/>
  <c r="AS413" i="1"/>
  <c r="AR413" i="1"/>
  <c r="AQ413" i="1"/>
  <c r="AP413" i="1"/>
  <c r="BB412" i="1"/>
  <c r="BA412" i="1"/>
  <c r="AZ412" i="1"/>
  <c r="AY412" i="1"/>
  <c r="AX412" i="1"/>
  <c r="AW412" i="1"/>
  <c r="AV412" i="1"/>
  <c r="AU412" i="1"/>
  <c r="AT412" i="1"/>
  <c r="AS412" i="1"/>
  <c r="AR412" i="1"/>
  <c r="AQ412" i="1"/>
  <c r="AP412" i="1"/>
  <c r="BB411" i="1"/>
  <c r="BA411" i="1"/>
  <c r="AZ411" i="1"/>
  <c r="AY411" i="1"/>
  <c r="AX411" i="1"/>
  <c r="AW411" i="1"/>
  <c r="AV411" i="1"/>
  <c r="AU411" i="1"/>
  <c r="AT411" i="1"/>
  <c r="AS411" i="1"/>
  <c r="AR411" i="1"/>
  <c r="AQ411" i="1"/>
  <c r="AP411" i="1"/>
  <c r="BB410" i="1"/>
  <c r="BA410" i="1"/>
  <c r="AZ410" i="1"/>
  <c r="AY410" i="1"/>
  <c r="AX410" i="1"/>
  <c r="AW410" i="1"/>
  <c r="AV410" i="1"/>
  <c r="AU410" i="1"/>
  <c r="AT410" i="1"/>
  <c r="AS410" i="1"/>
  <c r="AR410" i="1"/>
  <c r="AQ410" i="1"/>
  <c r="AP410" i="1"/>
  <c r="BB409" i="1"/>
  <c r="BA409" i="1"/>
  <c r="AZ409" i="1"/>
  <c r="AY409" i="1"/>
  <c r="AX409" i="1"/>
  <c r="AW409" i="1"/>
  <c r="AV409" i="1"/>
  <c r="AU409" i="1"/>
  <c r="AT409" i="1"/>
  <c r="AS409" i="1"/>
  <c r="AR409" i="1"/>
  <c r="AQ409" i="1"/>
  <c r="AP409" i="1"/>
  <c r="BB408" i="1"/>
  <c r="BA408" i="1"/>
  <c r="AZ408" i="1"/>
  <c r="AY408" i="1"/>
  <c r="AX408" i="1"/>
  <c r="AW408" i="1"/>
  <c r="AV408" i="1"/>
  <c r="AU408" i="1"/>
  <c r="AT408" i="1"/>
  <c r="AS408" i="1"/>
  <c r="AR408" i="1"/>
  <c r="AQ408" i="1"/>
  <c r="AP408" i="1"/>
  <c r="BB407" i="1"/>
  <c r="BA407" i="1"/>
  <c r="AZ407" i="1"/>
  <c r="AY407" i="1"/>
  <c r="AX407" i="1"/>
  <c r="AW407" i="1"/>
  <c r="AV407" i="1"/>
  <c r="AU407" i="1"/>
  <c r="AT407" i="1"/>
  <c r="AS407" i="1"/>
  <c r="AR407" i="1"/>
  <c r="AQ407" i="1"/>
  <c r="AP407" i="1"/>
  <c r="BB406" i="1"/>
  <c r="BA406" i="1"/>
  <c r="AZ406" i="1"/>
  <c r="AY406" i="1"/>
  <c r="AX406" i="1"/>
  <c r="AW406" i="1"/>
  <c r="AV406" i="1"/>
  <c r="AU406" i="1"/>
  <c r="AT406" i="1"/>
  <c r="AS406" i="1"/>
  <c r="AR406" i="1"/>
  <c r="AQ406" i="1"/>
  <c r="AP406" i="1"/>
  <c r="BB405" i="1"/>
  <c r="BA405" i="1"/>
  <c r="AZ405" i="1"/>
  <c r="AY405" i="1"/>
  <c r="AX405" i="1"/>
  <c r="AW405" i="1"/>
  <c r="AV405" i="1"/>
  <c r="AU405" i="1"/>
  <c r="AT405" i="1"/>
  <c r="AS405" i="1"/>
  <c r="AR405" i="1"/>
  <c r="AQ405" i="1"/>
  <c r="AP405" i="1"/>
  <c r="BB404" i="1"/>
  <c r="BA404" i="1"/>
  <c r="AZ404" i="1"/>
  <c r="AY404" i="1"/>
  <c r="AX404" i="1"/>
  <c r="AW404" i="1"/>
  <c r="AV404" i="1"/>
  <c r="AU404" i="1"/>
  <c r="AT404" i="1"/>
  <c r="AS404" i="1"/>
  <c r="AR404" i="1"/>
  <c r="AQ404" i="1"/>
  <c r="AP404" i="1"/>
  <c r="BB403" i="1"/>
  <c r="BA403" i="1"/>
  <c r="AZ403" i="1"/>
  <c r="AY403" i="1"/>
  <c r="AX403" i="1"/>
  <c r="AW403" i="1"/>
  <c r="AV403" i="1"/>
  <c r="AU403" i="1"/>
  <c r="AT403" i="1"/>
  <c r="AS403" i="1"/>
  <c r="AR403" i="1"/>
  <c r="AQ403" i="1"/>
  <c r="AP403" i="1"/>
  <c r="BB402" i="1"/>
  <c r="BA402" i="1"/>
  <c r="AZ402" i="1"/>
  <c r="AY402" i="1"/>
  <c r="AX402" i="1"/>
  <c r="AW402" i="1"/>
  <c r="AV402" i="1"/>
  <c r="AU402" i="1"/>
  <c r="AT402" i="1"/>
  <c r="AS402" i="1"/>
  <c r="AR402" i="1"/>
  <c r="AQ402" i="1"/>
  <c r="AP402" i="1"/>
  <c r="BB401" i="1"/>
  <c r="BA401" i="1"/>
  <c r="AZ401" i="1"/>
  <c r="AY401" i="1"/>
  <c r="AX401" i="1"/>
  <c r="AW401" i="1"/>
  <c r="AV401" i="1"/>
  <c r="AU401" i="1"/>
  <c r="AT401" i="1"/>
  <c r="AS401" i="1"/>
  <c r="AR401" i="1"/>
  <c r="AQ401" i="1"/>
  <c r="AP401" i="1"/>
  <c r="BB400" i="1"/>
  <c r="BA400" i="1"/>
  <c r="AZ400" i="1"/>
  <c r="AY400" i="1"/>
  <c r="AX400" i="1"/>
  <c r="AW400" i="1"/>
  <c r="AV400" i="1"/>
  <c r="AU400" i="1"/>
  <c r="AT400" i="1"/>
  <c r="AS400" i="1"/>
  <c r="AR400" i="1"/>
  <c r="AQ400" i="1"/>
  <c r="AP400" i="1"/>
  <c r="BB399" i="1"/>
  <c r="BA399" i="1"/>
  <c r="AZ399" i="1"/>
  <c r="AY399" i="1"/>
  <c r="AX399" i="1"/>
  <c r="AW399" i="1"/>
  <c r="AV399" i="1"/>
  <c r="AU399" i="1"/>
  <c r="AT399" i="1"/>
  <c r="AS399" i="1"/>
  <c r="AR399" i="1"/>
  <c r="AQ399" i="1"/>
  <c r="AP399" i="1"/>
  <c r="BB398" i="1"/>
  <c r="BA398" i="1"/>
  <c r="AZ398" i="1"/>
  <c r="AY398" i="1"/>
  <c r="AX398" i="1"/>
  <c r="AW398" i="1"/>
  <c r="AV398" i="1"/>
  <c r="AU398" i="1"/>
  <c r="AT398" i="1"/>
  <c r="AS398" i="1"/>
  <c r="AR398" i="1"/>
  <c r="AQ398" i="1"/>
  <c r="AP398" i="1"/>
  <c r="BB397" i="1"/>
  <c r="BA397" i="1"/>
  <c r="AZ397" i="1"/>
  <c r="AY397" i="1"/>
  <c r="AX397" i="1"/>
  <c r="AW397" i="1"/>
  <c r="AV397" i="1"/>
  <c r="AU397" i="1"/>
  <c r="AT397" i="1"/>
  <c r="AS397" i="1"/>
  <c r="AR397" i="1"/>
  <c r="AQ397" i="1"/>
  <c r="AP397" i="1"/>
  <c r="BB396" i="1"/>
  <c r="BA396" i="1"/>
  <c r="AZ396" i="1"/>
  <c r="AY396" i="1"/>
  <c r="AX396" i="1"/>
  <c r="AW396" i="1"/>
  <c r="AV396" i="1"/>
  <c r="AU396" i="1"/>
  <c r="AT396" i="1"/>
  <c r="AS396" i="1"/>
  <c r="AR396" i="1"/>
  <c r="AQ396" i="1"/>
  <c r="AP396" i="1"/>
  <c r="BB395" i="1"/>
  <c r="BA395" i="1"/>
  <c r="AZ395" i="1"/>
  <c r="AY395" i="1"/>
  <c r="AX395" i="1"/>
  <c r="AW395" i="1"/>
  <c r="AV395" i="1"/>
  <c r="AU395" i="1"/>
  <c r="AT395" i="1"/>
  <c r="AS395" i="1"/>
  <c r="AR395" i="1"/>
  <c r="AQ395" i="1"/>
  <c r="AP395" i="1"/>
  <c r="BB394" i="1"/>
  <c r="BA394" i="1"/>
  <c r="AZ394" i="1"/>
  <c r="AY394" i="1"/>
  <c r="AX394" i="1"/>
  <c r="AW394" i="1"/>
  <c r="AV394" i="1"/>
  <c r="AU394" i="1"/>
  <c r="AT394" i="1"/>
  <c r="AS394" i="1"/>
  <c r="AR394" i="1"/>
  <c r="AQ394" i="1"/>
  <c r="AP394" i="1"/>
  <c r="BB393" i="1"/>
  <c r="BA393" i="1"/>
  <c r="AZ393" i="1"/>
  <c r="AY393" i="1"/>
  <c r="AX393" i="1"/>
  <c r="AW393" i="1"/>
  <c r="AV393" i="1"/>
  <c r="AU393" i="1"/>
  <c r="AT393" i="1"/>
  <c r="AS393" i="1"/>
  <c r="AR393" i="1"/>
  <c r="AQ393" i="1"/>
  <c r="AP393" i="1"/>
  <c r="BB392" i="1"/>
  <c r="BA392" i="1"/>
  <c r="AZ392" i="1"/>
  <c r="AY392" i="1"/>
  <c r="AX392" i="1"/>
  <c r="AW392" i="1"/>
  <c r="AV392" i="1"/>
  <c r="AU392" i="1"/>
  <c r="AT392" i="1"/>
  <c r="AS392" i="1"/>
  <c r="AR392" i="1"/>
  <c r="AQ392" i="1"/>
  <c r="AP392" i="1"/>
  <c r="BB391" i="1"/>
  <c r="BA391" i="1"/>
  <c r="AZ391" i="1"/>
  <c r="AY391" i="1"/>
  <c r="AX391" i="1"/>
  <c r="AW391" i="1"/>
  <c r="AV391" i="1"/>
  <c r="AU391" i="1"/>
  <c r="AT391" i="1"/>
  <c r="AS391" i="1"/>
  <c r="AR391" i="1"/>
  <c r="AQ391" i="1"/>
  <c r="AP391" i="1"/>
  <c r="BB390" i="1"/>
  <c r="BA390" i="1"/>
  <c r="AZ390" i="1"/>
  <c r="AY390" i="1"/>
  <c r="AX390" i="1"/>
  <c r="AW390" i="1"/>
  <c r="AV390" i="1"/>
  <c r="AU390" i="1"/>
  <c r="AT390" i="1"/>
  <c r="AS390" i="1"/>
  <c r="AR390" i="1"/>
  <c r="AQ390" i="1"/>
  <c r="AP390" i="1"/>
  <c r="BB389" i="1"/>
  <c r="BA389" i="1"/>
  <c r="AZ389" i="1"/>
  <c r="AY389" i="1"/>
  <c r="AX389" i="1"/>
  <c r="AW389" i="1"/>
  <c r="AV389" i="1"/>
  <c r="AU389" i="1"/>
  <c r="AT389" i="1"/>
  <c r="AS389" i="1"/>
  <c r="AR389" i="1"/>
  <c r="AQ389" i="1"/>
  <c r="AP389" i="1"/>
  <c r="BB388" i="1"/>
  <c r="BA388" i="1"/>
  <c r="AZ388" i="1"/>
  <c r="AY388" i="1"/>
  <c r="AX388" i="1"/>
  <c r="AW388" i="1"/>
  <c r="AV388" i="1"/>
  <c r="AU388" i="1"/>
  <c r="AT388" i="1"/>
  <c r="AS388" i="1"/>
  <c r="AR388" i="1"/>
  <c r="AQ388" i="1"/>
  <c r="AP388" i="1"/>
  <c r="BB387" i="1"/>
  <c r="BA387" i="1"/>
  <c r="AZ387" i="1"/>
  <c r="AY387" i="1"/>
  <c r="AX387" i="1"/>
  <c r="AW387" i="1"/>
  <c r="AV387" i="1"/>
  <c r="AU387" i="1"/>
  <c r="AT387" i="1"/>
  <c r="AS387" i="1"/>
  <c r="AR387" i="1"/>
  <c r="AQ387" i="1"/>
  <c r="AP387" i="1"/>
  <c r="BB386" i="1"/>
  <c r="BA386" i="1"/>
  <c r="AZ386" i="1"/>
  <c r="AY386" i="1"/>
  <c r="AX386" i="1"/>
  <c r="AW386" i="1"/>
  <c r="AV386" i="1"/>
  <c r="AU386" i="1"/>
  <c r="AT386" i="1"/>
  <c r="AS386" i="1"/>
  <c r="AR386" i="1"/>
  <c r="AQ386" i="1"/>
  <c r="AP386" i="1"/>
  <c r="BB385" i="1"/>
  <c r="BA385" i="1"/>
  <c r="AZ385" i="1"/>
  <c r="AY385" i="1"/>
  <c r="AX385" i="1"/>
  <c r="AW385" i="1"/>
  <c r="AV385" i="1"/>
  <c r="AU385" i="1"/>
  <c r="AT385" i="1"/>
  <c r="AS385" i="1"/>
  <c r="AR385" i="1"/>
  <c r="AQ385" i="1"/>
  <c r="AP385" i="1"/>
  <c r="BB384" i="1"/>
  <c r="BA384" i="1"/>
  <c r="AZ384" i="1"/>
  <c r="AY384" i="1"/>
  <c r="AX384" i="1"/>
  <c r="AW384" i="1"/>
  <c r="AV384" i="1"/>
  <c r="AU384" i="1"/>
  <c r="AT384" i="1"/>
  <c r="AS384" i="1"/>
  <c r="AR384" i="1"/>
  <c r="AQ384" i="1"/>
  <c r="AP384" i="1"/>
  <c r="BB383" i="1"/>
  <c r="BA383" i="1"/>
  <c r="AZ383" i="1"/>
  <c r="AY383" i="1"/>
  <c r="AX383" i="1"/>
  <c r="AW383" i="1"/>
  <c r="AV383" i="1"/>
  <c r="AU383" i="1"/>
  <c r="AT383" i="1"/>
  <c r="AS383" i="1"/>
  <c r="AR383" i="1"/>
  <c r="AQ383" i="1"/>
  <c r="AP383" i="1"/>
  <c r="BB382" i="1"/>
  <c r="BA382" i="1"/>
  <c r="AZ382" i="1"/>
  <c r="AY382" i="1"/>
  <c r="AX382" i="1"/>
  <c r="AW382" i="1"/>
  <c r="AV382" i="1"/>
  <c r="AU382" i="1"/>
  <c r="AT382" i="1"/>
  <c r="AS382" i="1"/>
  <c r="AR382" i="1"/>
  <c r="AQ382" i="1"/>
  <c r="AP382" i="1"/>
  <c r="BB381" i="1"/>
  <c r="BA381" i="1"/>
  <c r="AZ381" i="1"/>
  <c r="AY381" i="1"/>
  <c r="AX381" i="1"/>
  <c r="AW381" i="1"/>
  <c r="AV381" i="1"/>
  <c r="AU381" i="1"/>
  <c r="AT381" i="1"/>
  <c r="AS381" i="1"/>
  <c r="AR381" i="1"/>
  <c r="AQ381" i="1"/>
  <c r="AP381" i="1"/>
  <c r="BB380" i="1"/>
  <c r="BA380" i="1"/>
  <c r="AZ380" i="1"/>
  <c r="AY380" i="1"/>
  <c r="AX380" i="1"/>
  <c r="AW380" i="1"/>
  <c r="AV380" i="1"/>
  <c r="AU380" i="1"/>
  <c r="AT380" i="1"/>
  <c r="AS380" i="1"/>
  <c r="AR380" i="1"/>
  <c r="AQ380" i="1"/>
  <c r="AP380" i="1"/>
  <c r="BB379" i="1"/>
  <c r="BA379" i="1"/>
  <c r="AZ379" i="1"/>
  <c r="AY379" i="1"/>
  <c r="AX379" i="1"/>
  <c r="AW379" i="1"/>
  <c r="AV379" i="1"/>
  <c r="AU379" i="1"/>
  <c r="AT379" i="1"/>
  <c r="AS379" i="1"/>
  <c r="AR379" i="1"/>
  <c r="AQ379" i="1"/>
  <c r="AP379" i="1"/>
  <c r="BB378" i="1"/>
  <c r="BA378" i="1"/>
  <c r="AZ378" i="1"/>
  <c r="AY378" i="1"/>
  <c r="AX378" i="1"/>
  <c r="AW378" i="1"/>
  <c r="AV378" i="1"/>
  <c r="AU378" i="1"/>
  <c r="AT378" i="1"/>
  <c r="AS378" i="1"/>
  <c r="AR378" i="1"/>
  <c r="AQ378" i="1"/>
  <c r="AP378" i="1"/>
  <c r="BB377" i="1"/>
  <c r="BA377" i="1"/>
  <c r="AZ377" i="1"/>
  <c r="AY377" i="1"/>
  <c r="AX377" i="1"/>
  <c r="AW377" i="1"/>
  <c r="AV377" i="1"/>
  <c r="AU377" i="1"/>
  <c r="AT377" i="1"/>
  <c r="AS377" i="1"/>
  <c r="AR377" i="1"/>
  <c r="AQ377" i="1"/>
  <c r="AP377" i="1"/>
  <c r="BB376" i="1"/>
  <c r="BA376" i="1"/>
  <c r="AZ376" i="1"/>
  <c r="AY376" i="1"/>
  <c r="AX376" i="1"/>
  <c r="AW376" i="1"/>
  <c r="AV376" i="1"/>
  <c r="AU376" i="1"/>
  <c r="AT376" i="1"/>
  <c r="AS376" i="1"/>
  <c r="AR376" i="1"/>
  <c r="AQ376" i="1"/>
  <c r="AP376" i="1"/>
  <c r="BB375" i="1"/>
  <c r="BA375" i="1"/>
  <c r="AZ375" i="1"/>
  <c r="AY375" i="1"/>
  <c r="AX375" i="1"/>
  <c r="AW375" i="1"/>
  <c r="AV375" i="1"/>
  <c r="AU375" i="1"/>
  <c r="AT375" i="1"/>
  <c r="AS375" i="1"/>
  <c r="AR375" i="1"/>
  <c r="AQ375" i="1"/>
  <c r="AP375" i="1"/>
  <c r="BB374" i="1"/>
  <c r="BA374" i="1"/>
  <c r="AZ374" i="1"/>
  <c r="AY374" i="1"/>
  <c r="AX374" i="1"/>
  <c r="AW374" i="1"/>
  <c r="AV374" i="1"/>
  <c r="AU374" i="1"/>
  <c r="AT374" i="1"/>
  <c r="AS374" i="1"/>
  <c r="AR374" i="1"/>
  <c r="AQ374" i="1"/>
  <c r="AP374" i="1"/>
  <c r="BB373" i="1"/>
  <c r="BA373" i="1"/>
  <c r="AZ373" i="1"/>
  <c r="AY373" i="1"/>
  <c r="AX373" i="1"/>
  <c r="AW373" i="1"/>
  <c r="AV373" i="1"/>
  <c r="AU373" i="1"/>
  <c r="AT373" i="1"/>
  <c r="AS373" i="1"/>
  <c r="AR373" i="1"/>
  <c r="AQ373" i="1"/>
  <c r="AP373" i="1"/>
  <c r="BB372" i="1"/>
  <c r="BA372" i="1"/>
  <c r="AZ372" i="1"/>
  <c r="AY372" i="1"/>
  <c r="AX372" i="1"/>
  <c r="AW372" i="1"/>
  <c r="AV372" i="1"/>
  <c r="AU372" i="1"/>
  <c r="AT372" i="1"/>
  <c r="AS372" i="1"/>
  <c r="AR372" i="1"/>
  <c r="AQ372" i="1"/>
  <c r="AP372" i="1"/>
  <c r="BB371" i="1"/>
  <c r="BA371" i="1"/>
  <c r="AZ371" i="1"/>
  <c r="AY371" i="1"/>
  <c r="AX371" i="1"/>
  <c r="AW371" i="1"/>
  <c r="AV371" i="1"/>
  <c r="AU371" i="1"/>
  <c r="AT371" i="1"/>
  <c r="AS371" i="1"/>
  <c r="AR371" i="1"/>
  <c r="AQ371" i="1"/>
  <c r="AP371" i="1"/>
  <c r="BB370" i="1"/>
  <c r="BA370" i="1"/>
  <c r="AZ370" i="1"/>
  <c r="AY370" i="1"/>
  <c r="AX370" i="1"/>
  <c r="AW370" i="1"/>
  <c r="AV370" i="1"/>
  <c r="AU370" i="1"/>
  <c r="AT370" i="1"/>
  <c r="AS370" i="1"/>
  <c r="AR370" i="1"/>
  <c r="AQ370" i="1"/>
  <c r="AP370" i="1"/>
  <c r="BB369" i="1"/>
  <c r="BA369" i="1"/>
  <c r="AZ369" i="1"/>
  <c r="AY369" i="1"/>
  <c r="AX369" i="1"/>
  <c r="AW369" i="1"/>
  <c r="AV369" i="1"/>
  <c r="AU369" i="1"/>
  <c r="AT369" i="1"/>
  <c r="AS369" i="1"/>
  <c r="AR369" i="1"/>
  <c r="AQ369" i="1"/>
  <c r="AP369" i="1"/>
  <c r="BB368" i="1"/>
  <c r="BA368" i="1"/>
  <c r="AZ368" i="1"/>
  <c r="AY368" i="1"/>
  <c r="AX368" i="1"/>
  <c r="AW368" i="1"/>
  <c r="AV368" i="1"/>
  <c r="AU368" i="1"/>
  <c r="AT368" i="1"/>
  <c r="AS368" i="1"/>
  <c r="AR368" i="1"/>
  <c r="AQ368" i="1"/>
  <c r="AP368" i="1"/>
  <c r="BB367" i="1"/>
  <c r="BA367" i="1"/>
  <c r="AZ367" i="1"/>
  <c r="AY367" i="1"/>
  <c r="AX367" i="1"/>
  <c r="AW367" i="1"/>
  <c r="AV367" i="1"/>
  <c r="AU367" i="1"/>
  <c r="AT367" i="1"/>
  <c r="AS367" i="1"/>
  <c r="AR367" i="1"/>
  <c r="AQ367" i="1"/>
  <c r="AP367" i="1"/>
  <c r="BB366" i="1"/>
  <c r="BA366" i="1"/>
  <c r="AZ366" i="1"/>
  <c r="AY366" i="1"/>
  <c r="AX366" i="1"/>
  <c r="AW366" i="1"/>
  <c r="AV366" i="1"/>
  <c r="AU366" i="1"/>
  <c r="AT366" i="1"/>
  <c r="AS366" i="1"/>
  <c r="AR366" i="1"/>
  <c r="AQ366" i="1"/>
  <c r="AP366" i="1"/>
  <c r="BB365" i="1"/>
  <c r="BA365" i="1"/>
  <c r="AZ365" i="1"/>
  <c r="AY365" i="1"/>
  <c r="AX365" i="1"/>
  <c r="AW365" i="1"/>
  <c r="AV365" i="1"/>
  <c r="AU365" i="1"/>
  <c r="AT365" i="1"/>
  <c r="AS365" i="1"/>
  <c r="AR365" i="1"/>
  <c r="AQ365" i="1"/>
  <c r="AP365" i="1"/>
  <c r="BB364" i="1"/>
  <c r="BA364" i="1"/>
  <c r="AZ364" i="1"/>
  <c r="AY364" i="1"/>
  <c r="AX364" i="1"/>
  <c r="AW364" i="1"/>
  <c r="AV364" i="1"/>
  <c r="AU364" i="1"/>
  <c r="AT364" i="1"/>
  <c r="AS364" i="1"/>
  <c r="AR364" i="1"/>
  <c r="AQ364" i="1"/>
  <c r="AP364" i="1"/>
  <c r="BB363" i="1"/>
  <c r="BA363" i="1"/>
  <c r="AZ363" i="1"/>
  <c r="AY363" i="1"/>
  <c r="AX363" i="1"/>
  <c r="AW363" i="1"/>
  <c r="AV363" i="1"/>
  <c r="AU363" i="1"/>
  <c r="AT363" i="1"/>
  <c r="AS363" i="1"/>
  <c r="AR363" i="1"/>
  <c r="AQ363" i="1"/>
  <c r="AP363" i="1"/>
  <c r="BB362" i="1"/>
  <c r="BA362" i="1"/>
  <c r="AZ362" i="1"/>
  <c r="AY362" i="1"/>
  <c r="AX362" i="1"/>
  <c r="AW362" i="1"/>
  <c r="AV362" i="1"/>
  <c r="AU362" i="1"/>
  <c r="AT362" i="1"/>
  <c r="AS362" i="1"/>
  <c r="AR362" i="1"/>
  <c r="AQ362" i="1"/>
  <c r="AP362" i="1"/>
  <c r="BB361" i="1"/>
  <c r="BA361" i="1"/>
  <c r="AZ361" i="1"/>
  <c r="AY361" i="1"/>
  <c r="AX361" i="1"/>
  <c r="AW361" i="1"/>
  <c r="AV361" i="1"/>
  <c r="AU361" i="1"/>
  <c r="AT361" i="1"/>
  <c r="AS361" i="1"/>
  <c r="AR361" i="1"/>
  <c r="AQ361" i="1"/>
  <c r="AP361" i="1"/>
  <c r="BB360" i="1"/>
  <c r="BA360" i="1"/>
  <c r="AZ360" i="1"/>
  <c r="AY360" i="1"/>
  <c r="AX360" i="1"/>
  <c r="AW360" i="1"/>
  <c r="AV360" i="1"/>
  <c r="AU360" i="1"/>
  <c r="AT360" i="1"/>
  <c r="AS360" i="1"/>
  <c r="AR360" i="1"/>
  <c r="AQ360" i="1"/>
  <c r="AP360" i="1"/>
  <c r="BB359" i="1"/>
  <c r="BA359" i="1"/>
  <c r="AZ359" i="1"/>
  <c r="AY359" i="1"/>
  <c r="AX359" i="1"/>
  <c r="AW359" i="1"/>
  <c r="AV359" i="1"/>
  <c r="AU359" i="1"/>
  <c r="AT359" i="1"/>
  <c r="AS359" i="1"/>
  <c r="AR359" i="1"/>
  <c r="AQ359" i="1"/>
  <c r="AP359" i="1"/>
  <c r="BB343" i="1"/>
  <c r="BA343" i="1"/>
  <c r="AZ343" i="1"/>
  <c r="AY343" i="1"/>
  <c r="AX343" i="1"/>
  <c r="AW343" i="1"/>
  <c r="AV343" i="1"/>
  <c r="AU343" i="1"/>
  <c r="AT343" i="1"/>
  <c r="AS343" i="1"/>
  <c r="AR343" i="1"/>
  <c r="AQ343" i="1"/>
  <c r="AP343" i="1"/>
  <c r="BB342" i="1"/>
  <c r="BA342" i="1"/>
  <c r="AZ342" i="1"/>
  <c r="AY342" i="1"/>
  <c r="AX342" i="1"/>
  <c r="AW342" i="1"/>
  <c r="AV342" i="1"/>
  <c r="AU342" i="1"/>
  <c r="AT342" i="1"/>
  <c r="AS342" i="1"/>
  <c r="AR342" i="1"/>
  <c r="AQ342" i="1"/>
  <c r="AP342" i="1"/>
  <c r="BB341" i="1"/>
  <c r="BA341" i="1"/>
  <c r="AZ341" i="1"/>
  <c r="AY341" i="1"/>
  <c r="AX341" i="1"/>
  <c r="AW341" i="1"/>
  <c r="AV341" i="1"/>
  <c r="AU341" i="1"/>
  <c r="AT341" i="1"/>
  <c r="AS341" i="1"/>
  <c r="AR341" i="1"/>
  <c r="AQ341" i="1"/>
  <c r="AP341" i="1"/>
  <c r="BB340" i="1"/>
  <c r="BA340" i="1"/>
  <c r="AZ340" i="1"/>
  <c r="AY340" i="1"/>
  <c r="AX340" i="1"/>
  <c r="AW340" i="1"/>
  <c r="AV340" i="1"/>
  <c r="AU340" i="1"/>
  <c r="AT340" i="1"/>
  <c r="AS340" i="1"/>
  <c r="AR340" i="1"/>
  <c r="AQ340" i="1"/>
  <c r="AP340" i="1"/>
  <c r="BB339" i="1"/>
  <c r="BA339" i="1"/>
  <c r="AZ339" i="1"/>
  <c r="AY339" i="1"/>
  <c r="AX339" i="1"/>
  <c r="AW339" i="1"/>
  <c r="AV339" i="1"/>
  <c r="AU339" i="1"/>
  <c r="AT339" i="1"/>
  <c r="AS339" i="1"/>
  <c r="AR339" i="1"/>
  <c r="AQ339" i="1"/>
  <c r="AP339" i="1"/>
  <c r="BB338" i="1"/>
  <c r="BA338" i="1"/>
  <c r="AZ338" i="1"/>
  <c r="AY338" i="1"/>
  <c r="AX338" i="1"/>
  <c r="AW338" i="1"/>
  <c r="AV338" i="1"/>
  <c r="AU338" i="1"/>
  <c r="AT338" i="1"/>
  <c r="AS338" i="1"/>
  <c r="AR338" i="1"/>
  <c r="AQ338" i="1"/>
  <c r="AP338" i="1"/>
  <c r="BB337" i="1"/>
  <c r="BA337" i="1"/>
  <c r="AZ337" i="1"/>
  <c r="AY337" i="1"/>
  <c r="AX337" i="1"/>
  <c r="AW337" i="1"/>
  <c r="AV337" i="1"/>
  <c r="AU337" i="1"/>
  <c r="AT337" i="1"/>
  <c r="AS337" i="1"/>
  <c r="AR337" i="1"/>
  <c r="AQ337" i="1"/>
  <c r="AP337" i="1"/>
  <c r="BB336" i="1"/>
  <c r="BA336" i="1"/>
  <c r="AZ336" i="1"/>
  <c r="AY336" i="1"/>
  <c r="AX336" i="1"/>
  <c r="AW336" i="1"/>
  <c r="AV336" i="1"/>
  <c r="AU336" i="1"/>
  <c r="AT336" i="1"/>
  <c r="AS336" i="1"/>
  <c r="AR336" i="1"/>
  <c r="AQ336" i="1"/>
  <c r="AP336" i="1"/>
  <c r="BB335" i="1"/>
  <c r="BA335" i="1"/>
  <c r="AZ335" i="1"/>
  <c r="AY335" i="1"/>
  <c r="AX335" i="1"/>
  <c r="AW335" i="1"/>
  <c r="AV335" i="1"/>
  <c r="AU335" i="1"/>
  <c r="AT335" i="1"/>
  <c r="AS335" i="1"/>
  <c r="AR335" i="1"/>
  <c r="AQ335" i="1"/>
  <c r="AP335" i="1"/>
  <c r="BB334" i="1"/>
  <c r="BA334" i="1"/>
  <c r="AZ334" i="1"/>
  <c r="AY334" i="1"/>
  <c r="AX334" i="1"/>
  <c r="AW334" i="1"/>
  <c r="AV334" i="1"/>
  <c r="AU334" i="1"/>
  <c r="AT334" i="1"/>
  <c r="AS334" i="1"/>
  <c r="AR334" i="1"/>
  <c r="AQ334" i="1"/>
  <c r="AP334" i="1"/>
  <c r="BB333" i="1"/>
  <c r="BA333" i="1"/>
  <c r="AZ333" i="1"/>
  <c r="AY333" i="1"/>
  <c r="AX333" i="1"/>
  <c r="AW333" i="1"/>
  <c r="AV333" i="1"/>
  <c r="AU333" i="1"/>
  <c r="AT333" i="1"/>
  <c r="AS333" i="1"/>
  <c r="AR333" i="1"/>
  <c r="AQ333" i="1"/>
  <c r="AP333" i="1"/>
  <c r="BB332" i="1"/>
  <c r="BA332" i="1"/>
  <c r="AZ332" i="1"/>
  <c r="AY332" i="1"/>
  <c r="AX332" i="1"/>
  <c r="AW332" i="1"/>
  <c r="AV332" i="1"/>
  <c r="AU332" i="1"/>
  <c r="AT332" i="1"/>
  <c r="AS332" i="1"/>
  <c r="AR332" i="1"/>
  <c r="AQ332" i="1"/>
  <c r="AP332" i="1"/>
  <c r="BB331" i="1"/>
  <c r="BA331" i="1"/>
  <c r="AZ331" i="1"/>
  <c r="AY331" i="1"/>
  <c r="AX331" i="1"/>
  <c r="AW331" i="1"/>
  <c r="AV331" i="1"/>
  <c r="AU331" i="1"/>
  <c r="AT331" i="1"/>
  <c r="AS331" i="1"/>
  <c r="AR331" i="1"/>
  <c r="AQ331" i="1"/>
  <c r="AP331" i="1"/>
  <c r="BB330" i="1"/>
  <c r="BA330" i="1"/>
  <c r="AZ330" i="1"/>
  <c r="AY330" i="1"/>
  <c r="AX330" i="1"/>
  <c r="AW330" i="1"/>
  <c r="AV330" i="1"/>
  <c r="AU330" i="1"/>
  <c r="AT330" i="1"/>
  <c r="AS330" i="1"/>
  <c r="AR330" i="1"/>
  <c r="AQ330" i="1"/>
  <c r="AP330" i="1"/>
  <c r="BB329" i="1"/>
  <c r="BA329" i="1"/>
  <c r="AZ329" i="1"/>
  <c r="AY329" i="1"/>
  <c r="AX329" i="1"/>
  <c r="AW329" i="1"/>
  <c r="AV329" i="1"/>
  <c r="AU329" i="1"/>
  <c r="AT329" i="1"/>
  <c r="AS329" i="1"/>
  <c r="AR329" i="1"/>
  <c r="AQ329" i="1"/>
  <c r="AP329" i="1"/>
  <c r="BB328" i="1"/>
  <c r="BA328" i="1"/>
  <c r="AZ328" i="1"/>
  <c r="AY328" i="1"/>
  <c r="AX328" i="1"/>
  <c r="AW328" i="1"/>
  <c r="AV328" i="1"/>
  <c r="AU328" i="1"/>
  <c r="AT328" i="1"/>
  <c r="AS328" i="1"/>
  <c r="AR328" i="1"/>
  <c r="AQ328" i="1"/>
  <c r="AP328" i="1"/>
  <c r="BB327" i="1"/>
  <c r="BA327" i="1"/>
  <c r="AZ327" i="1"/>
  <c r="AY327" i="1"/>
  <c r="AX327" i="1"/>
  <c r="AW327" i="1"/>
  <c r="AV327" i="1"/>
  <c r="AU327" i="1"/>
  <c r="AT327" i="1"/>
  <c r="AS327" i="1"/>
  <c r="AR327" i="1"/>
  <c r="AQ327" i="1"/>
  <c r="AP327" i="1"/>
  <c r="BB326" i="1"/>
  <c r="BA326" i="1"/>
  <c r="AZ326" i="1"/>
  <c r="AY326" i="1"/>
  <c r="AX326" i="1"/>
  <c r="AW326" i="1"/>
  <c r="AV326" i="1"/>
  <c r="AU326" i="1"/>
  <c r="AT326" i="1"/>
  <c r="AS326" i="1"/>
  <c r="AR326" i="1"/>
  <c r="AQ326" i="1"/>
  <c r="AP326" i="1"/>
  <c r="BB325" i="1"/>
  <c r="BA325" i="1"/>
  <c r="AZ325" i="1"/>
  <c r="AY325" i="1"/>
  <c r="AX325" i="1"/>
  <c r="AW325" i="1"/>
  <c r="AV325" i="1"/>
  <c r="AU325" i="1"/>
  <c r="AT325" i="1"/>
  <c r="AS325" i="1"/>
  <c r="AR325" i="1"/>
  <c r="AQ325" i="1"/>
  <c r="AP325" i="1"/>
  <c r="BB324" i="1"/>
  <c r="BA324" i="1"/>
  <c r="AZ324" i="1"/>
  <c r="AY324" i="1"/>
  <c r="AX324" i="1"/>
  <c r="AW324" i="1"/>
  <c r="AV324" i="1"/>
  <c r="AU324" i="1"/>
  <c r="AT324" i="1"/>
  <c r="AS324" i="1"/>
  <c r="AR324" i="1"/>
  <c r="AQ324" i="1"/>
  <c r="AP324" i="1"/>
  <c r="BB323" i="1"/>
  <c r="BA323" i="1"/>
  <c r="AZ323" i="1"/>
  <c r="AY323" i="1"/>
  <c r="AX323" i="1"/>
  <c r="AW323" i="1"/>
  <c r="AV323" i="1"/>
  <c r="AU323" i="1"/>
  <c r="AT323" i="1"/>
  <c r="AS323" i="1"/>
  <c r="AR323" i="1"/>
  <c r="AQ323" i="1"/>
  <c r="AP323" i="1"/>
  <c r="BB322" i="1"/>
  <c r="BA322" i="1"/>
  <c r="AZ322" i="1"/>
  <c r="AY322" i="1"/>
  <c r="AX322" i="1"/>
  <c r="AW322" i="1"/>
  <c r="AV322" i="1"/>
  <c r="AU322" i="1"/>
  <c r="AT322" i="1"/>
  <c r="AS322" i="1"/>
  <c r="AR322" i="1"/>
  <c r="AQ322" i="1"/>
  <c r="AP322" i="1"/>
  <c r="BB321" i="1"/>
  <c r="BA321" i="1"/>
  <c r="AZ321" i="1"/>
  <c r="AY321" i="1"/>
  <c r="AX321" i="1"/>
  <c r="AW321" i="1"/>
  <c r="AV321" i="1"/>
  <c r="AU321" i="1"/>
  <c r="AT321" i="1"/>
  <c r="AS321" i="1"/>
  <c r="AR321" i="1"/>
  <c r="AQ321" i="1"/>
  <c r="AP321" i="1"/>
  <c r="BB320" i="1"/>
  <c r="BA320" i="1"/>
  <c r="AZ320" i="1"/>
  <c r="AY320" i="1"/>
  <c r="AX320" i="1"/>
  <c r="AW320" i="1"/>
  <c r="AV320" i="1"/>
  <c r="AU320" i="1"/>
  <c r="AT320" i="1"/>
  <c r="AS320" i="1"/>
  <c r="AR320" i="1"/>
  <c r="AQ320" i="1"/>
  <c r="AP320" i="1"/>
  <c r="BB319" i="1"/>
  <c r="BA319" i="1"/>
  <c r="AZ319" i="1"/>
  <c r="AY319" i="1"/>
  <c r="AX319" i="1"/>
  <c r="AW319" i="1"/>
  <c r="AV319" i="1"/>
  <c r="AU319" i="1"/>
  <c r="AT319" i="1"/>
  <c r="AS319" i="1"/>
  <c r="AR319" i="1"/>
  <c r="AQ319" i="1"/>
  <c r="AP319" i="1"/>
  <c r="BB318" i="1"/>
  <c r="BA318" i="1"/>
  <c r="AZ318" i="1"/>
  <c r="AY318" i="1"/>
  <c r="AX318" i="1"/>
  <c r="AW318" i="1"/>
  <c r="AV318" i="1"/>
  <c r="AU318" i="1"/>
  <c r="AT318" i="1"/>
  <c r="AS318" i="1"/>
  <c r="AR318" i="1"/>
  <c r="AQ318" i="1"/>
  <c r="AP318" i="1"/>
  <c r="BB317" i="1"/>
  <c r="BA317" i="1"/>
  <c r="AZ317" i="1"/>
  <c r="AY317" i="1"/>
  <c r="AX317" i="1"/>
  <c r="AW317" i="1"/>
  <c r="AV317" i="1"/>
  <c r="AU317" i="1"/>
  <c r="AT317" i="1"/>
  <c r="AS317" i="1"/>
  <c r="AR317" i="1"/>
  <c r="AQ317" i="1"/>
  <c r="AP317" i="1"/>
  <c r="BB316" i="1"/>
  <c r="BA316" i="1"/>
  <c r="AZ316" i="1"/>
  <c r="AY316" i="1"/>
  <c r="AX316" i="1"/>
  <c r="AW316" i="1"/>
  <c r="AV316" i="1"/>
  <c r="AU316" i="1"/>
  <c r="AT316" i="1"/>
  <c r="AS316" i="1"/>
  <c r="AR316" i="1"/>
  <c r="AQ316" i="1"/>
  <c r="AP316" i="1"/>
  <c r="BB315" i="1"/>
  <c r="BA315" i="1"/>
  <c r="AZ315" i="1"/>
  <c r="AY315" i="1"/>
  <c r="AX315" i="1"/>
  <c r="AW315" i="1"/>
  <c r="AV315" i="1"/>
  <c r="AU315" i="1"/>
  <c r="AT315" i="1"/>
  <c r="AS315" i="1"/>
  <c r="AR315" i="1"/>
  <c r="AQ315" i="1"/>
  <c r="AP315" i="1"/>
  <c r="BB314" i="1"/>
  <c r="BA314" i="1"/>
  <c r="AZ314" i="1"/>
  <c r="AY314" i="1"/>
  <c r="AX314" i="1"/>
  <c r="AW314" i="1"/>
  <c r="AV314" i="1"/>
  <c r="AU314" i="1"/>
  <c r="AT314" i="1"/>
  <c r="AS314" i="1"/>
  <c r="AR314" i="1"/>
  <c r="AQ314" i="1"/>
  <c r="AP314" i="1"/>
  <c r="BB313" i="1"/>
  <c r="BA313" i="1"/>
  <c r="AZ313" i="1"/>
  <c r="AY313" i="1"/>
  <c r="AX313" i="1"/>
  <c r="AW313" i="1"/>
  <c r="AV313" i="1"/>
  <c r="AU313" i="1"/>
  <c r="AT313" i="1"/>
  <c r="AS313" i="1"/>
  <c r="AR313" i="1"/>
  <c r="AQ313" i="1"/>
  <c r="AP313" i="1"/>
  <c r="BB312" i="1"/>
  <c r="BA312" i="1"/>
  <c r="AZ312" i="1"/>
  <c r="AY312" i="1"/>
  <c r="AX312" i="1"/>
  <c r="AW312" i="1"/>
  <c r="AV312" i="1"/>
  <c r="AU312" i="1"/>
  <c r="AT312" i="1"/>
  <c r="AS312" i="1"/>
  <c r="AR312" i="1"/>
  <c r="AQ312" i="1"/>
  <c r="AP312" i="1"/>
  <c r="BB311" i="1"/>
  <c r="BA311" i="1"/>
  <c r="AZ311" i="1"/>
  <c r="AY311" i="1"/>
  <c r="AX311" i="1"/>
  <c r="AW311" i="1"/>
  <c r="AV311" i="1"/>
  <c r="AU311" i="1"/>
  <c r="AT311" i="1"/>
  <c r="AS311" i="1"/>
  <c r="AR311" i="1"/>
  <c r="AQ311" i="1"/>
  <c r="AP311" i="1"/>
  <c r="BB310" i="1"/>
  <c r="BA310" i="1"/>
  <c r="AZ310" i="1"/>
  <c r="AY310" i="1"/>
  <c r="AX310" i="1"/>
  <c r="AW310" i="1"/>
  <c r="AV310" i="1"/>
  <c r="AU310" i="1"/>
  <c r="AT310" i="1"/>
  <c r="AS310" i="1"/>
  <c r="AR310" i="1"/>
  <c r="AQ310" i="1"/>
  <c r="AP310" i="1"/>
  <c r="BB309" i="1"/>
  <c r="BA309" i="1"/>
  <c r="AZ309" i="1"/>
  <c r="AY309" i="1"/>
  <c r="AX309" i="1"/>
  <c r="AW309" i="1"/>
  <c r="AV309" i="1"/>
  <c r="AU309" i="1"/>
  <c r="AT309" i="1"/>
  <c r="AS309" i="1"/>
  <c r="AR309" i="1"/>
  <c r="AQ309" i="1"/>
  <c r="AP309" i="1"/>
  <c r="BB263" i="1"/>
  <c r="BA263" i="1"/>
  <c r="AZ263" i="1"/>
  <c r="AY263" i="1"/>
  <c r="AX263" i="1"/>
  <c r="AW263" i="1"/>
  <c r="AV263" i="1"/>
  <c r="AU263" i="1"/>
  <c r="AT263" i="1"/>
  <c r="AS263" i="1"/>
  <c r="AR263" i="1"/>
  <c r="AQ263" i="1"/>
  <c r="AP263" i="1"/>
  <c r="BB262" i="1"/>
  <c r="BA262" i="1"/>
  <c r="AZ262" i="1"/>
  <c r="AY262" i="1"/>
  <c r="AX262" i="1"/>
  <c r="AW262" i="1"/>
  <c r="AV262" i="1"/>
  <c r="AU262" i="1"/>
  <c r="AT262" i="1"/>
  <c r="AS262" i="1"/>
  <c r="AR262" i="1"/>
  <c r="AQ262" i="1"/>
  <c r="AP262" i="1"/>
  <c r="BB261" i="1"/>
  <c r="BA261" i="1"/>
  <c r="AZ261" i="1"/>
  <c r="AY261" i="1"/>
  <c r="AX261" i="1"/>
  <c r="AW261" i="1"/>
  <c r="AV261" i="1"/>
  <c r="AU261" i="1"/>
  <c r="AT261" i="1"/>
  <c r="AS261" i="1"/>
  <c r="AR261" i="1"/>
  <c r="AQ261" i="1"/>
  <c r="AP261" i="1"/>
  <c r="BB260" i="1"/>
  <c r="BA260" i="1"/>
  <c r="AZ260" i="1"/>
  <c r="AY260" i="1"/>
  <c r="AX260" i="1"/>
  <c r="AW260" i="1"/>
  <c r="AV260" i="1"/>
  <c r="AU260" i="1"/>
  <c r="AT260" i="1"/>
  <c r="AS260" i="1"/>
  <c r="AR260" i="1"/>
  <c r="AQ260" i="1"/>
  <c r="AP260" i="1"/>
  <c r="BB259" i="1"/>
  <c r="BA259" i="1"/>
  <c r="AZ259" i="1"/>
  <c r="AY259" i="1"/>
  <c r="AX259" i="1"/>
  <c r="AW259" i="1"/>
  <c r="AV259" i="1"/>
  <c r="AU259" i="1"/>
  <c r="AT259" i="1"/>
  <c r="AS259" i="1"/>
  <c r="AR259" i="1"/>
  <c r="AQ259" i="1"/>
  <c r="AP259" i="1"/>
  <c r="BB258" i="1"/>
  <c r="BA258" i="1"/>
  <c r="AZ258" i="1"/>
  <c r="AY258" i="1"/>
  <c r="AX258" i="1"/>
  <c r="AW258" i="1"/>
  <c r="AV258" i="1"/>
  <c r="AU258" i="1"/>
  <c r="AT258" i="1"/>
  <c r="AS258" i="1"/>
  <c r="AR258" i="1"/>
  <c r="AQ258" i="1"/>
  <c r="AP258" i="1"/>
  <c r="BB257" i="1"/>
  <c r="BA257" i="1"/>
  <c r="AZ257" i="1"/>
  <c r="AY257" i="1"/>
  <c r="AX257" i="1"/>
  <c r="AW257" i="1"/>
  <c r="AV257" i="1"/>
  <c r="AU257" i="1"/>
  <c r="AT257" i="1"/>
  <c r="AS257" i="1"/>
  <c r="AR257" i="1"/>
  <c r="AQ257" i="1"/>
  <c r="AP257" i="1"/>
  <c r="BB256" i="1"/>
  <c r="BA256" i="1"/>
  <c r="AZ256" i="1"/>
  <c r="AY256" i="1"/>
  <c r="AX256" i="1"/>
  <c r="AW256" i="1"/>
  <c r="AV256" i="1"/>
  <c r="AU256" i="1"/>
  <c r="AT256" i="1"/>
  <c r="AS256" i="1"/>
  <c r="AR256" i="1"/>
  <c r="AQ256" i="1"/>
  <c r="AP256" i="1"/>
  <c r="BB255" i="1"/>
  <c r="BA255" i="1"/>
  <c r="AZ255" i="1"/>
  <c r="AY255" i="1"/>
  <c r="AX255" i="1"/>
  <c r="AW255" i="1"/>
  <c r="AV255" i="1"/>
  <c r="AU255" i="1"/>
  <c r="AT255" i="1"/>
  <c r="AS255" i="1"/>
  <c r="AR255" i="1"/>
  <c r="AQ255" i="1"/>
  <c r="AP255" i="1"/>
  <c r="BB254" i="1"/>
  <c r="BA254" i="1"/>
  <c r="AZ254" i="1"/>
  <c r="AY254" i="1"/>
  <c r="AX254" i="1"/>
  <c r="AW254" i="1"/>
  <c r="AV254" i="1"/>
  <c r="AU254" i="1"/>
  <c r="AT254" i="1"/>
  <c r="AS254" i="1"/>
  <c r="AR254" i="1"/>
  <c r="AQ254" i="1"/>
  <c r="AP254" i="1"/>
  <c r="BB253" i="1"/>
  <c r="BA253" i="1"/>
  <c r="AZ253" i="1"/>
  <c r="AY253" i="1"/>
  <c r="AX253" i="1"/>
  <c r="AW253" i="1"/>
  <c r="AV253" i="1"/>
  <c r="AU253" i="1"/>
  <c r="AT253" i="1"/>
  <c r="AS253" i="1"/>
  <c r="AR253" i="1"/>
  <c r="AQ253" i="1"/>
  <c r="AP253" i="1"/>
  <c r="BB252" i="1"/>
  <c r="BA252" i="1"/>
  <c r="AZ252" i="1"/>
  <c r="AY252" i="1"/>
  <c r="AX252" i="1"/>
  <c r="AW252" i="1"/>
  <c r="AV252" i="1"/>
  <c r="AU252" i="1"/>
  <c r="AT252" i="1"/>
  <c r="AS252" i="1"/>
  <c r="AR252" i="1"/>
  <c r="AQ252" i="1"/>
  <c r="AP252" i="1"/>
  <c r="BB251" i="1"/>
  <c r="BA251" i="1"/>
  <c r="AZ251" i="1"/>
  <c r="AY251" i="1"/>
  <c r="AX251" i="1"/>
  <c r="AW251" i="1"/>
  <c r="AV251" i="1"/>
  <c r="AU251" i="1"/>
  <c r="AT251" i="1"/>
  <c r="AS251" i="1"/>
  <c r="AR251" i="1"/>
  <c r="AQ251" i="1"/>
  <c r="AP251" i="1"/>
  <c r="BB250" i="1"/>
  <c r="BA250" i="1"/>
  <c r="AZ250" i="1"/>
  <c r="AY250" i="1"/>
  <c r="AX250" i="1"/>
  <c r="AW250" i="1"/>
  <c r="AV250" i="1"/>
  <c r="AU250" i="1"/>
  <c r="AT250" i="1"/>
  <c r="AS250" i="1"/>
  <c r="AR250" i="1"/>
  <c r="AQ250" i="1"/>
  <c r="AP250" i="1"/>
  <c r="BB249" i="1"/>
  <c r="BA249" i="1"/>
  <c r="AZ249" i="1"/>
  <c r="AY249" i="1"/>
  <c r="AX249" i="1"/>
  <c r="AW249" i="1"/>
  <c r="AV249" i="1"/>
  <c r="AU249" i="1"/>
  <c r="AT249" i="1"/>
  <c r="AS249" i="1"/>
  <c r="AR249" i="1"/>
  <c r="AQ249" i="1"/>
  <c r="AP249" i="1"/>
  <c r="BB248" i="1"/>
  <c r="BA248" i="1"/>
  <c r="AZ248" i="1"/>
  <c r="AY248" i="1"/>
  <c r="AX248" i="1"/>
  <c r="AW248" i="1"/>
  <c r="AV248" i="1"/>
  <c r="AU248" i="1"/>
  <c r="AT248" i="1"/>
  <c r="AS248" i="1"/>
  <c r="AR248" i="1"/>
  <c r="AQ248" i="1"/>
  <c r="AP248" i="1"/>
  <c r="BB247" i="1"/>
  <c r="BA247" i="1"/>
  <c r="AZ247" i="1"/>
  <c r="AY247" i="1"/>
  <c r="AX247" i="1"/>
  <c r="AW247" i="1"/>
  <c r="AV247" i="1"/>
  <c r="AU247" i="1"/>
  <c r="AT247" i="1"/>
  <c r="AS247" i="1"/>
  <c r="AR247" i="1"/>
  <c r="AQ247" i="1"/>
  <c r="AP247" i="1"/>
  <c r="BB246" i="1"/>
  <c r="BA246" i="1"/>
  <c r="AZ246" i="1"/>
  <c r="AY246" i="1"/>
  <c r="AX246" i="1"/>
  <c r="AW246" i="1"/>
  <c r="AV246" i="1"/>
  <c r="AU246" i="1"/>
  <c r="AT246" i="1"/>
  <c r="AS246" i="1"/>
  <c r="AR246" i="1"/>
  <c r="AQ246" i="1"/>
  <c r="AP246" i="1"/>
  <c r="BB245" i="1"/>
  <c r="BA245" i="1"/>
  <c r="AZ245" i="1"/>
  <c r="AY245" i="1"/>
  <c r="AX245" i="1"/>
  <c r="AW245" i="1"/>
  <c r="AV245" i="1"/>
  <c r="AU245" i="1"/>
  <c r="AT245" i="1"/>
  <c r="AS245" i="1"/>
  <c r="AR245" i="1"/>
  <c r="AQ245" i="1"/>
  <c r="AP245" i="1"/>
  <c r="BB244" i="1"/>
  <c r="BA244" i="1"/>
  <c r="AZ244" i="1"/>
  <c r="AY244" i="1"/>
  <c r="AX244" i="1"/>
  <c r="AW244" i="1"/>
  <c r="AV244" i="1"/>
  <c r="AU244" i="1"/>
  <c r="AT244" i="1"/>
  <c r="AS244" i="1"/>
  <c r="AR244" i="1"/>
  <c r="AQ244" i="1"/>
  <c r="AP244" i="1"/>
  <c r="BB243" i="1"/>
  <c r="BA243" i="1"/>
  <c r="AZ243" i="1"/>
  <c r="AY243" i="1"/>
  <c r="AX243" i="1"/>
  <c r="AW243" i="1"/>
  <c r="AV243" i="1"/>
  <c r="AU243" i="1"/>
  <c r="AT243" i="1"/>
  <c r="AS243" i="1"/>
  <c r="AR243" i="1"/>
  <c r="AQ243" i="1"/>
  <c r="AP243" i="1"/>
  <c r="BB242" i="1"/>
  <c r="BA242" i="1"/>
  <c r="AZ242" i="1"/>
  <c r="AY242" i="1"/>
  <c r="AX242" i="1"/>
  <c r="AW242" i="1"/>
  <c r="AV242" i="1"/>
  <c r="AU242" i="1"/>
  <c r="AT242" i="1"/>
  <c r="AS242" i="1"/>
  <c r="AR242" i="1"/>
  <c r="AQ242" i="1"/>
  <c r="AP242" i="1"/>
  <c r="BB241" i="1"/>
  <c r="BA241" i="1"/>
  <c r="AZ241" i="1"/>
  <c r="AY241" i="1"/>
  <c r="AX241" i="1"/>
  <c r="AW241" i="1"/>
  <c r="AV241" i="1"/>
  <c r="AU241" i="1"/>
  <c r="AT241" i="1"/>
  <c r="AS241" i="1"/>
  <c r="AR241" i="1"/>
  <c r="AQ241" i="1"/>
  <c r="AP241" i="1"/>
  <c r="BB240" i="1"/>
  <c r="BA240" i="1"/>
  <c r="AZ240" i="1"/>
  <c r="AY240" i="1"/>
  <c r="AX240" i="1"/>
  <c r="AW240" i="1"/>
  <c r="AV240" i="1"/>
  <c r="AU240" i="1"/>
  <c r="AT240" i="1"/>
  <c r="AS240" i="1"/>
  <c r="AR240" i="1"/>
  <c r="AQ240" i="1"/>
  <c r="AP240" i="1"/>
  <c r="BB239" i="1"/>
  <c r="BA239" i="1"/>
  <c r="AZ239" i="1"/>
  <c r="AY239" i="1"/>
  <c r="AX239" i="1"/>
  <c r="AW239" i="1"/>
  <c r="AV239" i="1"/>
  <c r="AU239" i="1"/>
  <c r="AT239" i="1"/>
  <c r="AS239" i="1"/>
  <c r="AR239" i="1"/>
  <c r="AQ239" i="1"/>
  <c r="AP239" i="1"/>
  <c r="BB238" i="1"/>
  <c r="BA238" i="1"/>
  <c r="AZ238" i="1"/>
  <c r="AY238" i="1"/>
  <c r="AX238" i="1"/>
  <c r="AW238" i="1"/>
  <c r="AV238" i="1"/>
  <c r="AU238" i="1"/>
  <c r="AT238" i="1"/>
  <c r="AS238" i="1"/>
  <c r="AR238" i="1"/>
  <c r="AQ238" i="1"/>
  <c r="AP238" i="1"/>
  <c r="BB237" i="1"/>
  <c r="BA237" i="1"/>
  <c r="AZ237" i="1"/>
  <c r="AY237" i="1"/>
  <c r="AX237" i="1"/>
  <c r="AW237" i="1"/>
  <c r="AV237" i="1"/>
  <c r="AU237" i="1"/>
  <c r="AT237" i="1"/>
  <c r="AS237" i="1"/>
  <c r="AR237" i="1"/>
  <c r="AQ237" i="1"/>
  <c r="AP237" i="1"/>
  <c r="BB236" i="1"/>
  <c r="BA236" i="1"/>
  <c r="AZ236" i="1"/>
  <c r="AY236" i="1"/>
  <c r="AX236" i="1"/>
  <c r="AW236" i="1"/>
  <c r="AV236" i="1"/>
  <c r="AU236" i="1"/>
  <c r="AT236" i="1"/>
  <c r="AS236" i="1"/>
  <c r="AR236" i="1"/>
  <c r="AQ236" i="1"/>
  <c r="AP236" i="1"/>
  <c r="BB235" i="1"/>
  <c r="BA235" i="1"/>
  <c r="AZ235" i="1"/>
  <c r="AY235" i="1"/>
  <c r="AX235" i="1"/>
  <c r="AW235" i="1"/>
  <c r="AV235" i="1"/>
  <c r="AU235" i="1"/>
  <c r="AT235" i="1"/>
  <c r="AS235" i="1"/>
  <c r="AR235" i="1"/>
  <c r="AQ235" i="1"/>
  <c r="AP235" i="1"/>
  <c r="BB234" i="1"/>
  <c r="BA234" i="1"/>
  <c r="AZ234" i="1"/>
  <c r="AY234" i="1"/>
  <c r="AX234" i="1"/>
  <c r="AW234" i="1"/>
  <c r="AV234" i="1"/>
  <c r="AU234" i="1"/>
  <c r="AT234" i="1"/>
  <c r="AS234" i="1"/>
  <c r="AR234" i="1"/>
  <c r="AQ234" i="1"/>
  <c r="AP234" i="1"/>
  <c r="BB233" i="1"/>
  <c r="BA233" i="1"/>
  <c r="AZ233" i="1"/>
  <c r="AY233" i="1"/>
  <c r="AX233" i="1"/>
  <c r="AW233" i="1"/>
  <c r="AV233" i="1"/>
  <c r="AU233" i="1"/>
  <c r="AT233" i="1"/>
  <c r="AS233" i="1"/>
  <c r="AR233" i="1"/>
  <c r="AQ233" i="1"/>
  <c r="AP233" i="1"/>
  <c r="BB232" i="1"/>
  <c r="BA232" i="1"/>
  <c r="AZ232" i="1"/>
  <c r="AY232" i="1"/>
  <c r="AX232" i="1"/>
  <c r="AW232" i="1"/>
  <c r="AV232" i="1"/>
  <c r="AU232" i="1"/>
  <c r="AT232" i="1"/>
  <c r="AS232" i="1"/>
  <c r="AR232" i="1"/>
  <c r="AQ232" i="1"/>
  <c r="AP232" i="1"/>
  <c r="BB231" i="1"/>
  <c r="BA231" i="1"/>
  <c r="AZ231" i="1"/>
  <c r="AY231" i="1"/>
  <c r="AX231" i="1"/>
  <c r="AW231" i="1"/>
  <c r="AV231" i="1"/>
  <c r="AU231" i="1"/>
  <c r="AT231" i="1"/>
  <c r="AS231" i="1"/>
  <c r="AR231" i="1"/>
  <c r="AQ231" i="1"/>
  <c r="AP231" i="1"/>
  <c r="BB230" i="1"/>
  <c r="BA230" i="1"/>
  <c r="AZ230" i="1"/>
  <c r="AY230" i="1"/>
  <c r="AX230" i="1"/>
  <c r="AW230" i="1"/>
  <c r="AV230" i="1"/>
  <c r="AU230" i="1"/>
  <c r="AT230" i="1"/>
  <c r="AS230" i="1"/>
  <c r="AR230" i="1"/>
  <c r="AQ230" i="1"/>
  <c r="AP230" i="1"/>
  <c r="BB229" i="1"/>
  <c r="BA229" i="1"/>
  <c r="AZ229" i="1"/>
  <c r="AY229" i="1"/>
  <c r="AX229" i="1"/>
  <c r="AW229" i="1"/>
  <c r="AV229" i="1"/>
  <c r="AU229" i="1"/>
  <c r="AT229" i="1"/>
  <c r="AS229" i="1"/>
  <c r="AR229" i="1"/>
  <c r="AQ229" i="1"/>
  <c r="AP229" i="1"/>
  <c r="BB228" i="1"/>
  <c r="BA228" i="1"/>
  <c r="AZ228" i="1"/>
  <c r="AY228" i="1"/>
  <c r="AX228" i="1"/>
  <c r="AW228" i="1"/>
  <c r="AV228" i="1"/>
  <c r="AU228" i="1"/>
  <c r="AT228" i="1"/>
  <c r="AS228" i="1"/>
  <c r="AR228" i="1"/>
  <c r="AQ228" i="1"/>
  <c r="AP228" i="1"/>
  <c r="BB227" i="1"/>
  <c r="BA227" i="1"/>
  <c r="AZ227" i="1"/>
  <c r="AY227" i="1"/>
  <c r="AX227" i="1"/>
  <c r="AW227" i="1"/>
  <c r="AV227" i="1"/>
  <c r="AU227" i="1"/>
  <c r="AT227" i="1"/>
  <c r="AS227" i="1"/>
  <c r="AR227" i="1"/>
  <c r="AQ227" i="1"/>
  <c r="AP227" i="1"/>
  <c r="BB226" i="1"/>
  <c r="BA226" i="1"/>
  <c r="AZ226" i="1"/>
  <c r="AY226" i="1"/>
  <c r="AX226" i="1"/>
  <c r="AW226" i="1"/>
  <c r="AV226" i="1"/>
  <c r="AU226" i="1"/>
  <c r="AT226" i="1"/>
  <c r="AS226" i="1"/>
  <c r="AR226" i="1"/>
  <c r="AQ226" i="1"/>
  <c r="AP226" i="1"/>
  <c r="BB225" i="1"/>
  <c r="BA225" i="1"/>
  <c r="AZ225" i="1"/>
  <c r="AY225" i="1"/>
  <c r="AX225" i="1"/>
  <c r="AW225" i="1"/>
  <c r="AV225" i="1"/>
  <c r="AU225" i="1"/>
  <c r="AT225" i="1"/>
  <c r="AS225" i="1"/>
  <c r="AR225" i="1"/>
  <c r="AQ225" i="1"/>
  <c r="AP225" i="1"/>
  <c r="BB224" i="1"/>
  <c r="BA224" i="1"/>
  <c r="AZ224" i="1"/>
  <c r="AY224" i="1"/>
  <c r="AX224" i="1"/>
  <c r="AW224" i="1"/>
  <c r="AV224" i="1"/>
  <c r="AU224" i="1"/>
  <c r="AT224" i="1"/>
  <c r="AS224" i="1"/>
  <c r="AR224" i="1"/>
  <c r="AQ224" i="1"/>
  <c r="AP224" i="1"/>
  <c r="BB223" i="1"/>
  <c r="BA223" i="1"/>
  <c r="AZ223" i="1"/>
  <c r="AY223" i="1"/>
  <c r="AX223" i="1"/>
  <c r="AW223" i="1"/>
  <c r="AV223" i="1"/>
  <c r="AU223" i="1"/>
  <c r="AT223" i="1"/>
  <c r="AS223" i="1"/>
  <c r="AR223" i="1"/>
  <c r="AQ223" i="1"/>
  <c r="AP223" i="1"/>
  <c r="BB222" i="1"/>
  <c r="BA222" i="1"/>
  <c r="AZ222" i="1"/>
  <c r="AY222" i="1"/>
  <c r="AX222" i="1"/>
  <c r="AW222" i="1"/>
  <c r="AV222" i="1"/>
  <c r="AU222" i="1"/>
  <c r="AT222" i="1"/>
  <c r="AS222" i="1"/>
  <c r="AR222" i="1"/>
  <c r="AQ222" i="1"/>
  <c r="AP222" i="1"/>
  <c r="BB221" i="1"/>
  <c r="BA221" i="1"/>
  <c r="AZ221" i="1"/>
  <c r="AY221" i="1"/>
  <c r="AX221" i="1"/>
  <c r="AW221" i="1"/>
  <c r="AV221" i="1"/>
  <c r="AU221" i="1"/>
  <c r="AT221" i="1"/>
  <c r="AS221" i="1"/>
  <c r="AR221" i="1"/>
  <c r="AQ221" i="1"/>
  <c r="AP221" i="1"/>
  <c r="BB220" i="1"/>
  <c r="BA220" i="1"/>
  <c r="AZ220" i="1"/>
  <c r="AY220" i="1"/>
  <c r="AX220" i="1"/>
  <c r="AW220" i="1"/>
  <c r="AV220" i="1"/>
  <c r="AU220" i="1"/>
  <c r="AT220" i="1"/>
  <c r="AS220" i="1"/>
  <c r="AR220" i="1"/>
  <c r="AQ220" i="1"/>
  <c r="AP220" i="1"/>
  <c r="BB219" i="1"/>
  <c r="BA219" i="1"/>
  <c r="AZ219" i="1"/>
  <c r="AY219" i="1"/>
  <c r="AX219" i="1"/>
  <c r="AW219" i="1"/>
  <c r="AV219" i="1"/>
  <c r="AU219" i="1"/>
  <c r="AT219" i="1"/>
  <c r="AS219" i="1"/>
  <c r="AR219" i="1"/>
  <c r="AQ219" i="1"/>
  <c r="AP219" i="1"/>
  <c r="BB218" i="1"/>
  <c r="BA218" i="1"/>
  <c r="AZ218" i="1"/>
  <c r="AY218" i="1"/>
  <c r="AX218" i="1"/>
  <c r="AW218" i="1"/>
  <c r="AV218" i="1"/>
  <c r="AU218" i="1"/>
  <c r="AT218" i="1"/>
  <c r="AS218" i="1"/>
  <c r="AR218" i="1"/>
  <c r="AQ218" i="1"/>
  <c r="AP218" i="1"/>
  <c r="BB217" i="1"/>
  <c r="BA217" i="1"/>
  <c r="AZ217" i="1"/>
  <c r="AY217" i="1"/>
  <c r="AX217" i="1"/>
  <c r="AW217" i="1"/>
  <c r="AV217" i="1"/>
  <c r="AU217" i="1"/>
  <c r="AT217" i="1"/>
  <c r="AS217" i="1"/>
  <c r="AR217" i="1"/>
  <c r="AQ217" i="1"/>
  <c r="AP217" i="1"/>
  <c r="BB216" i="1"/>
  <c r="BA216" i="1"/>
  <c r="AZ216" i="1"/>
  <c r="AY216" i="1"/>
  <c r="AX216" i="1"/>
  <c r="AW216" i="1"/>
  <c r="AV216" i="1"/>
  <c r="AU216" i="1"/>
  <c r="AT216" i="1"/>
  <c r="AS216" i="1"/>
  <c r="AR216" i="1"/>
  <c r="AQ216" i="1"/>
  <c r="AP216" i="1"/>
  <c r="BB215" i="1"/>
  <c r="BA215" i="1"/>
  <c r="AZ215" i="1"/>
  <c r="AY215" i="1"/>
  <c r="AX215" i="1"/>
  <c r="AW215" i="1"/>
  <c r="AV215" i="1"/>
  <c r="AU215" i="1"/>
  <c r="AT215" i="1"/>
  <c r="AS215" i="1"/>
  <c r="AR215" i="1"/>
  <c r="AQ215" i="1"/>
  <c r="AP215" i="1"/>
  <c r="BB214" i="1"/>
  <c r="BA214" i="1"/>
  <c r="AZ214" i="1"/>
  <c r="AY214" i="1"/>
  <c r="AX214" i="1"/>
  <c r="AW214" i="1"/>
  <c r="AV214" i="1"/>
  <c r="AU214" i="1"/>
  <c r="AT214" i="1"/>
  <c r="AS214" i="1"/>
  <c r="AR214" i="1"/>
  <c r="AQ214" i="1"/>
  <c r="AP214" i="1"/>
  <c r="BB213" i="1"/>
  <c r="BA213" i="1"/>
  <c r="AZ213" i="1"/>
  <c r="AY213" i="1"/>
  <c r="AX213" i="1"/>
  <c r="AW213" i="1"/>
  <c r="AV213" i="1"/>
  <c r="AU213" i="1"/>
  <c r="AT213" i="1"/>
  <c r="AS213" i="1"/>
  <c r="AR213" i="1"/>
  <c r="AQ213" i="1"/>
  <c r="AP213" i="1"/>
  <c r="BB212" i="1"/>
  <c r="BA212" i="1"/>
  <c r="AZ212" i="1"/>
  <c r="AY212" i="1"/>
  <c r="AX212" i="1"/>
  <c r="AW212" i="1"/>
  <c r="AV212" i="1"/>
  <c r="AU212" i="1"/>
  <c r="AT212" i="1"/>
  <c r="AS212" i="1"/>
  <c r="AR212" i="1"/>
  <c r="AQ212" i="1"/>
  <c r="AP212" i="1"/>
  <c r="BB211" i="1"/>
  <c r="BA211" i="1"/>
  <c r="AZ211" i="1"/>
  <c r="AY211" i="1"/>
  <c r="AX211" i="1"/>
  <c r="AW211" i="1"/>
  <c r="AV211" i="1"/>
  <c r="AU211" i="1"/>
  <c r="AT211" i="1"/>
  <c r="AS211" i="1"/>
  <c r="AR211" i="1"/>
  <c r="AQ211" i="1"/>
  <c r="AP211" i="1"/>
  <c r="BB210" i="1"/>
  <c r="BA210" i="1"/>
  <c r="AZ210" i="1"/>
  <c r="AY210" i="1"/>
  <c r="AX210" i="1"/>
  <c r="AW210" i="1"/>
  <c r="AV210" i="1"/>
  <c r="AU210" i="1"/>
  <c r="AT210" i="1"/>
  <c r="AS210" i="1"/>
  <c r="AR210" i="1"/>
  <c r="AQ210" i="1"/>
  <c r="AP210" i="1"/>
  <c r="BB209" i="1"/>
  <c r="BA209" i="1"/>
  <c r="AZ209" i="1"/>
  <c r="AY209" i="1"/>
  <c r="AX209" i="1"/>
  <c r="AW209" i="1"/>
  <c r="AV209" i="1"/>
  <c r="AU209" i="1"/>
  <c r="AT209" i="1"/>
  <c r="AS209" i="1"/>
  <c r="AR209" i="1"/>
  <c r="AQ209" i="1"/>
  <c r="AP209" i="1"/>
  <c r="BB208" i="1"/>
  <c r="BA208" i="1"/>
  <c r="AZ208" i="1"/>
  <c r="AY208" i="1"/>
  <c r="AX208" i="1"/>
  <c r="AW208" i="1"/>
  <c r="AV208" i="1"/>
  <c r="AU208" i="1"/>
  <c r="AT208" i="1"/>
  <c r="AS208" i="1"/>
  <c r="AR208" i="1"/>
  <c r="AQ208" i="1"/>
  <c r="AP208" i="1"/>
  <c r="BB207" i="1"/>
  <c r="BA207" i="1"/>
  <c r="AZ207" i="1"/>
  <c r="AY207" i="1"/>
  <c r="AX207" i="1"/>
  <c r="AW207" i="1"/>
  <c r="AV207" i="1"/>
  <c r="AU207" i="1"/>
  <c r="AT207" i="1"/>
  <c r="AS207" i="1"/>
  <c r="AR207" i="1"/>
  <c r="AQ207" i="1"/>
  <c r="AP207" i="1"/>
  <c r="BB206" i="1"/>
  <c r="BA206" i="1"/>
  <c r="AZ206" i="1"/>
  <c r="AY206" i="1"/>
  <c r="AX206" i="1"/>
  <c r="AW206" i="1"/>
  <c r="AV206" i="1"/>
  <c r="AU206" i="1"/>
  <c r="AT206" i="1"/>
  <c r="AS206" i="1"/>
  <c r="AR206" i="1"/>
  <c r="AQ206" i="1"/>
  <c r="AP206" i="1"/>
  <c r="BB205" i="1"/>
  <c r="BA205" i="1"/>
  <c r="AZ205" i="1"/>
  <c r="AY205" i="1"/>
  <c r="AX205" i="1"/>
  <c r="AW205" i="1"/>
  <c r="AV205" i="1"/>
  <c r="AU205" i="1"/>
  <c r="AT205" i="1"/>
  <c r="AS205" i="1"/>
  <c r="AR205" i="1"/>
  <c r="AQ205" i="1"/>
  <c r="AP205" i="1"/>
  <c r="BB204" i="1"/>
  <c r="BA204" i="1"/>
  <c r="AZ204" i="1"/>
  <c r="AY204" i="1"/>
  <c r="AX204" i="1"/>
  <c r="AW204" i="1"/>
  <c r="AV204" i="1"/>
  <c r="AU204" i="1"/>
  <c r="AT204" i="1"/>
  <c r="AS204" i="1"/>
  <c r="AR204" i="1"/>
  <c r="AQ204" i="1"/>
  <c r="AP204" i="1"/>
  <c r="BB203" i="1"/>
  <c r="BA203" i="1"/>
  <c r="AZ203" i="1"/>
  <c r="AY203" i="1"/>
  <c r="AX203" i="1"/>
  <c r="AW203" i="1"/>
  <c r="AV203" i="1"/>
  <c r="AU203" i="1"/>
  <c r="AT203" i="1"/>
  <c r="AS203" i="1"/>
  <c r="AR203" i="1"/>
  <c r="AQ203" i="1"/>
  <c r="AP203" i="1"/>
  <c r="BB202" i="1"/>
  <c r="BA202" i="1"/>
  <c r="AZ202" i="1"/>
  <c r="AY202" i="1"/>
  <c r="AX202" i="1"/>
  <c r="AW202" i="1"/>
  <c r="AV202" i="1"/>
  <c r="AU202" i="1"/>
  <c r="AT202" i="1"/>
  <c r="AS202" i="1"/>
  <c r="AR202" i="1"/>
  <c r="AQ202" i="1"/>
  <c r="AP202" i="1"/>
  <c r="BB201" i="1"/>
  <c r="BA201" i="1"/>
  <c r="AZ201" i="1"/>
  <c r="AY201" i="1"/>
  <c r="AX201" i="1"/>
  <c r="AW201" i="1"/>
  <c r="AV201" i="1"/>
  <c r="AU201" i="1"/>
  <c r="AT201" i="1"/>
  <c r="AS201" i="1"/>
  <c r="AR201" i="1"/>
  <c r="AQ201" i="1"/>
  <c r="AP201" i="1"/>
  <c r="BB200" i="1"/>
  <c r="BA200" i="1"/>
  <c r="AZ200" i="1"/>
  <c r="AY200" i="1"/>
  <c r="AX200" i="1"/>
  <c r="AW200" i="1"/>
  <c r="AV200" i="1"/>
  <c r="AU200" i="1"/>
  <c r="AT200" i="1"/>
  <c r="AS200" i="1"/>
  <c r="AR200" i="1"/>
  <c r="AQ200" i="1"/>
  <c r="AP200" i="1"/>
  <c r="BB199" i="1"/>
  <c r="BA199" i="1"/>
  <c r="AZ199" i="1"/>
  <c r="AY199" i="1"/>
  <c r="AX199" i="1"/>
  <c r="AW199" i="1"/>
  <c r="AV199" i="1"/>
  <c r="AU199" i="1"/>
  <c r="AT199" i="1"/>
  <c r="AS199" i="1"/>
  <c r="AR199" i="1"/>
  <c r="AQ199" i="1"/>
  <c r="AP199" i="1"/>
  <c r="BB198" i="1"/>
  <c r="BA198" i="1"/>
  <c r="AZ198" i="1"/>
  <c r="AY198" i="1"/>
  <c r="AX198" i="1"/>
  <c r="AW198" i="1"/>
  <c r="AV198" i="1"/>
  <c r="AU198" i="1"/>
  <c r="AT198" i="1"/>
  <c r="AS198" i="1"/>
  <c r="AR198" i="1"/>
  <c r="AQ198" i="1"/>
  <c r="AP198" i="1"/>
  <c r="BB197" i="1"/>
  <c r="BA197" i="1"/>
  <c r="AZ197" i="1"/>
  <c r="AY197" i="1"/>
  <c r="AX197" i="1"/>
  <c r="AW197" i="1"/>
  <c r="AV197" i="1"/>
  <c r="AU197" i="1"/>
  <c r="AT197" i="1"/>
  <c r="AS197" i="1"/>
  <c r="AR197" i="1"/>
  <c r="AQ197" i="1"/>
  <c r="AP197" i="1"/>
  <c r="BB196" i="1"/>
  <c r="BA196" i="1"/>
  <c r="AZ196" i="1"/>
  <c r="AY196" i="1"/>
  <c r="AX196" i="1"/>
  <c r="AW196" i="1"/>
  <c r="AV196" i="1"/>
  <c r="AU196" i="1"/>
  <c r="AT196" i="1"/>
  <c r="AS196" i="1"/>
  <c r="AR196" i="1"/>
  <c r="AQ196" i="1"/>
  <c r="AP196" i="1"/>
  <c r="BB195" i="1"/>
  <c r="BA195" i="1"/>
  <c r="AZ195" i="1"/>
  <c r="AY195" i="1"/>
  <c r="AX195" i="1"/>
  <c r="AW195" i="1"/>
  <c r="AV195" i="1"/>
  <c r="AU195" i="1"/>
  <c r="AT195" i="1"/>
  <c r="AS195" i="1"/>
  <c r="AR195" i="1"/>
  <c r="AQ195" i="1"/>
  <c r="AP195" i="1"/>
  <c r="BB194" i="1"/>
  <c r="BA194" i="1"/>
  <c r="AZ194" i="1"/>
  <c r="AY194" i="1"/>
  <c r="AX194" i="1"/>
  <c r="AW194" i="1"/>
  <c r="AV194" i="1"/>
  <c r="AU194" i="1"/>
  <c r="AT194" i="1"/>
  <c r="AS194" i="1"/>
  <c r="AR194" i="1"/>
  <c r="AQ194" i="1"/>
  <c r="AP194" i="1"/>
  <c r="BB193" i="1"/>
  <c r="BA193" i="1"/>
  <c r="AZ193" i="1"/>
  <c r="AY193" i="1"/>
  <c r="AX193" i="1"/>
  <c r="AW193" i="1"/>
  <c r="AV193" i="1"/>
  <c r="AU193" i="1"/>
  <c r="AT193" i="1"/>
  <c r="AS193" i="1"/>
  <c r="AR193" i="1"/>
  <c r="AQ193" i="1"/>
  <c r="AP193" i="1"/>
  <c r="BB192" i="1"/>
  <c r="BA192" i="1"/>
  <c r="AZ192" i="1"/>
  <c r="AY192" i="1"/>
  <c r="AX192" i="1"/>
  <c r="AW192" i="1"/>
  <c r="AV192" i="1"/>
  <c r="AU192" i="1"/>
  <c r="AT192" i="1"/>
  <c r="AS192" i="1"/>
  <c r="AR192" i="1"/>
  <c r="AQ192" i="1"/>
  <c r="AP192" i="1"/>
  <c r="BB191" i="1"/>
  <c r="BA191" i="1"/>
  <c r="AZ191" i="1"/>
  <c r="AY191" i="1"/>
  <c r="AX191" i="1"/>
  <c r="AW191" i="1"/>
  <c r="AV191" i="1"/>
  <c r="AU191" i="1"/>
  <c r="AT191" i="1"/>
  <c r="AS191" i="1"/>
  <c r="AR191" i="1"/>
  <c r="AQ191" i="1"/>
  <c r="AP191" i="1"/>
  <c r="BB190" i="1"/>
  <c r="BA190" i="1"/>
  <c r="AZ190" i="1"/>
  <c r="AY190" i="1"/>
  <c r="AX190" i="1"/>
  <c r="AW190" i="1"/>
  <c r="AV190" i="1"/>
  <c r="AU190" i="1"/>
  <c r="AT190" i="1"/>
  <c r="AS190" i="1"/>
  <c r="AR190" i="1"/>
  <c r="AQ190" i="1"/>
  <c r="AP190" i="1"/>
  <c r="BB189" i="1"/>
  <c r="BA189" i="1"/>
  <c r="AZ189" i="1"/>
  <c r="AY189" i="1"/>
  <c r="AX189" i="1"/>
  <c r="AW189" i="1"/>
  <c r="AV189" i="1"/>
  <c r="AU189" i="1"/>
  <c r="AT189" i="1"/>
  <c r="AS189" i="1"/>
  <c r="AR189" i="1"/>
  <c r="AQ189" i="1"/>
  <c r="AP189" i="1"/>
  <c r="BB188" i="1"/>
  <c r="BA188" i="1"/>
  <c r="AZ188" i="1"/>
  <c r="AY188" i="1"/>
  <c r="AX188" i="1"/>
  <c r="AW188" i="1"/>
  <c r="AV188" i="1"/>
  <c r="AU188" i="1"/>
  <c r="AT188" i="1"/>
  <c r="AS188" i="1"/>
  <c r="AR188" i="1"/>
  <c r="AQ188" i="1"/>
  <c r="AP188" i="1"/>
  <c r="BB187" i="1"/>
  <c r="BA187" i="1"/>
  <c r="AZ187" i="1"/>
  <c r="AY187" i="1"/>
  <c r="AX187" i="1"/>
  <c r="AW187" i="1"/>
  <c r="AV187" i="1"/>
  <c r="AU187" i="1"/>
  <c r="AT187" i="1"/>
  <c r="AS187" i="1"/>
  <c r="AR187" i="1"/>
  <c r="AQ187" i="1"/>
  <c r="AP187" i="1"/>
  <c r="BB186" i="1"/>
  <c r="BA186" i="1"/>
  <c r="AZ186" i="1"/>
  <c r="AY186" i="1"/>
  <c r="AX186" i="1"/>
  <c r="AW186" i="1"/>
  <c r="AV186" i="1"/>
  <c r="AU186" i="1"/>
  <c r="AT186" i="1"/>
  <c r="AR186" i="1"/>
  <c r="AQ186" i="1"/>
  <c r="AP186" i="1"/>
  <c r="BB185" i="1"/>
  <c r="BA185" i="1"/>
  <c r="AZ185" i="1"/>
  <c r="AY185" i="1"/>
  <c r="AX185" i="1"/>
  <c r="AW185" i="1"/>
  <c r="AV185" i="1"/>
  <c r="AU185" i="1"/>
  <c r="AT185" i="1"/>
  <c r="AS185" i="1"/>
  <c r="AR185" i="1"/>
  <c r="AQ185" i="1"/>
  <c r="AP185" i="1"/>
  <c r="BB184" i="1"/>
  <c r="BA184" i="1"/>
  <c r="AZ184" i="1"/>
  <c r="AY184" i="1"/>
  <c r="AX184" i="1"/>
  <c r="AW184" i="1"/>
  <c r="AV184" i="1"/>
  <c r="AU184" i="1"/>
  <c r="AT184" i="1"/>
  <c r="AS184" i="1"/>
  <c r="AR184" i="1"/>
  <c r="AQ184" i="1"/>
  <c r="AP184" i="1"/>
  <c r="BB168" i="1"/>
  <c r="BA168" i="1"/>
  <c r="AZ168" i="1"/>
  <c r="AY168" i="1"/>
  <c r="AX168" i="1"/>
  <c r="AW168" i="1"/>
  <c r="AV168" i="1"/>
  <c r="AU168" i="1"/>
  <c r="AT168" i="1"/>
  <c r="AS168" i="1"/>
  <c r="AR168" i="1"/>
  <c r="AQ168" i="1"/>
  <c r="AP168" i="1"/>
  <c r="BB167" i="1"/>
  <c r="BA167" i="1"/>
  <c r="AZ167" i="1"/>
  <c r="AY167" i="1"/>
  <c r="AX167" i="1"/>
  <c r="AW167" i="1"/>
  <c r="AV167" i="1"/>
  <c r="AU167" i="1"/>
  <c r="AT167" i="1"/>
  <c r="AS167" i="1"/>
  <c r="AR167" i="1"/>
  <c r="AQ167" i="1"/>
  <c r="AP167" i="1"/>
  <c r="BB166" i="1"/>
  <c r="BA166" i="1"/>
  <c r="AZ166" i="1"/>
  <c r="AY166" i="1"/>
  <c r="AX166" i="1"/>
  <c r="AW166" i="1"/>
  <c r="AV166" i="1"/>
  <c r="AU166" i="1"/>
  <c r="AT166" i="1"/>
  <c r="AS166" i="1"/>
  <c r="AR166" i="1"/>
  <c r="AQ166" i="1"/>
  <c r="AP166" i="1"/>
  <c r="BB165" i="1"/>
  <c r="BA165" i="1"/>
  <c r="AZ165" i="1"/>
  <c r="AY165" i="1"/>
  <c r="AX165" i="1"/>
  <c r="AW165" i="1"/>
  <c r="AV165" i="1"/>
  <c r="AU165" i="1"/>
  <c r="AT165" i="1"/>
  <c r="AS165" i="1"/>
  <c r="AR165" i="1"/>
  <c r="AQ165" i="1"/>
  <c r="AP165" i="1"/>
  <c r="BB164" i="1"/>
  <c r="BA164" i="1"/>
  <c r="AZ164" i="1"/>
  <c r="AY164" i="1"/>
  <c r="AX164" i="1"/>
  <c r="AW164" i="1"/>
  <c r="AV164" i="1"/>
  <c r="AU164" i="1"/>
  <c r="AT164" i="1"/>
  <c r="AS164" i="1"/>
  <c r="AR164" i="1"/>
  <c r="AQ164" i="1"/>
  <c r="AP164" i="1"/>
  <c r="BB163" i="1"/>
  <c r="BA163" i="1"/>
  <c r="AZ163" i="1"/>
  <c r="AY163" i="1"/>
  <c r="AX163" i="1"/>
  <c r="AW163" i="1"/>
  <c r="AV163" i="1"/>
  <c r="AU163" i="1"/>
  <c r="AT163" i="1"/>
  <c r="AS163" i="1"/>
  <c r="AR163" i="1"/>
  <c r="AQ163" i="1"/>
  <c r="AP163" i="1"/>
  <c r="BB162" i="1"/>
  <c r="BA162" i="1"/>
  <c r="AZ162" i="1"/>
  <c r="AY162" i="1"/>
  <c r="AX162" i="1"/>
  <c r="AW162" i="1"/>
  <c r="AV162" i="1"/>
  <c r="AU162" i="1"/>
  <c r="AT162" i="1"/>
  <c r="AS162" i="1"/>
  <c r="AR162" i="1"/>
  <c r="AQ162" i="1"/>
  <c r="AP162" i="1"/>
  <c r="BB161" i="1"/>
  <c r="BA161" i="1"/>
  <c r="AZ161" i="1"/>
  <c r="AY161" i="1"/>
  <c r="AX161" i="1"/>
  <c r="AW161" i="1"/>
  <c r="AV161" i="1"/>
  <c r="AU161" i="1"/>
  <c r="AT161" i="1"/>
  <c r="AS161" i="1"/>
  <c r="AR161" i="1"/>
  <c r="AQ161" i="1"/>
  <c r="AP161" i="1"/>
  <c r="BB160" i="1"/>
  <c r="BA160" i="1"/>
  <c r="AZ160" i="1"/>
  <c r="AY160" i="1"/>
  <c r="AX160" i="1"/>
  <c r="AW160" i="1"/>
  <c r="AV160" i="1"/>
  <c r="AU160" i="1"/>
  <c r="AT160" i="1"/>
  <c r="AS160" i="1"/>
  <c r="AR160" i="1"/>
  <c r="AQ160" i="1"/>
  <c r="AP160" i="1"/>
  <c r="BB159" i="1"/>
  <c r="BA159" i="1"/>
  <c r="AZ159" i="1"/>
  <c r="AY159" i="1"/>
  <c r="AX159" i="1"/>
  <c r="AW159" i="1"/>
  <c r="AV159" i="1"/>
  <c r="AU159" i="1"/>
  <c r="AT159" i="1"/>
  <c r="AS159" i="1"/>
  <c r="AR159" i="1"/>
  <c r="AQ159" i="1"/>
  <c r="AP159" i="1"/>
  <c r="BB158" i="1"/>
  <c r="BA158" i="1"/>
  <c r="AZ158" i="1"/>
  <c r="AY158" i="1"/>
  <c r="AX158" i="1"/>
  <c r="AW158" i="1"/>
  <c r="AV158" i="1"/>
  <c r="AU158" i="1"/>
  <c r="AT158" i="1"/>
  <c r="AS158" i="1"/>
  <c r="AR158" i="1"/>
  <c r="AQ158" i="1"/>
  <c r="AP158" i="1"/>
  <c r="BB157" i="1"/>
  <c r="BA157" i="1"/>
  <c r="AZ157" i="1"/>
  <c r="AY157" i="1"/>
  <c r="AX157" i="1"/>
  <c r="AW157" i="1"/>
  <c r="AV157" i="1"/>
  <c r="AU157" i="1"/>
  <c r="AT157" i="1"/>
  <c r="AS157" i="1"/>
  <c r="AR157" i="1"/>
  <c r="AQ157" i="1"/>
  <c r="AP157" i="1"/>
  <c r="BB156" i="1"/>
  <c r="BA156" i="1"/>
  <c r="AZ156" i="1"/>
  <c r="AY156" i="1"/>
  <c r="AX156" i="1"/>
  <c r="AW156" i="1"/>
  <c r="AV156" i="1"/>
  <c r="AU156" i="1"/>
  <c r="AT156" i="1"/>
  <c r="AS156" i="1"/>
  <c r="AR156" i="1"/>
  <c r="AQ156" i="1"/>
  <c r="AP156" i="1"/>
  <c r="BB155" i="1"/>
  <c r="BA155" i="1"/>
  <c r="AZ155" i="1"/>
  <c r="AY155" i="1"/>
  <c r="AX155" i="1"/>
  <c r="AW155" i="1"/>
  <c r="AV155" i="1"/>
  <c r="AU155" i="1"/>
  <c r="AT155" i="1"/>
  <c r="AS155" i="1"/>
  <c r="AR155" i="1"/>
  <c r="AQ155" i="1"/>
  <c r="AP155" i="1"/>
  <c r="BB154" i="1"/>
  <c r="BA154" i="1"/>
  <c r="AZ154" i="1"/>
  <c r="AY154" i="1"/>
  <c r="AX154" i="1"/>
  <c r="AW154" i="1"/>
  <c r="AV154" i="1"/>
  <c r="AU154" i="1"/>
  <c r="AT154" i="1"/>
  <c r="AS154" i="1"/>
  <c r="AR154" i="1"/>
  <c r="AQ154" i="1"/>
  <c r="AP154" i="1"/>
  <c r="BB153" i="1"/>
  <c r="BA153" i="1"/>
  <c r="AZ153" i="1"/>
  <c r="AY153" i="1"/>
  <c r="AX153" i="1"/>
  <c r="AW153" i="1"/>
  <c r="AV153" i="1"/>
  <c r="AU153" i="1"/>
  <c r="AT153" i="1"/>
  <c r="AS153" i="1"/>
  <c r="AR153" i="1"/>
  <c r="AQ153" i="1"/>
  <c r="AP153" i="1"/>
  <c r="BB152" i="1"/>
  <c r="BA152" i="1"/>
  <c r="AZ152" i="1"/>
  <c r="AY152" i="1"/>
  <c r="AX152" i="1"/>
  <c r="AW152" i="1"/>
  <c r="AV152" i="1"/>
  <c r="AU152" i="1"/>
  <c r="AT152" i="1"/>
  <c r="AS152" i="1"/>
  <c r="AR152" i="1"/>
  <c r="AQ152" i="1"/>
  <c r="AP152" i="1"/>
  <c r="BB151" i="1"/>
  <c r="BA151" i="1"/>
  <c r="AZ151" i="1"/>
  <c r="AY151" i="1"/>
  <c r="AX151" i="1"/>
  <c r="AW151" i="1"/>
  <c r="AV151" i="1"/>
  <c r="AU151" i="1"/>
  <c r="AT151" i="1"/>
  <c r="AS151" i="1"/>
  <c r="AR151" i="1"/>
  <c r="AQ151" i="1"/>
  <c r="AP151" i="1"/>
  <c r="BB150" i="1"/>
  <c r="BA150" i="1"/>
  <c r="AZ150" i="1"/>
  <c r="AY150" i="1"/>
  <c r="AX150" i="1"/>
  <c r="AW150" i="1"/>
  <c r="AV150" i="1"/>
  <c r="AU150" i="1"/>
  <c r="AT150" i="1"/>
  <c r="AS150" i="1"/>
  <c r="AR150" i="1"/>
  <c r="AQ150" i="1"/>
  <c r="AP150" i="1"/>
  <c r="BB149" i="1"/>
  <c r="BA149" i="1"/>
  <c r="AZ149" i="1"/>
  <c r="AY149" i="1"/>
  <c r="AX149" i="1"/>
  <c r="AW149" i="1"/>
  <c r="AV149" i="1"/>
  <c r="AU149" i="1"/>
  <c r="AT149" i="1"/>
  <c r="AS149" i="1"/>
  <c r="AR149" i="1"/>
  <c r="AQ149" i="1"/>
  <c r="AP149" i="1"/>
  <c r="BB148" i="1"/>
  <c r="BA148" i="1"/>
  <c r="AZ148" i="1"/>
  <c r="AY148" i="1"/>
  <c r="AX148" i="1"/>
  <c r="AW148" i="1"/>
  <c r="AV148" i="1"/>
  <c r="AU148" i="1"/>
  <c r="AT148" i="1"/>
  <c r="AS148" i="1"/>
  <c r="AR148" i="1"/>
  <c r="AQ148" i="1"/>
  <c r="AP148" i="1"/>
  <c r="BB147" i="1"/>
  <c r="BA147" i="1"/>
  <c r="AZ147" i="1"/>
  <c r="AY147" i="1"/>
  <c r="AX147" i="1"/>
  <c r="AW147" i="1"/>
  <c r="AV147" i="1"/>
  <c r="AU147" i="1"/>
  <c r="AT147" i="1"/>
  <c r="AS147" i="1"/>
  <c r="AR147" i="1"/>
  <c r="AQ147" i="1"/>
  <c r="AP147" i="1"/>
  <c r="BB146" i="1"/>
  <c r="BA146" i="1"/>
  <c r="AZ146" i="1"/>
  <c r="AY146" i="1"/>
  <c r="AX146" i="1"/>
  <c r="AW146" i="1"/>
  <c r="AV146" i="1"/>
  <c r="AU146" i="1"/>
  <c r="AT146" i="1"/>
  <c r="AS146" i="1"/>
  <c r="AR146" i="1"/>
  <c r="AQ146" i="1"/>
  <c r="AP146" i="1"/>
  <c r="BB145" i="1"/>
  <c r="BA145" i="1"/>
  <c r="AZ145" i="1"/>
  <c r="AY145" i="1"/>
  <c r="AX145" i="1"/>
  <c r="AW145" i="1"/>
  <c r="AV145" i="1"/>
  <c r="AU145" i="1"/>
  <c r="AT145" i="1"/>
  <c r="AS145" i="1"/>
  <c r="AR145" i="1"/>
  <c r="AQ145" i="1"/>
  <c r="AP145" i="1"/>
  <c r="BB144" i="1"/>
  <c r="BA144" i="1"/>
  <c r="AZ144" i="1"/>
  <c r="AY144" i="1"/>
  <c r="AX144" i="1"/>
  <c r="AW144" i="1"/>
  <c r="AV144" i="1"/>
  <c r="AU144" i="1"/>
  <c r="AT144" i="1"/>
  <c r="AS144" i="1"/>
  <c r="AR144" i="1"/>
  <c r="AQ144" i="1"/>
  <c r="AP144" i="1"/>
  <c r="BB143" i="1"/>
  <c r="BA143" i="1"/>
  <c r="AZ143" i="1"/>
  <c r="AY143" i="1"/>
  <c r="AX143" i="1"/>
  <c r="AW143" i="1"/>
  <c r="AV143" i="1"/>
  <c r="AU143" i="1"/>
  <c r="AT143" i="1"/>
  <c r="AS143" i="1"/>
  <c r="AR143" i="1"/>
  <c r="AQ143" i="1"/>
  <c r="AP143" i="1"/>
  <c r="BB142" i="1"/>
  <c r="BA142" i="1"/>
  <c r="AZ142" i="1"/>
  <c r="AY142" i="1"/>
  <c r="AX142" i="1"/>
  <c r="AW142" i="1"/>
  <c r="AV142" i="1"/>
  <c r="AU142" i="1"/>
  <c r="AT142" i="1"/>
  <c r="AS142" i="1"/>
  <c r="AR142" i="1"/>
  <c r="AQ142" i="1"/>
  <c r="AP142" i="1"/>
  <c r="BB141" i="1"/>
  <c r="BA141" i="1"/>
  <c r="AZ141" i="1"/>
  <c r="AY141" i="1"/>
  <c r="AX141" i="1"/>
  <c r="AW141" i="1"/>
  <c r="AV141" i="1"/>
  <c r="AU141" i="1"/>
  <c r="AT141" i="1"/>
  <c r="AS141" i="1"/>
  <c r="AR141" i="1"/>
  <c r="AQ141" i="1"/>
  <c r="AP141" i="1"/>
  <c r="BB140" i="1"/>
  <c r="BA140" i="1"/>
  <c r="AZ140" i="1"/>
  <c r="AY140" i="1"/>
  <c r="AX140" i="1"/>
  <c r="AW140" i="1"/>
  <c r="AV140" i="1"/>
  <c r="AU140" i="1"/>
  <c r="AT140" i="1"/>
  <c r="AS140" i="1"/>
  <c r="AR140" i="1"/>
  <c r="AQ140" i="1"/>
  <c r="AP140" i="1"/>
  <c r="BB139" i="1"/>
  <c r="BA139" i="1"/>
  <c r="AZ139" i="1"/>
  <c r="AY139" i="1"/>
  <c r="AX139" i="1"/>
  <c r="AW139" i="1"/>
  <c r="AV139" i="1"/>
  <c r="AU139" i="1"/>
  <c r="AT139" i="1"/>
  <c r="AS139" i="1"/>
  <c r="AR139" i="1"/>
  <c r="AQ139" i="1"/>
  <c r="AP139" i="1"/>
  <c r="BB138" i="1"/>
  <c r="BA138" i="1"/>
  <c r="AZ138" i="1"/>
  <c r="AY138" i="1"/>
  <c r="AX138" i="1"/>
  <c r="AW138" i="1"/>
  <c r="AV138" i="1"/>
  <c r="AU138" i="1"/>
  <c r="AT138" i="1"/>
  <c r="AS138" i="1"/>
  <c r="AR138" i="1"/>
  <c r="AQ138" i="1"/>
  <c r="AP138" i="1"/>
  <c r="BB137" i="1"/>
  <c r="BA137" i="1"/>
  <c r="AZ137" i="1"/>
  <c r="AY137" i="1"/>
  <c r="AX137" i="1"/>
  <c r="AW137" i="1"/>
  <c r="AV137" i="1"/>
  <c r="AU137" i="1"/>
  <c r="AT137" i="1"/>
  <c r="AS137" i="1"/>
  <c r="AR137" i="1"/>
  <c r="AQ137" i="1"/>
  <c r="AP137" i="1"/>
  <c r="BB136" i="1"/>
  <c r="BA136" i="1"/>
  <c r="AZ136" i="1"/>
  <c r="AY136" i="1"/>
  <c r="AX136" i="1"/>
  <c r="AW136" i="1"/>
  <c r="AV136" i="1"/>
  <c r="AU136" i="1"/>
  <c r="AT136" i="1"/>
  <c r="AS136" i="1"/>
  <c r="AR136" i="1"/>
  <c r="AQ136" i="1"/>
  <c r="AP136" i="1"/>
  <c r="BB135" i="1"/>
  <c r="BA135" i="1"/>
  <c r="AZ135" i="1"/>
  <c r="AY135" i="1"/>
  <c r="AX135" i="1"/>
  <c r="AW135" i="1"/>
  <c r="AV135" i="1"/>
  <c r="AU135" i="1"/>
  <c r="AT135" i="1"/>
  <c r="AS135" i="1"/>
  <c r="AR135" i="1"/>
  <c r="AQ135" i="1"/>
  <c r="AP135" i="1"/>
  <c r="BB134" i="1"/>
  <c r="BA134" i="1"/>
  <c r="AZ134" i="1"/>
  <c r="AY134" i="1"/>
  <c r="AX134" i="1"/>
  <c r="AW134" i="1"/>
  <c r="AV134" i="1"/>
  <c r="AU134" i="1"/>
  <c r="AT134" i="1"/>
  <c r="AS134" i="1"/>
  <c r="AR134" i="1"/>
  <c r="AQ134" i="1"/>
  <c r="AP134" i="1"/>
  <c r="BB133" i="1"/>
  <c r="BA133" i="1"/>
  <c r="AZ133" i="1"/>
  <c r="AY133" i="1"/>
  <c r="AX133" i="1"/>
  <c r="AW133" i="1"/>
  <c r="AV133" i="1"/>
  <c r="AU133" i="1"/>
  <c r="AT133" i="1"/>
  <c r="AS133" i="1"/>
  <c r="AR133" i="1"/>
  <c r="AQ133" i="1"/>
  <c r="AP133" i="1"/>
  <c r="BB132" i="1"/>
  <c r="BA132" i="1"/>
  <c r="AZ132" i="1"/>
  <c r="AY132" i="1"/>
  <c r="AX132" i="1"/>
  <c r="AW132" i="1"/>
  <c r="AV132" i="1"/>
  <c r="AU132" i="1"/>
  <c r="AT132" i="1"/>
  <c r="AS132" i="1"/>
  <c r="AR132" i="1"/>
  <c r="AQ132" i="1"/>
  <c r="AP132" i="1"/>
  <c r="BB131" i="1"/>
  <c r="BA131" i="1"/>
  <c r="AZ131" i="1"/>
  <c r="AY131" i="1"/>
  <c r="AX131" i="1"/>
  <c r="AW131" i="1"/>
  <c r="AV131" i="1"/>
  <c r="AU131" i="1"/>
  <c r="AT131" i="1"/>
  <c r="AS131" i="1"/>
  <c r="AR131" i="1"/>
  <c r="AQ131" i="1"/>
  <c r="AP131" i="1"/>
  <c r="BB130" i="1"/>
  <c r="BA130" i="1"/>
  <c r="AZ130" i="1"/>
  <c r="AY130" i="1"/>
  <c r="AX130" i="1"/>
  <c r="AW130" i="1"/>
  <c r="AV130" i="1"/>
  <c r="AU130" i="1"/>
  <c r="AT130" i="1"/>
  <c r="AS130" i="1"/>
  <c r="AR130" i="1"/>
  <c r="AQ130" i="1"/>
  <c r="AP130" i="1"/>
  <c r="BB129" i="1"/>
  <c r="BA129" i="1"/>
  <c r="AZ129" i="1"/>
  <c r="AY129" i="1"/>
  <c r="AX129" i="1"/>
  <c r="AW129" i="1"/>
  <c r="AV129" i="1"/>
  <c r="AU129" i="1"/>
  <c r="AT129" i="1"/>
  <c r="AS129" i="1"/>
  <c r="AR129" i="1"/>
  <c r="AQ129" i="1"/>
  <c r="AP129" i="1"/>
  <c r="BB128" i="1"/>
  <c r="BA128" i="1"/>
  <c r="AZ128" i="1"/>
  <c r="AY128" i="1"/>
  <c r="AX128" i="1"/>
  <c r="AW128" i="1"/>
  <c r="AV128" i="1"/>
  <c r="AU128" i="1"/>
  <c r="AT128" i="1"/>
  <c r="AS128" i="1"/>
  <c r="AR128" i="1"/>
  <c r="AQ128" i="1"/>
  <c r="AP128" i="1"/>
  <c r="BB127" i="1"/>
  <c r="BA127" i="1"/>
  <c r="AZ127" i="1"/>
  <c r="AY127" i="1"/>
  <c r="AX127" i="1"/>
  <c r="AW127" i="1"/>
  <c r="AV127" i="1"/>
  <c r="AU127" i="1"/>
  <c r="AT127" i="1"/>
  <c r="AS127" i="1"/>
  <c r="AR127" i="1"/>
  <c r="AQ127" i="1"/>
  <c r="AP127" i="1"/>
  <c r="BB126" i="1"/>
  <c r="BA126" i="1"/>
  <c r="AZ126" i="1"/>
  <c r="AY126" i="1"/>
  <c r="AX126" i="1"/>
  <c r="AW126" i="1"/>
  <c r="AV126" i="1"/>
  <c r="AU126" i="1"/>
  <c r="AT126" i="1"/>
  <c r="AS126" i="1"/>
  <c r="AR126" i="1"/>
  <c r="AQ126" i="1"/>
  <c r="AP126" i="1"/>
  <c r="BB125" i="1"/>
  <c r="BA125" i="1"/>
  <c r="AZ125" i="1"/>
  <c r="AY125" i="1"/>
  <c r="AX125" i="1"/>
  <c r="AW125" i="1"/>
  <c r="AV125" i="1"/>
  <c r="AU125" i="1"/>
  <c r="AT125" i="1"/>
  <c r="AS125" i="1"/>
  <c r="AR125" i="1"/>
  <c r="AQ125" i="1"/>
  <c r="AP125" i="1"/>
  <c r="BB124" i="1"/>
  <c r="BA124" i="1"/>
  <c r="AZ124" i="1"/>
  <c r="AY124" i="1"/>
  <c r="AX124" i="1"/>
  <c r="AW124" i="1"/>
  <c r="AV124" i="1"/>
  <c r="AU124" i="1"/>
  <c r="AT124" i="1"/>
  <c r="AS124" i="1"/>
  <c r="AR124" i="1"/>
  <c r="AQ124" i="1"/>
  <c r="AP124" i="1"/>
  <c r="BB123" i="1"/>
  <c r="BA123" i="1"/>
  <c r="AZ123" i="1"/>
  <c r="AY123" i="1"/>
  <c r="AX123" i="1"/>
  <c r="AW123" i="1"/>
  <c r="AV123" i="1"/>
  <c r="AU123" i="1"/>
  <c r="AT123" i="1"/>
  <c r="AS123" i="1"/>
  <c r="AR123" i="1"/>
  <c r="AQ123" i="1"/>
  <c r="AP123" i="1"/>
  <c r="BB122" i="1"/>
  <c r="BA122" i="1"/>
  <c r="AZ122" i="1"/>
  <c r="AY122" i="1"/>
  <c r="AX122" i="1"/>
  <c r="AW122" i="1"/>
  <c r="AV122" i="1"/>
  <c r="AU122" i="1"/>
  <c r="AT122" i="1"/>
  <c r="AS122" i="1"/>
  <c r="AR122" i="1"/>
  <c r="AQ122" i="1"/>
  <c r="AP122" i="1"/>
  <c r="BB121" i="1"/>
  <c r="BA121" i="1"/>
  <c r="AZ121" i="1"/>
  <c r="AY121" i="1"/>
  <c r="AX121" i="1"/>
  <c r="AW121" i="1"/>
  <c r="AV121" i="1"/>
  <c r="AU121" i="1"/>
  <c r="AT121" i="1"/>
  <c r="AS121" i="1"/>
  <c r="AR121" i="1"/>
  <c r="AQ121" i="1"/>
  <c r="AP121" i="1"/>
  <c r="BB120" i="1"/>
  <c r="BA120" i="1"/>
  <c r="AZ120" i="1"/>
  <c r="AY120" i="1"/>
  <c r="AX120" i="1"/>
  <c r="AW120" i="1"/>
  <c r="AV120" i="1"/>
  <c r="AU120" i="1"/>
  <c r="AT120" i="1"/>
  <c r="AS120" i="1"/>
  <c r="AR120" i="1"/>
  <c r="AQ120" i="1"/>
  <c r="AP120" i="1"/>
  <c r="BB119" i="1"/>
  <c r="BA119" i="1"/>
  <c r="AZ119" i="1"/>
  <c r="AY119" i="1"/>
  <c r="AX119" i="1"/>
  <c r="AW119" i="1"/>
  <c r="AV119" i="1"/>
  <c r="AU119" i="1"/>
  <c r="AT119" i="1"/>
  <c r="AS119" i="1"/>
  <c r="AR119" i="1"/>
  <c r="AQ119" i="1"/>
  <c r="AP119" i="1"/>
  <c r="BB118" i="1"/>
  <c r="BA118" i="1"/>
  <c r="AZ118" i="1"/>
  <c r="AY118" i="1"/>
  <c r="AX118" i="1"/>
  <c r="AW118" i="1"/>
  <c r="AV118" i="1"/>
  <c r="AU118" i="1"/>
  <c r="AT118" i="1"/>
  <c r="AS118" i="1"/>
  <c r="AR118" i="1"/>
  <c r="AQ118" i="1"/>
  <c r="AP118" i="1"/>
  <c r="BB117" i="1"/>
  <c r="BA117" i="1"/>
  <c r="AZ117" i="1"/>
  <c r="AY117" i="1"/>
  <c r="AX117" i="1"/>
  <c r="AW117" i="1"/>
  <c r="AV117" i="1"/>
  <c r="AU117" i="1"/>
  <c r="AT117" i="1"/>
  <c r="AS117" i="1"/>
  <c r="AR117" i="1"/>
  <c r="AQ117" i="1"/>
  <c r="AP117" i="1"/>
  <c r="BB116" i="1"/>
  <c r="BA116" i="1"/>
  <c r="AZ116" i="1"/>
  <c r="AY116" i="1"/>
  <c r="AX116" i="1"/>
  <c r="AW116" i="1"/>
  <c r="AV116" i="1"/>
  <c r="AU116" i="1"/>
  <c r="AT116" i="1"/>
  <c r="AS116" i="1"/>
  <c r="AR116" i="1"/>
  <c r="AQ116" i="1"/>
  <c r="AP116" i="1"/>
  <c r="BB115" i="1"/>
  <c r="BA115" i="1"/>
  <c r="AZ115" i="1"/>
  <c r="AY115" i="1"/>
  <c r="AX115" i="1"/>
  <c r="AW115" i="1"/>
  <c r="AV115" i="1"/>
  <c r="AU115" i="1"/>
  <c r="AT115" i="1"/>
  <c r="AS115" i="1"/>
  <c r="AR115" i="1"/>
  <c r="AQ115" i="1"/>
  <c r="AP115" i="1"/>
  <c r="BB114" i="1"/>
  <c r="BA114" i="1"/>
  <c r="AZ114" i="1"/>
  <c r="AY114" i="1"/>
  <c r="AX114" i="1"/>
  <c r="AW114" i="1"/>
  <c r="AV114" i="1"/>
  <c r="AU114" i="1"/>
  <c r="AT114" i="1"/>
  <c r="AS114" i="1"/>
  <c r="AR114" i="1"/>
  <c r="AQ114" i="1"/>
  <c r="AP114" i="1"/>
  <c r="BB113" i="1"/>
  <c r="BA113" i="1"/>
  <c r="AZ113" i="1"/>
  <c r="AY113" i="1"/>
  <c r="AX113" i="1"/>
  <c r="AW113" i="1"/>
  <c r="AV113" i="1"/>
  <c r="AU113" i="1"/>
  <c r="AT113" i="1"/>
  <c r="AS113" i="1"/>
  <c r="AR113" i="1"/>
  <c r="AQ113" i="1"/>
  <c r="AP113" i="1"/>
  <c r="BB112" i="1"/>
  <c r="BA112" i="1"/>
  <c r="AZ112" i="1"/>
  <c r="AY112" i="1"/>
  <c r="AX112" i="1"/>
  <c r="AW112" i="1"/>
  <c r="AV112" i="1"/>
  <c r="AU112" i="1"/>
  <c r="AT112" i="1"/>
  <c r="AS112" i="1"/>
  <c r="AR112" i="1"/>
  <c r="AQ112" i="1"/>
  <c r="AP112" i="1"/>
  <c r="BB111" i="1"/>
  <c r="BA111" i="1"/>
  <c r="AZ111" i="1"/>
  <c r="AY111" i="1"/>
  <c r="AX111" i="1"/>
  <c r="AW111" i="1"/>
  <c r="AV111" i="1"/>
  <c r="AU111" i="1"/>
  <c r="AT111" i="1"/>
  <c r="AS111" i="1"/>
  <c r="AR111" i="1"/>
  <c r="AQ111" i="1"/>
  <c r="AP111" i="1"/>
  <c r="BB110" i="1"/>
  <c r="BA110" i="1"/>
  <c r="AZ110" i="1"/>
  <c r="AY110" i="1"/>
  <c r="AX110" i="1"/>
  <c r="AW110" i="1"/>
  <c r="AV110" i="1"/>
  <c r="AU110" i="1"/>
  <c r="AT110" i="1"/>
  <c r="AS110" i="1"/>
  <c r="AR110" i="1"/>
  <c r="AQ110" i="1"/>
  <c r="AP110" i="1"/>
  <c r="BB109" i="1"/>
  <c r="BA109" i="1"/>
  <c r="AZ109" i="1"/>
  <c r="AY109" i="1"/>
  <c r="AX109" i="1"/>
  <c r="AW109" i="1"/>
  <c r="AV109" i="1"/>
  <c r="AU109" i="1"/>
  <c r="AT109" i="1"/>
  <c r="AS109" i="1"/>
  <c r="AR109" i="1"/>
  <c r="AQ109" i="1"/>
  <c r="AP109" i="1"/>
  <c r="BB108" i="1"/>
  <c r="BA108" i="1"/>
  <c r="AZ108" i="1"/>
  <c r="AY108" i="1"/>
  <c r="AX108" i="1"/>
  <c r="AW108" i="1"/>
  <c r="AV108" i="1"/>
  <c r="AU108" i="1"/>
  <c r="AT108" i="1"/>
  <c r="AS108" i="1"/>
  <c r="AR108" i="1"/>
  <c r="AQ108" i="1"/>
  <c r="AP108" i="1"/>
  <c r="BB107" i="1"/>
  <c r="BA107" i="1"/>
  <c r="AZ107" i="1"/>
  <c r="AY107" i="1"/>
  <c r="AX107" i="1"/>
  <c r="AW107" i="1"/>
  <c r="AV107" i="1"/>
  <c r="AU107" i="1"/>
  <c r="AT107" i="1"/>
  <c r="AS107" i="1"/>
  <c r="AR107" i="1"/>
  <c r="AQ107" i="1"/>
  <c r="AP107" i="1"/>
  <c r="BB106" i="1"/>
  <c r="BA106" i="1"/>
  <c r="AZ106" i="1"/>
  <c r="AY106" i="1"/>
  <c r="AX106" i="1"/>
  <c r="AW106" i="1"/>
  <c r="AV106" i="1"/>
  <c r="AU106" i="1"/>
  <c r="AT106" i="1"/>
  <c r="AS106" i="1"/>
  <c r="AR106" i="1"/>
  <c r="AQ106" i="1"/>
  <c r="AP106" i="1"/>
  <c r="BB105" i="1"/>
  <c r="BA105" i="1"/>
  <c r="AZ105" i="1"/>
  <c r="AY105" i="1"/>
  <c r="AX105" i="1"/>
  <c r="AW105" i="1"/>
  <c r="AV105" i="1"/>
  <c r="AU105" i="1"/>
  <c r="AT105" i="1"/>
  <c r="AS105" i="1"/>
  <c r="AR105" i="1"/>
  <c r="AQ105" i="1"/>
  <c r="AP105" i="1"/>
  <c r="BB104" i="1"/>
  <c r="BA104" i="1"/>
  <c r="AZ104" i="1"/>
  <c r="AY104" i="1"/>
  <c r="AX104" i="1"/>
  <c r="AW104" i="1"/>
  <c r="AV104" i="1"/>
  <c r="AU104" i="1"/>
  <c r="AT104" i="1"/>
  <c r="AS104" i="1"/>
  <c r="AR104" i="1"/>
  <c r="AQ104" i="1"/>
  <c r="AP104" i="1"/>
  <c r="BB103" i="1"/>
  <c r="BA103" i="1"/>
  <c r="AZ103" i="1"/>
  <c r="AY103" i="1"/>
  <c r="AX103" i="1"/>
  <c r="AW103" i="1"/>
  <c r="AV103" i="1"/>
  <c r="AU103" i="1"/>
  <c r="AT103" i="1"/>
  <c r="AS103" i="1"/>
  <c r="AR103" i="1"/>
  <c r="AQ103" i="1"/>
  <c r="AP103" i="1"/>
  <c r="BB102" i="1"/>
  <c r="BA102" i="1"/>
  <c r="AZ102" i="1"/>
  <c r="AY102" i="1"/>
  <c r="AX102" i="1"/>
  <c r="AW102" i="1"/>
  <c r="AV102" i="1"/>
  <c r="AU102" i="1"/>
  <c r="AT102" i="1"/>
  <c r="AS102" i="1"/>
  <c r="AR102" i="1"/>
  <c r="AQ102" i="1"/>
  <c r="AP102" i="1"/>
  <c r="BB101" i="1"/>
  <c r="BA101" i="1"/>
  <c r="AZ101" i="1"/>
  <c r="AY101" i="1"/>
  <c r="AX101" i="1"/>
  <c r="AW101" i="1"/>
  <c r="AV101" i="1"/>
  <c r="AU101" i="1"/>
  <c r="AT101" i="1"/>
  <c r="AS101" i="1"/>
  <c r="AR101" i="1"/>
  <c r="AQ101" i="1"/>
  <c r="AP101" i="1"/>
  <c r="BB100" i="1"/>
  <c r="BA100" i="1"/>
  <c r="AZ100" i="1"/>
  <c r="AY100" i="1"/>
  <c r="AX100" i="1"/>
  <c r="AW100" i="1"/>
  <c r="AV100" i="1"/>
  <c r="AU100" i="1"/>
  <c r="AT100" i="1"/>
  <c r="AS100" i="1"/>
  <c r="AR100" i="1"/>
  <c r="AQ100" i="1"/>
  <c r="AP100" i="1"/>
  <c r="BB99" i="1"/>
  <c r="BA99" i="1"/>
  <c r="AZ99" i="1"/>
  <c r="AY99" i="1"/>
  <c r="AX99" i="1"/>
  <c r="AW99" i="1"/>
  <c r="AV99" i="1"/>
  <c r="AU99" i="1"/>
  <c r="AT99" i="1"/>
  <c r="AS99" i="1"/>
  <c r="AR99" i="1"/>
  <c r="AQ99" i="1"/>
  <c r="AP99" i="1"/>
  <c r="BB98" i="1"/>
  <c r="BA98" i="1"/>
  <c r="AZ98" i="1"/>
  <c r="AY98" i="1"/>
  <c r="AX98" i="1"/>
  <c r="AW98" i="1"/>
  <c r="AV98" i="1"/>
  <c r="AU98" i="1"/>
  <c r="AT98" i="1"/>
  <c r="AS98" i="1"/>
  <c r="AR98" i="1"/>
  <c r="AQ98" i="1"/>
  <c r="AP98" i="1"/>
  <c r="BB97" i="1"/>
  <c r="BA97" i="1"/>
  <c r="AZ97" i="1"/>
  <c r="AY97" i="1"/>
  <c r="AX97" i="1"/>
  <c r="AW97" i="1"/>
  <c r="AV97" i="1"/>
  <c r="AU97" i="1"/>
  <c r="AT97" i="1"/>
  <c r="AS97" i="1"/>
  <c r="AR97" i="1"/>
  <c r="AQ97" i="1"/>
  <c r="AP97" i="1"/>
  <c r="BB96" i="1"/>
  <c r="BA96" i="1"/>
  <c r="AZ96" i="1"/>
  <c r="AY96" i="1"/>
  <c r="AX96" i="1"/>
  <c r="AW96" i="1"/>
  <c r="AV96" i="1"/>
  <c r="AU96" i="1"/>
  <c r="AT96" i="1"/>
  <c r="AS96" i="1"/>
  <c r="AR96" i="1"/>
  <c r="AQ96" i="1"/>
  <c r="AP96" i="1"/>
  <c r="BB95" i="1"/>
  <c r="BA95" i="1"/>
  <c r="AZ95" i="1"/>
  <c r="AY95" i="1"/>
  <c r="AX95" i="1"/>
  <c r="AW95" i="1"/>
  <c r="AV95" i="1"/>
  <c r="AU95" i="1"/>
  <c r="AT95" i="1"/>
  <c r="AS95" i="1"/>
  <c r="AR95" i="1"/>
  <c r="AQ95" i="1"/>
  <c r="AP95" i="1"/>
  <c r="BB94" i="1"/>
  <c r="BA94" i="1"/>
  <c r="AZ94" i="1"/>
  <c r="AY94" i="1"/>
  <c r="AX94" i="1"/>
  <c r="AW94" i="1"/>
  <c r="AV94" i="1"/>
  <c r="AU94" i="1"/>
  <c r="AT94" i="1"/>
  <c r="AS94" i="1"/>
  <c r="AR94" i="1"/>
  <c r="AQ94" i="1"/>
  <c r="AP94" i="1"/>
  <c r="BB93" i="1"/>
  <c r="BA93" i="1"/>
  <c r="AZ93" i="1"/>
  <c r="AY93" i="1"/>
  <c r="AX93" i="1"/>
  <c r="AW93" i="1"/>
  <c r="AV93" i="1"/>
  <c r="AU93" i="1"/>
  <c r="AT93" i="1"/>
  <c r="AS93" i="1"/>
  <c r="AR93" i="1"/>
  <c r="AQ93" i="1"/>
  <c r="AP93" i="1"/>
  <c r="BB92" i="1"/>
  <c r="BA92" i="1"/>
  <c r="AZ92" i="1"/>
  <c r="AY92" i="1"/>
  <c r="AX92" i="1"/>
  <c r="AW92" i="1"/>
  <c r="AV92" i="1"/>
  <c r="AU92" i="1"/>
  <c r="AT92" i="1"/>
  <c r="AS92" i="1"/>
  <c r="AR92" i="1"/>
  <c r="AQ92" i="1"/>
  <c r="AP92" i="1"/>
  <c r="BB91" i="1"/>
  <c r="BA91" i="1"/>
  <c r="AZ91" i="1"/>
  <c r="AY91" i="1"/>
  <c r="AX91" i="1"/>
  <c r="AW91" i="1"/>
  <c r="AV91" i="1"/>
  <c r="AU91" i="1"/>
  <c r="AT91" i="1"/>
  <c r="AS91" i="1"/>
  <c r="AR91" i="1"/>
  <c r="AQ91" i="1"/>
  <c r="AP91" i="1"/>
  <c r="BB90" i="1"/>
  <c r="BA90" i="1"/>
  <c r="AZ90" i="1"/>
  <c r="AY90" i="1"/>
  <c r="AX90" i="1"/>
  <c r="AW90" i="1"/>
  <c r="AV90" i="1"/>
  <c r="AU90" i="1"/>
  <c r="AT90" i="1"/>
  <c r="AS90" i="1"/>
  <c r="AR90" i="1"/>
  <c r="AQ90" i="1"/>
  <c r="AP90" i="1"/>
  <c r="BB89" i="1"/>
  <c r="BA89" i="1"/>
  <c r="AZ89" i="1"/>
  <c r="AY89" i="1"/>
  <c r="AX89" i="1"/>
  <c r="AW89" i="1"/>
  <c r="AV89" i="1"/>
  <c r="AU89" i="1"/>
  <c r="AT89" i="1"/>
  <c r="AS89" i="1"/>
  <c r="AR89" i="1"/>
  <c r="AQ89" i="1"/>
  <c r="AP89" i="1"/>
  <c r="BB88" i="1"/>
  <c r="BA88" i="1"/>
  <c r="AZ88" i="1"/>
  <c r="AY88" i="1"/>
  <c r="AX88" i="1"/>
  <c r="AW88" i="1"/>
  <c r="AV88" i="1"/>
  <c r="AU88" i="1"/>
  <c r="AT88" i="1"/>
  <c r="AS88" i="1"/>
  <c r="AR88" i="1"/>
  <c r="AQ88" i="1"/>
  <c r="AP88" i="1"/>
  <c r="BB87" i="1"/>
  <c r="BA87" i="1"/>
  <c r="AZ87" i="1"/>
  <c r="AY87" i="1"/>
  <c r="AX87" i="1"/>
  <c r="AW87" i="1"/>
  <c r="AV87" i="1"/>
  <c r="AU87" i="1"/>
  <c r="AT87" i="1"/>
  <c r="AS87" i="1"/>
  <c r="AR87" i="1"/>
  <c r="AQ87" i="1"/>
  <c r="AP87" i="1"/>
  <c r="BB86" i="1"/>
  <c r="BA86" i="1"/>
  <c r="AZ86" i="1"/>
  <c r="AY86" i="1"/>
  <c r="AX86" i="1"/>
  <c r="AW86" i="1"/>
  <c r="AV86" i="1"/>
  <c r="AU86" i="1"/>
  <c r="AT86" i="1"/>
  <c r="AS86" i="1"/>
  <c r="AR86" i="1"/>
  <c r="AQ86" i="1"/>
  <c r="AP86" i="1"/>
  <c r="BB85" i="1"/>
  <c r="BA85" i="1"/>
  <c r="AZ85" i="1"/>
  <c r="AY85" i="1"/>
  <c r="AX85" i="1"/>
  <c r="AW85" i="1"/>
  <c r="AV85" i="1"/>
  <c r="AU85" i="1"/>
  <c r="AT85" i="1"/>
  <c r="AS85" i="1"/>
  <c r="AR85" i="1"/>
  <c r="AQ85" i="1"/>
  <c r="AP85" i="1"/>
  <c r="BB84" i="1"/>
  <c r="BA84" i="1"/>
  <c r="AZ84" i="1"/>
  <c r="AY84" i="1"/>
  <c r="AX84" i="1"/>
  <c r="AW84" i="1"/>
  <c r="AV84" i="1"/>
  <c r="AU84" i="1"/>
  <c r="AT84" i="1"/>
  <c r="AS84" i="1"/>
  <c r="AR84" i="1"/>
  <c r="AQ84" i="1"/>
  <c r="AP84" i="1"/>
  <c r="BB83" i="1"/>
  <c r="BA83" i="1"/>
  <c r="AZ83" i="1"/>
  <c r="AY83" i="1"/>
  <c r="AX83" i="1"/>
  <c r="AW83" i="1"/>
  <c r="AV83" i="1"/>
  <c r="AU83" i="1"/>
  <c r="AT83" i="1"/>
  <c r="AS83" i="1"/>
  <c r="AR83" i="1"/>
  <c r="AQ83" i="1"/>
  <c r="AP83" i="1"/>
  <c r="BB82" i="1"/>
  <c r="BA82" i="1"/>
  <c r="AZ82" i="1"/>
  <c r="AY82" i="1"/>
  <c r="AX82" i="1"/>
  <c r="AW82" i="1"/>
  <c r="AV82" i="1"/>
  <c r="AU82" i="1"/>
  <c r="AT82" i="1"/>
  <c r="AS82" i="1"/>
  <c r="AR82" i="1"/>
  <c r="AQ82" i="1"/>
  <c r="AP82" i="1"/>
  <c r="BB81" i="1"/>
  <c r="BA81" i="1"/>
  <c r="AZ81" i="1"/>
  <c r="AY81" i="1"/>
  <c r="AX81" i="1"/>
  <c r="AW81" i="1"/>
  <c r="AV81" i="1"/>
  <c r="AU81" i="1"/>
  <c r="AT81" i="1"/>
  <c r="AS81" i="1"/>
  <c r="AR81" i="1"/>
  <c r="AQ81" i="1"/>
  <c r="AP81" i="1"/>
  <c r="BB80" i="1"/>
  <c r="BA80" i="1"/>
  <c r="AZ80" i="1"/>
  <c r="AY80" i="1"/>
  <c r="AX80" i="1"/>
  <c r="AW80" i="1"/>
  <c r="AV80" i="1"/>
  <c r="AU80" i="1"/>
  <c r="AT80" i="1"/>
  <c r="AS80" i="1"/>
  <c r="AR80" i="1"/>
  <c r="AQ80" i="1"/>
  <c r="AP80" i="1"/>
  <c r="BB79" i="1"/>
  <c r="BA79" i="1"/>
  <c r="AZ79" i="1"/>
  <c r="AY79" i="1"/>
  <c r="AX79" i="1"/>
  <c r="AW79" i="1"/>
  <c r="AV79" i="1"/>
  <c r="AU79" i="1"/>
  <c r="AT79" i="1"/>
  <c r="AS79" i="1"/>
  <c r="AR79" i="1"/>
  <c r="AQ79" i="1"/>
  <c r="AP79" i="1"/>
  <c r="BB78" i="1"/>
  <c r="BA78" i="1"/>
  <c r="AZ78" i="1"/>
  <c r="AY78" i="1"/>
  <c r="AX78" i="1"/>
  <c r="AW78" i="1"/>
  <c r="AV78" i="1"/>
  <c r="AU78" i="1"/>
  <c r="AT78" i="1"/>
  <c r="AS78" i="1"/>
  <c r="AR78" i="1"/>
  <c r="AQ78" i="1"/>
  <c r="AP78" i="1"/>
  <c r="BB77" i="1"/>
  <c r="BA77" i="1"/>
  <c r="AZ77" i="1"/>
  <c r="AY77" i="1"/>
  <c r="AX77" i="1"/>
  <c r="AW77" i="1"/>
  <c r="AV77" i="1"/>
  <c r="AU77" i="1"/>
  <c r="AT77" i="1"/>
  <c r="AS77" i="1"/>
  <c r="AR77" i="1"/>
  <c r="AQ77" i="1"/>
  <c r="AP77" i="1"/>
  <c r="BB76" i="1"/>
  <c r="BA76" i="1"/>
  <c r="AZ76" i="1"/>
  <c r="AY76" i="1"/>
  <c r="AX76" i="1"/>
  <c r="AW76" i="1"/>
  <c r="AV76" i="1"/>
  <c r="AU76" i="1"/>
  <c r="AT76" i="1"/>
  <c r="AS76" i="1"/>
  <c r="AR76" i="1"/>
  <c r="AQ76" i="1"/>
  <c r="AP76" i="1"/>
  <c r="BB75" i="1"/>
  <c r="BA75" i="1"/>
  <c r="AZ75" i="1"/>
  <c r="AY75" i="1"/>
  <c r="AX75" i="1"/>
  <c r="AW75" i="1"/>
  <c r="AV75" i="1"/>
  <c r="AU75" i="1"/>
  <c r="AT75" i="1"/>
  <c r="AS75" i="1"/>
  <c r="AR75" i="1"/>
  <c r="AQ75" i="1"/>
  <c r="AP75" i="1"/>
  <c r="BB74" i="1"/>
  <c r="BA74" i="1"/>
  <c r="AZ74" i="1"/>
  <c r="AY74" i="1"/>
  <c r="AX74" i="1"/>
  <c r="AW74" i="1"/>
  <c r="AV74" i="1"/>
  <c r="AU74" i="1"/>
  <c r="AT74" i="1"/>
  <c r="AS74" i="1"/>
  <c r="AR74" i="1"/>
  <c r="AQ74" i="1"/>
  <c r="AP74" i="1"/>
  <c r="BB73" i="1"/>
  <c r="BA73" i="1"/>
  <c r="AZ73" i="1"/>
  <c r="AY73" i="1"/>
  <c r="AX73" i="1"/>
  <c r="AW73" i="1"/>
  <c r="AV73" i="1"/>
  <c r="AU73" i="1"/>
  <c r="AT73" i="1"/>
  <c r="AS73" i="1"/>
  <c r="AR73" i="1"/>
  <c r="AQ73" i="1"/>
  <c r="AP73" i="1"/>
  <c r="BB72" i="1"/>
  <c r="BA72" i="1"/>
  <c r="AZ72" i="1"/>
  <c r="AY72" i="1"/>
  <c r="AX72" i="1"/>
  <c r="AW72" i="1"/>
  <c r="AV72" i="1"/>
  <c r="AU72" i="1"/>
  <c r="AT72" i="1"/>
  <c r="AS72" i="1"/>
  <c r="AR72" i="1"/>
  <c r="AQ72" i="1"/>
  <c r="AP72" i="1"/>
  <c r="BB71" i="1"/>
  <c r="BA71" i="1"/>
  <c r="AZ71" i="1"/>
  <c r="AY71" i="1"/>
  <c r="AX71" i="1"/>
  <c r="AW71" i="1"/>
  <c r="AV71" i="1"/>
  <c r="AU71" i="1"/>
  <c r="AT71" i="1"/>
  <c r="AS71" i="1"/>
  <c r="AR71" i="1"/>
  <c r="AQ71" i="1"/>
  <c r="AP71" i="1"/>
  <c r="BB70" i="1"/>
  <c r="BA70" i="1"/>
  <c r="AZ70" i="1"/>
  <c r="AY70" i="1"/>
  <c r="AX70" i="1"/>
  <c r="AW70" i="1"/>
  <c r="AV70" i="1"/>
  <c r="AU70" i="1"/>
  <c r="AT70" i="1"/>
  <c r="AS70" i="1"/>
  <c r="AR70" i="1"/>
  <c r="AQ70" i="1"/>
  <c r="AP70" i="1"/>
  <c r="BB69" i="1"/>
  <c r="BA69" i="1"/>
  <c r="AZ69" i="1"/>
  <c r="AY69" i="1"/>
  <c r="AX69" i="1"/>
  <c r="AW69" i="1"/>
  <c r="AV69" i="1"/>
  <c r="AU69" i="1"/>
  <c r="AT69" i="1"/>
  <c r="AS69" i="1"/>
  <c r="AR69" i="1"/>
  <c r="AQ69" i="1"/>
  <c r="AP69" i="1"/>
  <c r="BB68" i="1"/>
  <c r="BA68" i="1"/>
  <c r="AZ68" i="1"/>
  <c r="AY68" i="1"/>
  <c r="AX68" i="1"/>
  <c r="AW68" i="1"/>
  <c r="AV68" i="1"/>
  <c r="AU68" i="1"/>
  <c r="AT68" i="1"/>
  <c r="AS68" i="1"/>
  <c r="AR68" i="1"/>
  <c r="AQ68" i="1"/>
  <c r="AP68" i="1"/>
  <c r="BB67" i="1"/>
  <c r="BA67" i="1"/>
  <c r="AZ67" i="1"/>
  <c r="AY67" i="1"/>
  <c r="AX67" i="1"/>
  <c r="AW67" i="1"/>
  <c r="AV67" i="1"/>
  <c r="AU67" i="1"/>
  <c r="AT67" i="1"/>
  <c r="AS67" i="1"/>
  <c r="AR67" i="1"/>
  <c r="AQ67" i="1"/>
  <c r="AP67" i="1"/>
  <c r="BB66" i="1"/>
  <c r="BA66" i="1"/>
  <c r="AZ66" i="1"/>
  <c r="AY66" i="1"/>
  <c r="AX66" i="1"/>
  <c r="AW66" i="1"/>
  <c r="AV66" i="1"/>
  <c r="AU66" i="1"/>
  <c r="AT66" i="1"/>
  <c r="AS66" i="1"/>
  <c r="AR66" i="1"/>
  <c r="AQ66" i="1"/>
  <c r="AP66" i="1"/>
  <c r="BB65" i="1"/>
  <c r="BA65" i="1"/>
  <c r="AZ65" i="1"/>
  <c r="AY65" i="1"/>
  <c r="AX65" i="1"/>
  <c r="AW65" i="1"/>
  <c r="AV65" i="1"/>
  <c r="AU65" i="1"/>
  <c r="AT65" i="1"/>
  <c r="AS65" i="1"/>
  <c r="AR65" i="1"/>
  <c r="AQ65" i="1"/>
  <c r="AP65" i="1"/>
  <c r="BB64" i="1"/>
  <c r="BA64" i="1"/>
  <c r="AZ64" i="1"/>
  <c r="AY64" i="1"/>
  <c r="AX64" i="1"/>
  <c r="AW64" i="1"/>
  <c r="AV64" i="1"/>
  <c r="AU64" i="1"/>
  <c r="AT64" i="1"/>
  <c r="AS64" i="1"/>
  <c r="AR64" i="1"/>
  <c r="AQ64" i="1"/>
  <c r="AP64" i="1"/>
  <c r="BB63" i="1"/>
  <c r="BA63" i="1"/>
  <c r="AZ63" i="1"/>
  <c r="AY63" i="1"/>
  <c r="AX63" i="1"/>
  <c r="AW63" i="1"/>
  <c r="AV63" i="1"/>
  <c r="AU63" i="1"/>
  <c r="AT63" i="1"/>
  <c r="AS63" i="1"/>
  <c r="AR63" i="1"/>
  <c r="AQ63" i="1"/>
  <c r="AP63" i="1"/>
  <c r="BB62" i="1"/>
  <c r="BA62" i="1"/>
  <c r="AZ62" i="1"/>
  <c r="AY62" i="1"/>
  <c r="AX62" i="1"/>
  <c r="AW62" i="1"/>
  <c r="AV62" i="1"/>
  <c r="AU62" i="1"/>
  <c r="AT62" i="1"/>
  <c r="AS62" i="1"/>
  <c r="AR62" i="1"/>
  <c r="AQ62" i="1"/>
  <c r="AP62" i="1"/>
  <c r="BB61" i="1"/>
  <c r="BA61" i="1"/>
  <c r="AZ61" i="1"/>
  <c r="AY61" i="1"/>
  <c r="AX61" i="1"/>
  <c r="AW61" i="1"/>
  <c r="AV61" i="1"/>
  <c r="AU61" i="1"/>
  <c r="AT61" i="1"/>
  <c r="AS61" i="1"/>
  <c r="AR61" i="1"/>
  <c r="AQ61" i="1"/>
  <c r="AP61" i="1"/>
  <c r="BB60" i="1"/>
  <c r="BA60" i="1"/>
  <c r="AZ60" i="1"/>
  <c r="AY60" i="1"/>
  <c r="AX60" i="1"/>
  <c r="AW60" i="1"/>
  <c r="AV60" i="1"/>
  <c r="AU60" i="1"/>
  <c r="AT60" i="1"/>
  <c r="AS60" i="1"/>
  <c r="AR60" i="1"/>
  <c r="AQ60" i="1"/>
  <c r="AP60" i="1"/>
  <c r="BB59" i="1"/>
  <c r="BA59" i="1"/>
  <c r="AZ59" i="1"/>
  <c r="AY59" i="1"/>
  <c r="AX59" i="1"/>
  <c r="AW59" i="1"/>
  <c r="AV59" i="1"/>
  <c r="AU59" i="1"/>
  <c r="AT59" i="1"/>
  <c r="AS59" i="1"/>
  <c r="AR59" i="1"/>
  <c r="AQ59" i="1"/>
  <c r="AP59" i="1"/>
  <c r="BB58" i="1"/>
  <c r="BA58" i="1"/>
  <c r="AZ58" i="1"/>
  <c r="AY58" i="1"/>
  <c r="AX58" i="1"/>
  <c r="AW58" i="1"/>
  <c r="AV58" i="1"/>
  <c r="AU58" i="1"/>
  <c r="AT58" i="1"/>
  <c r="AS58" i="1"/>
  <c r="AR58" i="1"/>
  <c r="AQ58" i="1"/>
  <c r="AP58" i="1"/>
  <c r="BB57" i="1"/>
  <c r="BA57" i="1"/>
  <c r="AZ57" i="1"/>
  <c r="AY57" i="1"/>
  <c r="AX57" i="1"/>
  <c r="AW57" i="1"/>
  <c r="AV57" i="1"/>
  <c r="AU57" i="1"/>
  <c r="AT57" i="1"/>
  <c r="AS57" i="1"/>
  <c r="AR57" i="1"/>
  <c r="AQ57" i="1"/>
  <c r="AP57" i="1"/>
  <c r="BB56" i="1"/>
  <c r="BA56" i="1"/>
  <c r="AZ56" i="1"/>
  <c r="AY56" i="1"/>
  <c r="AX56" i="1"/>
  <c r="AW56" i="1"/>
  <c r="AV56" i="1"/>
  <c r="AU56" i="1"/>
  <c r="AT56" i="1"/>
  <c r="AS56" i="1"/>
  <c r="AR56" i="1"/>
  <c r="AQ56" i="1"/>
  <c r="AP56" i="1"/>
  <c r="BB55" i="1"/>
  <c r="BA55" i="1"/>
  <c r="AZ55" i="1"/>
  <c r="AY55" i="1"/>
  <c r="AX55" i="1"/>
  <c r="AW55" i="1"/>
  <c r="AV55" i="1"/>
  <c r="AU55" i="1"/>
  <c r="AT55" i="1"/>
  <c r="AS55" i="1"/>
  <c r="AR55" i="1"/>
  <c r="AQ55" i="1"/>
  <c r="AP55" i="1"/>
  <c r="BB54" i="1"/>
  <c r="BA54" i="1"/>
  <c r="AZ54" i="1"/>
  <c r="AY54" i="1"/>
  <c r="AX54" i="1"/>
  <c r="AW54" i="1"/>
  <c r="AV54" i="1"/>
  <c r="AU54" i="1"/>
  <c r="AT54" i="1"/>
  <c r="AS54" i="1"/>
  <c r="AR54" i="1"/>
  <c r="AQ54" i="1"/>
  <c r="AP54" i="1"/>
  <c r="BB53" i="1"/>
  <c r="BA53" i="1"/>
  <c r="AZ53" i="1"/>
  <c r="AY53" i="1"/>
  <c r="AX53" i="1"/>
  <c r="AW53" i="1"/>
  <c r="AV53" i="1"/>
  <c r="AU53" i="1"/>
  <c r="AT53" i="1"/>
  <c r="AS53" i="1"/>
  <c r="AR53" i="1"/>
  <c r="AQ53" i="1"/>
  <c r="AP53" i="1"/>
  <c r="BB52" i="1"/>
  <c r="BA52" i="1"/>
  <c r="AZ52" i="1"/>
  <c r="AY52" i="1"/>
  <c r="AX52" i="1"/>
  <c r="AW52" i="1"/>
  <c r="AV52" i="1"/>
  <c r="AU52" i="1"/>
  <c r="AT52" i="1"/>
  <c r="AS52" i="1"/>
  <c r="AR52" i="1"/>
  <c r="AQ52" i="1"/>
  <c r="AP52" i="1"/>
  <c r="BB51" i="1"/>
  <c r="BA51" i="1"/>
  <c r="AZ51" i="1"/>
  <c r="AY51" i="1"/>
  <c r="AX51" i="1"/>
  <c r="AW51" i="1"/>
  <c r="AV51" i="1"/>
  <c r="AU51" i="1"/>
  <c r="AT51" i="1"/>
  <c r="AS51" i="1"/>
  <c r="AR51" i="1"/>
  <c r="AQ51" i="1"/>
  <c r="AP51" i="1"/>
  <c r="BB50" i="1"/>
  <c r="BA50" i="1"/>
  <c r="AZ50" i="1"/>
  <c r="AY50" i="1"/>
  <c r="AX50" i="1"/>
  <c r="AW50" i="1"/>
  <c r="AV50" i="1"/>
  <c r="AU50" i="1"/>
  <c r="AT50" i="1"/>
  <c r="AS50" i="1"/>
  <c r="AR50" i="1"/>
  <c r="AQ50" i="1"/>
  <c r="AP50" i="1"/>
  <c r="BB49" i="1"/>
  <c r="BA49" i="1"/>
  <c r="AZ49" i="1"/>
  <c r="AY49" i="1"/>
  <c r="AX49" i="1"/>
  <c r="AW49" i="1"/>
  <c r="AV49" i="1"/>
  <c r="AU49" i="1"/>
  <c r="AT49" i="1"/>
  <c r="AS49" i="1"/>
  <c r="AR49" i="1"/>
  <c r="AQ49" i="1"/>
  <c r="AP49" i="1"/>
  <c r="BB48" i="1"/>
  <c r="BA48" i="1"/>
  <c r="AZ48" i="1"/>
  <c r="AY48" i="1"/>
  <c r="AX48" i="1"/>
  <c r="AW48" i="1"/>
  <c r="AV48" i="1"/>
  <c r="AU48" i="1"/>
  <c r="AT48" i="1"/>
  <c r="AS48" i="1"/>
  <c r="AR48" i="1"/>
  <c r="AQ48" i="1"/>
  <c r="AP48" i="1"/>
  <c r="BB47" i="1"/>
  <c r="BA47" i="1"/>
  <c r="AZ47" i="1"/>
  <c r="AY47" i="1"/>
  <c r="AX47" i="1"/>
  <c r="AW47" i="1"/>
  <c r="AV47" i="1"/>
  <c r="AU47" i="1"/>
  <c r="AT47" i="1"/>
  <c r="AS47" i="1"/>
  <c r="AR47" i="1"/>
  <c r="AQ47" i="1"/>
  <c r="AP47" i="1"/>
  <c r="BB46" i="1"/>
  <c r="BA46" i="1"/>
  <c r="AZ46" i="1"/>
  <c r="AY46" i="1"/>
  <c r="AX46" i="1"/>
  <c r="AW46" i="1"/>
  <c r="AV46" i="1"/>
  <c r="AU46" i="1"/>
  <c r="AT46" i="1"/>
  <c r="AS46" i="1"/>
  <c r="AR46" i="1"/>
  <c r="AQ46" i="1"/>
  <c r="AP46" i="1"/>
  <c r="BB45" i="1"/>
  <c r="BA45" i="1"/>
  <c r="AZ45" i="1"/>
  <c r="AY45" i="1"/>
  <c r="AX45" i="1"/>
  <c r="AW45" i="1"/>
  <c r="AV45" i="1"/>
  <c r="AU45" i="1"/>
  <c r="AT45" i="1"/>
  <c r="AS45" i="1"/>
  <c r="AR45" i="1"/>
  <c r="AQ45" i="1"/>
  <c r="AP45" i="1"/>
  <c r="BB44" i="1"/>
  <c r="BA44" i="1"/>
  <c r="AZ44" i="1"/>
  <c r="AY44" i="1"/>
  <c r="AX44" i="1"/>
  <c r="AW44" i="1"/>
  <c r="AV44" i="1"/>
  <c r="AU44" i="1"/>
  <c r="AT44" i="1"/>
  <c r="AS44" i="1"/>
  <c r="AR44" i="1"/>
  <c r="AQ44" i="1"/>
  <c r="AP44" i="1"/>
  <c r="BB43" i="1"/>
  <c r="BA43" i="1"/>
  <c r="AZ43" i="1"/>
  <c r="AY43" i="1"/>
  <c r="AX43" i="1"/>
  <c r="AW43" i="1"/>
  <c r="AV43" i="1"/>
  <c r="AU43" i="1"/>
  <c r="AT43" i="1"/>
  <c r="AS43" i="1"/>
  <c r="AR43" i="1"/>
  <c r="AQ43" i="1"/>
  <c r="AP43" i="1"/>
  <c r="BB42" i="1"/>
  <c r="BA42" i="1"/>
  <c r="AZ42" i="1"/>
  <c r="AY42" i="1"/>
  <c r="AX42" i="1"/>
  <c r="AW42" i="1"/>
  <c r="AV42" i="1"/>
  <c r="AU42" i="1"/>
  <c r="AT42" i="1"/>
  <c r="AS42" i="1"/>
  <c r="AR42" i="1"/>
  <c r="AQ42" i="1"/>
  <c r="AP42" i="1"/>
  <c r="BB41" i="1"/>
  <c r="BA41" i="1"/>
  <c r="AZ41" i="1"/>
  <c r="AY41" i="1"/>
  <c r="AX41" i="1"/>
  <c r="AW41" i="1"/>
  <c r="AV41" i="1"/>
  <c r="AU41" i="1"/>
  <c r="AT41" i="1"/>
  <c r="AS41" i="1"/>
  <c r="AR41" i="1"/>
  <c r="AQ41" i="1"/>
  <c r="AP41" i="1"/>
  <c r="BB40" i="1"/>
  <c r="BA40" i="1"/>
  <c r="AZ40" i="1"/>
  <c r="AY40" i="1"/>
  <c r="AX40" i="1"/>
  <c r="AW40" i="1"/>
  <c r="AV40" i="1"/>
  <c r="AU40" i="1"/>
  <c r="AT40" i="1"/>
  <c r="AS40" i="1"/>
  <c r="AR40" i="1"/>
  <c r="AQ40" i="1"/>
  <c r="AP40" i="1"/>
  <c r="BB39" i="1"/>
  <c r="BA39" i="1"/>
  <c r="AZ39" i="1"/>
  <c r="AY39" i="1"/>
  <c r="AX39" i="1"/>
  <c r="AW39" i="1"/>
  <c r="AV39" i="1"/>
  <c r="AU39" i="1"/>
  <c r="AT39" i="1"/>
  <c r="AS39" i="1"/>
  <c r="AR39" i="1"/>
  <c r="AQ39" i="1"/>
  <c r="AP39" i="1"/>
  <c r="BB38" i="1"/>
  <c r="BA38" i="1"/>
  <c r="AZ38" i="1"/>
  <c r="AY38" i="1"/>
  <c r="AX38" i="1"/>
  <c r="AW38" i="1"/>
  <c r="AV38" i="1"/>
  <c r="AU38" i="1"/>
  <c r="AT38" i="1"/>
  <c r="AS38" i="1"/>
  <c r="AR38" i="1"/>
  <c r="AQ38" i="1"/>
  <c r="AP38" i="1"/>
  <c r="BB37" i="1"/>
  <c r="BA37" i="1"/>
  <c r="AZ37" i="1"/>
  <c r="AY37" i="1"/>
  <c r="AX37" i="1"/>
  <c r="AW37" i="1"/>
  <c r="AV37" i="1"/>
  <c r="AU37" i="1"/>
  <c r="AT37" i="1"/>
  <c r="AS37" i="1"/>
  <c r="AR37" i="1"/>
  <c r="AQ37" i="1"/>
  <c r="AP37" i="1"/>
  <c r="BB36" i="1"/>
  <c r="BA36" i="1"/>
  <c r="AZ36" i="1"/>
  <c r="AY36" i="1"/>
  <c r="AX36" i="1"/>
  <c r="AW36" i="1"/>
  <c r="AV36" i="1"/>
  <c r="AU36" i="1"/>
  <c r="AT36" i="1"/>
  <c r="AS36" i="1"/>
  <c r="AR36" i="1"/>
  <c r="AQ36" i="1"/>
  <c r="AP36" i="1"/>
  <c r="BB35" i="1"/>
  <c r="BA35" i="1"/>
  <c r="AZ35" i="1"/>
  <c r="AY35" i="1"/>
  <c r="AX35" i="1"/>
  <c r="AW35" i="1"/>
  <c r="AV35" i="1"/>
  <c r="AU35" i="1"/>
  <c r="AT35" i="1"/>
  <c r="AS35" i="1"/>
  <c r="AR35" i="1"/>
  <c r="AQ35" i="1"/>
  <c r="AP35" i="1"/>
  <c r="BB34" i="1"/>
  <c r="BA34" i="1"/>
  <c r="AZ34" i="1"/>
  <c r="AY34" i="1"/>
  <c r="AX34" i="1"/>
  <c r="AW34" i="1"/>
  <c r="AV34" i="1"/>
  <c r="AU34" i="1"/>
  <c r="AT34" i="1"/>
  <c r="AS34" i="1"/>
  <c r="AR34" i="1"/>
  <c r="AQ34" i="1"/>
  <c r="AP34" i="1"/>
  <c r="BB33" i="1"/>
  <c r="BA33" i="1"/>
  <c r="AZ33" i="1"/>
  <c r="AY33" i="1"/>
  <c r="AX33" i="1"/>
  <c r="AW33" i="1"/>
  <c r="AV33" i="1"/>
  <c r="AU33" i="1"/>
  <c r="AT33" i="1"/>
  <c r="AS33" i="1"/>
  <c r="AR33" i="1"/>
  <c r="AQ33" i="1"/>
  <c r="AP33" i="1"/>
  <c r="BB32" i="1"/>
  <c r="BA32" i="1"/>
  <c r="AZ32" i="1"/>
  <c r="AY32" i="1"/>
  <c r="AX32" i="1"/>
  <c r="AW32" i="1"/>
  <c r="AV32" i="1"/>
  <c r="AU32" i="1"/>
  <c r="AT32" i="1"/>
  <c r="AS32" i="1"/>
  <c r="AR32" i="1"/>
  <c r="AQ32" i="1"/>
  <c r="AP32" i="1"/>
  <c r="BB31" i="1"/>
  <c r="BA31" i="1"/>
  <c r="AZ31" i="1"/>
  <c r="AY31" i="1"/>
  <c r="AX31" i="1"/>
  <c r="AW31" i="1"/>
  <c r="AV31" i="1"/>
  <c r="AU31" i="1"/>
  <c r="AT31" i="1"/>
  <c r="AS31" i="1"/>
  <c r="AR31" i="1"/>
  <c r="AQ31" i="1"/>
  <c r="AP31" i="1"/>
  <c r="BB30" i="1"/>
  <c r="BA30" i="1"/>
  <c r="AZ30" i="1"/>
  <c r="AY30" i="1"/>
  <c r="AX30" i="1"/>
  <c r="AW30" i="1"/>
  <c r="AV30" i="1"/>
  <c r="AU30" i="1"/>
  <c r="AT30" i="1"/>
  <c r="AS30" i="1"/>
  <c r="AR30" i="1"/>
  <c r="AQ30" i="1"/>
  <c r="AP30" i="1"/>
  <c r="BB29" i="1"/>
  <c r="BA29" i="1"/>
  <c r="AZ29" i="1"/>
  <c r="AY29" i="1"/>
  <c r="AX29" i="1"/>
  <c r="AW29" i="1"/>
  <c r="AV29" i="1"/>
  <c r="AU29" i="1"/>
  <c r="AT29" i="1"/>
  <c r="AS29" i="1"/>
  <c r="AR29" i="1"/>
  <c r="AQ29" i="1"/>
  <c r="AP29" i="1"/>
  <c r="BB28" i="1"/>
  <c r="BA28" i="1"/>
  <c r="AZ28" i="1"/>
  <c r="AY28" i="1"/>
  <c r="AX28" i="1"/>
  <c r="AW28" i="1"/>
  <c r="AV28" i="1"/>
  <c r="AU28" i="1"/>
  <c r="AT28" i="1"/>
  <c r="AS28" i="1"/>
  <c r="AR28" i="1"/>
  <c r="AQ28" i="1"/>
  <c r="AP28" i="1"/>
  <c r="BB27" i="1"/>
  <c r="BA27" i="1"/>
  <c r="AZ27" i="1"/>
  <c r="AY27" i="1"/>
  <c r="AX27" i="1"/>
  <c r="AW27" i="1"/>
  <c r="AV27" i="1"/>
  <c r="AU27" i="1"/>
  <c r="AT27" i="1"/>
  <c r="AS27" i="1"/>
  <c r="AR27" i="1"/>
  <c r="AQ27" i="1"/>
  <c r="AP27" i="1"/>
  <c r="BB26" i="1"/>
  <c r="BA26" i="1"/>
  <c r="AZ26" i="1"/>
  <c r="AY26" i="1"/>
  <c r="AX26" i="1"/>
  <c r="AW26" i="1"/>
  <c r="AV26" i="1"/>
  <c r="AU26" i="1"/>
  <c r="AT26" i="1"/>
  <c r="AS26" i="1"/>
  <c r="AR26" i="1"/>
  <c r="AQ26" i="1"/>
  <c r="AP26" i="1"/>
  <c r="BB25" i="1"/>
  <c r="BA25" i="1"/>
  <c r="AZ25" i="1"/>
  <c r="AY25" i="1"/>
  <c r="AX25" i="1"/>
  <c r="AW25" i="1"/>
  <c r="AV25" i="1"/>
  <c r="AU25" i="1"/>
  <c r="AT25" i="1"/>
  <c r="AS25" i="1"/>
  <c r="AR25" i="1"/>
  <c r="AQ25" i="1"/>
  <c r="AP25" i="1"/>
  <c r="BB24" i="1"/>
  <c r="BA24" i="1"/>
  <c r="AZ24" i="1"/>
  <c r="AY24" i="1"/>
  <c r="AX24" i="1"/>
  <c r="AW24" i="1"/>
  <c r="AV24" i="1"/>
  <c r="AU24" i="1"/>
  <c r="AT24" i="1"/>
  <c r="AS24" i="1"/>
  <c r="AR24" i="1"/>
  <c r="AQ24" i="1"/>
  <c r="AP24" i="1"/>
  <c r="BB23" i="1"/>
  <c r="BA23" i="1"/>
  <c r="AZ23" i="1"/>
  <c r="AY23" i="1"/>
  <c r="AX23" i="1"/>
  <c r="AW23" i="1"/>
  <c r="AV23" i="1"/>
  <c r="AU23" i="1"/>
  <c r="AT23" i="1"/>
  <c r="AS23" i="1"/>
  <c r="AR23" i="1"/>
  <c r="AQ23" i="1"/>
  <c r="AP23" i="1"/>
  <c r="BB22" i="1"/>
  <c r="BA22" i="1"/>
  <c r="AZ22" i="1"/>
  <c r="AY22" i="1"/>
  <c r="AX22" i="1"/>
  <c r="AW22" i="1"/>
  <c r="AV22" i="1"/>
  <c r="AU22" i="1"/>
  <c r="AT22" i="1"/>
  <c r="AS22" i="1"/>
  <c r="AR22" i="1"/>
  <c r="AQ22" i="1"/>
  <c r="AP22" i="1"/>
  <c r="BB21" i="1"/>
  <c r="BA21" i="1"/>
  <c r="AZ21" i="1"/>
  <c r="AY21" i="1"/>
  <c r="AX21" i="1"/>
  <c r="AW21" i="1"/>
  <c r="AV21" i="1"/>
  <c r="AU21" i="1"/>
  <c r="AT21" i="1"/>
  <c r="AS21" i="1"/>
  <c r="AR21" i="1"/>
  <c r="AQ21" i="1"/>
  <c r="AP21" i="1"/>
  <c r="BB20" i="1"/>
  <c r="BA20" i="1"/>
  <c r="AZ20" i="1"/>
  <c r="AY20" i="1"/>
  <c r="AX20" i="1"/>
  <c r="AW20" i="1"/>
  <c r="AV20" i="1"/>
  <c r="AU20" i="1"/>
  <c r="AT20" i="1"/>
  <c r="AS20" i="1"/>
  <c r="AR20" i="1"/>
  <c r="AQ20" i="1"/>
  <c r="AP20" i="1"/>
  <c r="BB19" i="1"/>
  <c r="BA19" i="1"/>
  <c r="AZ19" i="1"/>
  <c r="AY19" i="1"/>
  <c r="AX19" i="1"/>
  <c r="AW19" i="1"/>
  <c r="AV19" i="1"/>
  <c r="AU19" i="1"/>
  <c r="AT19" i="1"/>
  <c r="AS19" i="1"/>
  <c r="AR19" i="1"/>
  <c r="AQ19" i="1"/>
  <c r="AP19" i="1"/>
  <c r="BB18" i="1"/>
  <c r="BA18" i="1"/>
  <c r="AZ18" i="1"/>
  <c r="AY18" i="1"/>
  <c r="AX18" i="1"/>
  <c r="AW18" i="1"/>
  <c r="AV18" i="1"/>
  <c r="AU18" i="1"/>
  <c r="AT18" i="1"/>
  <c r="AS18" i="1"/>
  <c r="AR18" i="1"/>
  <c r="AQ18" i="1"/>
  <c r="AP18" i="1"/>
  <c r="BB17" i="1"/>
  <c r="BA17" i="1"/>
  <c r="AZ17" i="1"/>
  <c r="AY17" i="1"/>
  <c r="AX17" i="1"/>
  <c r="AW17" i="1"/>
  <c r="AV17" i="1"/>
  <c r="AU17" i="1"/>
  <c r="AT17" i="1"/>
  <c r="AS17" i="1"/>
  <c r="AR17" i="1"/>
  <c r="AQ17" i="1"/>
  <c r="AP17" i="1"/>
  <c r="BB16" i="1"/>
  <c r="BA16" i="1"/>
  <c r="AZ16" i="1"/>
  <c r="AY16" i="1"/>
  <c r="AX16" i="1"/>
  <c r="AW16" i="1"/>
  <c r="AV16" i="1"/>
  <c r="AU16" i="1"/>
  <c r="AT16" i="1"/>
  <c r="AS16" i="1"/>
  <c r="AR16" i="1"/>
  <c r="AQ16" i="1"/>
  <c r="AP16" i="1"/>
  <c r="BB15" i="1"/>
  <c r="BA15" i="1"/>
  <c r="AZ15" i="1"/>
  <c r="AY15" i="1"/>
  <c r="AX15" i="1"/>
  <c r="AW15" i="1"/>
  <c r="AV15" i="1"/>
  <c r="AU15" i="1"/>
  <c r="AT15" i="1"/>
  <c r="AS15" i="1"/>
  <c r="AR15" i="1"/>
  <c r="AQ15" i="1"/>
  <c r="AP15" i="1"/>
  <c r="BB14" i="1"/>
  <c r="BA14" i="1"/>
  <c r="AZ14" i="1"/>
  <c r="AY14" i="1"/>
  <c r="AX14" i="1"/>
  <c r="AW14" i="1"/>
  <c r="AV14" i="1"/>
  <c r="AU14" i="1"/>
  <c r="AT14" i="1"/>
  <c r="AS14" i="1"/>
  <c r="AR14" i="1"/>
  <c r="AQ14" i="1"/>
  <c r="AP14" i="1"/>
  <c r="BB13" i="1"/>
  <c r="BA13" i="1"/>
  <c r="AZ13" i="1"/>
  <c r="AY13" i="1"/>
  <c r="AX13" i="1"/>
  <c r="AW13" i="1"/>
  <c r="AV13" i="1"/>
  <c r="AU13" i="1"/>
  <c r="AT13" i="1"/>
  <c r="AS13" i="1"/>
  <c r="AR13" i="1"/>
  <c r="AQ13" i="1"/>
  <c r="AP13" i="1"/>
  <c r="BB12" i="1"/>
  <c r="BA12" i="1"/>
  <c r="AZ12" i="1"/>
  <c r="AY12" i="1"/>
  <c r="AX12" i="1"/>
  <c r="AW12" i="1"/>
  <c r="AV12" i="1"/>
  <c r="AU12" i="1"/>
  <c r="AT12" i="1"/>
  <c r="AS12" i="1"/>
  <c r="AR12" i="1"/>
  <c r="AQ12" i="1"/>
  <c r="AP12" i="1"/>
  <c r="BB11" i="1"/>
  <c r="BA11" i="1"/>
  <c r="AZ11" i="1"/>
  <c r="AY11" i="1"/>
  <c r="AX11" i="1"/>
  <c r="AW11" i="1"/>
  <c r="AV11" i="1"/>
  <c r="AU11" i="1"/>
  <c r="AT11" i="1"/>
  <c r="AS11" i="1"/>
  <c r="AR11" i="1"/>
  <c r="AQ11" i="1"/>
  <c r="AP11" i="1"/>
  <c r="BB10" i="1"/>
  <c r="BA10" i="1"/>
  <c r="AZ10" i="1"/>
  <c r="AY10" i="1"/>
  <c r="AX10" i="1"/>
  <c r="AW10" i="1"/>
  <c r="AV10" i="1"/>
  <c r="AU10" i="1"/>
  <c r="AT10" i="1"/>
  <c r="AS10" i="1"/>
  <c r="AR10" i="1"/>
  <c r="AQ10" i="1"/>
  <c r="AP10" i="1"/>
  <c r="BB9" i="1"/>
  <c r="BA9" i="1"/>
  <c r="AZ9" i="1"/>
  <c r="AY9" i="1"/>
  <c r="AX9" i="1"/>
  <c r="AW9" i="1"/>
  <c r="AV9" i="1"/>
  <c r="AU9" i="1"/>
  <c r="AT9" i="1"/>
  <c r="AS9" i="1"/>
  <c r="AR9" i="1"/>
  <c r="AQ9" i="1"/>
  <c r="AP9" i="1"/>
  <c r="BB8" i="1"/>
  <c r="BA8" i="1"/>
  <c r="AZ8" i="1"/>
  <c r="AY8" i="1"/>
  <c r="AX8" i="1"/>
  <c r="AW8" i="1"/>
  <c r="AV8" i="1"/>
  <c r="AU8" i="1"/>
  <c r="AT8" i="1"/>
  <c r="AS8" i="1"/>
  <c r="AR8" i="1"/>
  <c r="AQ8" i="1"/>
  <c r="AP8" i="1"/>
  <c r="BB7" i="1"/>
  <c r="BA7" i="1"/>
  <c r="AZ7" i="1"/>
  <c r="AY7" i="1"/>
  <c r="AX7" i="1"/>
  <c r="AW7" i="1"/>
  <c r="AV7" i="1"/>
  <c r="AU7" i="1"/>
  <c r="AT7" i="1"/>
  <c r="AS7" i="1"/>
  <c r="AR7" i="1"/>
  <c r="AQ7" i="1"/>
  <c r="AP7" i="1"/>
  <c r="BB6" i="1"/>
  <c r="BA6" i="1"/>
  <c r="AZ6" i="1"/>
  <c r="AY6" i="1"/>
  <c r="AX6" i="1"/>
  <c r="AW6" i="1"/>
  <c r="AV6" i="1"/>
  <c r="AU6" i="1"/>
  <c r="AT6" i="1"/>
  <c r="AS6" i="1"/>
  <c r="AR6" i="1"/>
  <c r="AQ6" i="1"/>
  <c r="AP6" i="1"/>
  <c r="BB5" i="1"/>
  <c r="BA5" i="1"/>
  <c r="AZ5" i="1"/>
  <c r="AY5" i="1"/>
  <c r="AX5" i="1"/>
  <c r="AW5" i="1"/>
  <c r="AV5" i="1"/>
  <c r="AU5" i="1"/>
  <c r="AT5" i="1"/>
  <c r="AS5" i="1"/>
  <c r="AR5" i="1"/>
  <c r="AQ5" i="1"/>
  <c r="AP5" i="1"/>
  <c r="BB4" i="1"/>
  <c r="BA4" i="1"/>
  <c r="AZ4" i="1"/>
  <c r="AY4" i="1"/>
  <c r="AX4" i="1"/>
  <c r="AW4" i="1"/>
  <c r="AV4" i="1"/>
  <c r="AU4" i="1"/>
  <c r="AT4" i="1"/>
  <c r="AS4" i="1"/>
  <c r="AR4" i="1"/>
  <c r="AQ4" i="1"/>
  <c r="AP4" i="1"/>
  <c r="BB3" i="1"/>
  <c r="BA3" i="1"/>
  <c r="AZ3" i="1"/>
  <c r="AY3" i="1"/>
  <c r="AX3" i="1"/>
  <c r="AW3" i="1"/>
  <c r="AV3" i="1"/>
  <c r="AU3" i="1"/>
  <c r="AT3" i="1"/>
  <c r="AS3" i="1"/>
  <c r="AR3" i="1"/>
  <c r="AQ3" i="1"/>
  <c r="AP3" i="1"/>
  <c r="BB2" i="1"/>
  <c r="BA2" i="1"/>
  <c r="AZ2" i="1"/>
  <c r="AY2" i="1"/>
  <c r="AX2" i="1"/>
  <c r="AW2" i="1"/>
  <c r="AV2" i="1"/>
  <c r="AU2" i="1"/>
  <c r="AT2" i="1"/>
  <c r="AS2" i="1"/>
  <c r="AR2" i="1"/>
  <c r="AQ2" i="1"/>
  <c r="AP2" i="1"/>
  <c r="BF678" i="1"/>
  <c r="BF808" i="1" l="1"/>
  <c r="BF529" i="1"/>
  <c r="BF2" i="1"/>
  <c r="BF791" i="1"/>
  <c r="BF821" i="1"/>
  <c r="BF342" i="1"/>
  <c r="BF855" i="1"/>
  <c r="BF872" i="1"/>
  <c r="BF838" i="1"/>
  <c r="BF810" i="1"/>
  <c r="BE277" i="1"/>
  <c r="BD278" i="1"/>
  <c r="BC293" i="1"/>
  <c r="BE293" i="1"/>
  <c r="BD287" i="1"/>
  <c r="BC288" i="1"/>
  <c r="BE288" i="1"/>
  <c r="BD289" i="1"/>
  <c r="BC282" i="1"/>
  <c r="BE282" i="1"/>
  <c r="BD306" i="1"/>
  <c r="BC291" i="1"/>
  <c r="BE291" i="1"/>
  <c r="BD283" i="1"/>
  <c r="BC279" i="1"/>
  <c r="BE279" i="1"/>
  <c r="BD307" i="1"/>
  <c r="BC265" i="1"/>
  <c r="BE265" i="1"/>
  <c r="BD302" i="1"/>
  <c r="BC298" i="1"/>
  <c r="BE298" i="1"/>
  <c r="BD284" i="1"/>
  <c r="BC294" i="1"/>
  <c r="BE294" i="1"/>
  <c r="BD286" i="1"/>
  <c r="BC299" i="1"/>
  <c r="BE299" i="1"/>
  <c r="BE219" i="1"/>
  <c r="BD220" i="1"/>
  <c r="BC221" i="1"/>
  <c r="BE221" i="1"/>
  <c r="BD222" i="1"/>
  <c r="BC223" i="1"/>
  <c r="BE223" i="1"/>
  <c r="BD224" i="1"/>
  <c r="BC225" i="1"/>
  <c r="BE225" i="1"/>
  <c r="BD226" i="1"/>
  <c r="BC227" i="1"/>
  <c r="BE227" i="1"/>
  <c r="BD228" i="1"/>
  <c r="BC229" i="1"/>
  <c r="BE229" i="1"/>
  <c r="BD230" i="1"/>
  <c r="BC231" i="1"/>
  <c r="BE231" i="1"/>
  <c r="BD232" i="1"/>
  <c r="BC233" i="1"/>
  <c r="BE233" i="1"/>
  <c r="BD234" i="1"/>
  <c r="BC235" i="1"/>
  <c r="BE235" i="1"/>
  <c r="BD236" i="1"/>
  <c r="BC237" i="1"/>
  <c r="BE237" i="1"/>
  <c r="BD238" i="1"/>
  <c r="BC239" i="1"/>
  <c r="BE239" i="1"/>
  <c r="BD240" i="1"/>
  <c r="BC241" i="1"/>
  <c r="BE241" i="1"/>
  <c r="BD242" i="1"/>
  <c r="BC243" i="1"/>
  <c r="BE243" i="1"/>
  <c r="BD244" i="1"/>
  <c r="BC245" i="1"/>
  <c r="BE245" i="1"/>
  <c r="BD246" i="1"/>
  <c r="BC247" i="1"/>
  <c r="BE247" i="1"/>
  <c r="BD248" i="1"/>
  <c r="BC249" i="1"/>
  <c r="BE249" i="1"/>
  <c r="BD250" i="1"/>
  <c r="BC251" i="1"/>
  <c r="BE251" i="1"/>
  <c r="BD252" i="1"/>
  <c r="BC253" i="1"/>
  <c r="BE253" i="1"/>
  <c r="BD254" i="1"/>
  <c r="BC255" i="1"/>
  <c r="BE255" i="1"/>
  <c r="BD256" i="1"/>
  <c r="BC257" i="1"/>
  <c r="BE257" i="1"/>
  <c r="BD258" i="1"/>
  <c r="BC259" i="1"/>
  <c r="BE259" i="1"/>
  <c r="BD260" i="1"/>
  <c r="BC261" i="1"/>
  <c r="BE261" i="1"/>
  <c r="BD262" i="1"/>
  <c r="BE263" i="1"/>
  <c r="BD309" i="1"/>
  <c r="BC310" i="1"/>
  <c r="BE310" i="1"/>
  <c r="BD311" i="1"/>
  <c r="BC312" i="1"/>
  <c r="BE312" i="1"/>
  <c r="BD313" i="1"/>
  <c r="BC314" i="1"/>
  <c r="BE314" i="1"/>
  <c r="BD315" i="1"/>
  <c r="BC316" i="1"/>
  <c r="BE316" i="1"/>
  <c r="BD317" i="1"/>
  <c r="BC318" i="1"/>
  <c r="BE318" i="1"/>
  <c r="BD319" i="1"/>
  <c r="BC320" i="1"/>
  <c r="BE320" i="1"/>
  <c r="BD321" i="1"/>
  <c r="BC322" i="1"/>
  <c r="BE322" i="1"/>
  <c r="BC324" i="1"/>
  <c r="BE324" i="1"/>
  <c r="BD325" i="1"/>
  <c r="BC326" i="1"/>
  <c r="BE326" i="1"/>
  <c r="BD327" i="1"/>
  <c r="BC328" i="1"/>
  <c r="BE328" i="1"/>
  <c r="BD329" i="1"/>
  <c r="BC330" i="1"/>
  <c r="BE330" i="1"/>
  <c r="BD331" i="1"/>
  <c r="BC332" i="1"/>
  <c r="BE332" i="1"/>
  <c r="BD333" i="1"/>
  <c r="BC334" i="1"/>
  <c r="BE334" i="1"/>
  <c r="BD335" i="1"/>
  <c r="BC336" i="1"/>
  <c r="BE336" i="1"/>
  <c r="BD337" i="1"/>
  <c r="BC338" i="1"/>
  <c r="BE338" i="1"/>
  <c r="BD339" i="1"/>
  <c r="BC340" i="1"/>
  <c r="BE340" i="1"/>
  <c r="BD341" i="1"/>
  <c r="BC342" i="1"/>
  <c r="BE342" i="1"/>
  <c r="BD343" i="1"/>
  <c r="BC359" i="1"/>
  <c r="BE359" i="1"/>
  <c r="BD360" i="1"/>
  <c r="BC361" i="1"/>
  <c r="BE361" i="1"/>
  <c r="BD362" i="1"/>
  <c r="BC363" i="1"/>
  <c r="BE363" i="1"/>
  <c r="BD364" i="1"/>
  <c r="BC365" i="1"/>
  <c r="BE365" i="1"/>
  <c r="BD366" i="1"/>
  <c r="BC367" i="1"/>
  <c r="BE367" i="1"/>
  <c r="BD368" i="1"/>
  <c r="BC369" i="1"/>
  <c r="BE369" i="1"/>
  <c r="BD370" i="1"/>
  <c r="BC371" i="1"/>
  <c r="BE371" i="1"/>
  <c r="BD372" i="1"/>
  <c r="BC373" i="1"/>
  <c r="BE373" i="1"/>
  <c r="BD374" i="1"/>
  <c r="BC375" i="1"/>
  <c r="BE375" i="1"/>
  <c r="BD376" i="1"/>
  <c r="BC377" i="1"/>
  <c r="BE377" i="1"/>
  <c r="BD378" i="1"/>
  <c r="BC379" i="1"/>
  <c r="BE379" i="1"/>
  <c r="BD380" i="1"/>
  <c r="BC381" i="1"/>
  <c r="BE381" i="1"/>
  <c r="BD382" i="1"/>
  <c r="BC383" i="1"/>
  <c r="BE383" i="1"/>
  <c r="BD384" i="1"/>
  <c r="BC385" i="1"/>
  <c r="BE385" i="1"/>
  <c r="BD386" i="1"/>
  <c r="BD394" i="1"/>
  <c r="BC395" i="1"/>
  <c r="BE395" i="1"/>
  <c r="BD396" i="1"/>
  <c r="BE397" i="1"/>
  <c r="BD398" i="1"/>
  <c r="BC399" i="1"/>
  <c r="BE399" i="1"/>
  <c r="BD400" i="1"/>
  <c r="BC401" i="1"/>
  <c r="BE401" i="1"/>
  <c r="BD402" i="1"/>
  <c r="BC403" i="1"/>
  <c r="BE403" i="1"/>
  <c r="BD404" i="1"/>
  <c r="BC405" i="1"/>
  <c r="BE405" i="1"/>
  <c r="BD406" i="1"/>
  <c r="BC407" i="1"/>
  <c r="BE407" i="1"/>
  <c r="BD408" i="1"/>
  <c r="BC409" i="1"/>
  <c r="BE409" i="1"/>
  <c r="BD410" i="1"/>
  <c r="BC411" i="1"/>
  <c r="BE411" i="1"/>
  <c r="BD412" i="1"/>
  <c r="BC413" i="1"/>
  <c r="BE413" i="1"/>
  <c r="BD414" i="1"/>
  <c r="BC415" i="1"/>
  <c r="BE415" i="1"/>
  <c r="BD416" i="1"/>
  <c r="BC417" i="1"/>
  <c r="BE417" i="1"/>
  <c r="BD418" i="1"/>
  <c r="BC419" i="1"/>
  <c r="BE419" i="1"/>
  <c r="BD420" i="1"/>
  <c r="BC421" i="1"/>
  <c r="BE421" i="1"/>
  <c r="BD422" i="1"/>
  <c r="BC423" i="1"/>
  <c r="BE423" i="1"/>
  <c r="BD424" i="1"/>
  <c r="BC425" i="1"/>
  <c r="BE425" i="1"/>
  <c r="BD426" i="1"/>
  <c r="BC427" i="1"/>
  <c r="BE427" i="1"/>
  <c r="BD428" i="1"/>
  <c r="BC429" i="1"/>
  <c r="BE429" i="1"/>
  <c r="BD430" i="1"/>
  <c r="BC431" i="1"/>
  <c r="BE431" i="1"/>
  <c r="BD432" i="1"/>
  <c r="BC433" i="1"/>
  <c r="BE433" i="1"/>
  <c r="BD434" i="1"/>
  <c r="BC435" i="1"/>
  <c r="BE435" i="1"/>
  <c r="BD436" i="1"/>
  <c r="BC437" i="1"/>
  <c r="BE437" i="1"/>
  <c r="BD438" i="1"/>
  <c r="BC439" i="1"/>
  <c r="BE439" i="1"/>
  <c r="BD440" i="1"/>
  <c r="BC441" i="1"/>
  <c r="BE441" i="1"/>
  <c r="BD442" i="1"/>
  <c r="BC443" i="1"/>
  <c r="BE443" i="1"/>
  <c r="BD444" i="1"/>
  <c r="BC445" i="1"/>
  <c r="BE445" i="1"/>
  <c r="BD446" i="1"/>
  <c r="BC447" i="1"/>
  <c r="BE447" i="1"/>
  <c r="BD448" i="1"/>
  <c r="BC449" i="1"/>
  <c r="BE449" i="1"/>
  <c r="BD450" i="1"/>
  <c r="BC451" i="1"/>
  <c r="BE451" i="1"/>
  <c r="BD452" i="1"/>
  <c r="BC453" i="1"/>
  <c r="BE453" i="1"/>
  <c r="BD454" i="1"/>
  <c r="BC455" i="1"/>
  <c r="BE455" i="1"/>
  <c r="BD456" i="1"/>
  <c r="BC457" i="1"/>
  <c r="BE457" i="1"/>
  <c r="BD458" i="1"/>
  <c r="BC459" i="1"/>
  <c r="BE459" i="1"/>
  <c r="BD460" i="1"/>
  <c r="BC461" i="1"/>
  <c r="BE461" i="1"/>
  <c r="BD462" i="1"/>
  <c r="BC463" i="1"/>
  <c r="BE463" i="1"/>
  <c r="BD464" i="1"/>
  <c r="BC465" i="1"/>
  <c r="BE465" i="1"/>
  <c r="BD466" i="1"/>
  <c r="BC467" i="1"/>
  <c r="BE467" i="1"/>
  <c r="BD468" i="1"/>
  <c r="BE469" i="1"/>
  <c r="BD470" i="1"/>
  <c r="BC471" i="1"/>
  <c r="BE471" i="1"/>
  <c r="BD472" i="1"/>
  <c r="BC473" i="1"/>
  <c r="BE473" i="1"/>
  <c r="BD474" i="1"/>
  <c r="BC475" i="1"/>
  <c r="BE475" i="1"/>
  <c r="BD476" i="1"/>
  <c r="BC477" i="1"/>
  <c r="BE477" i="1"/>
  <c r="BD478" i="1"/>
  <c r="BC479" i="1"/>
  <c r="BE479" i="1"/>
  <c r="BD480" i="1"/>
  <c r="BC481" i="1"/>
  <c r="BE481" i="1"/>
  <c r="BD482" i="1"/>
  <c r="BC483" i="1"/>
  <c r="BE483" i="1"/>
  <c r="BD484" i="1"/>
  <c r="BC485" i="1"/>
  <c r="BE485" i="1"/>
  <c r="BD486" i="1"/>
  <c r="BC487" i="1"/>
  <c r="BE487" i="1"/>
  <c r="BD488" i="1"/>
  <c r="BC489" i="1"/>
  <c r="BE489" i="1"/>
  <c r="BD490" i="1"/>
  <c r="BC491" i="1"/>
  <c r="BE491" i="1"/>
  <c r="BD492" i="1"/>
  <c r="BC493" i="1"/>
  <c r="BE493" i="1"/>
  <c r="BD494" i="1"/>
  <c r="BC495" i="1"/>
  <c r="BE495" i="1"/>
  <c r="BD496" i="1"/>
  <c r="BC497" i="1"/>
  <c r="BE497" i="1"/>
  <c r="BD498" i="1"/>
  <c r="BC499" i="1"/>
  <c r="BE499" i="1"/>
  <c r="BD500" i="1"/>
  <c r="BC501" i="1"/>
  <c r="BE501" i="1"/>
  <c r="BD502" i="1"/>
  <c r="BC503" i="1"/>
  <c r="BE503" i="1"/>
  <c r="BD504" i="1"/>
  <c r="BC505" i="1"/>
  <c r="BE505" i="1"/>
  <c r="BD506" i="1"/>
  <c r="BC507" i="1"/>
  <c r="BE507" i="1"/>
  <c r="BD508" i="1"/>
  <c r="BC509" i="1"/>
  <c r="BE509" i="1"/>
  <c r="BD510" i="1"/>
  <c r="BC511" i="1"/>
  <c r="BE511" i="1"/>
  <c r="BD512" i="1"/>
  <c r="BC513" i="1"/>
  <c r="BE513" i="1"/>
  <c r="BD514" i="1"/>
  <c r="BC515" i="1"/>
  <c r="BE515" i="1"/>
  <c r="BD516" i="1"/>
  <c r="BC517" i="1"/>
  <c r="BE517" i="1"/>
  <c r="BD518" i="1"/>
  <c r="BC519" i="1"/>
  <c r="BE519" i="1"/>
  <c r="BD520" i="1"/>
  <c r="BC521" i="1"/>
  <c r="BE521" i="1"/>
  <c r="BD522" i="1"/>
  <c r="BC523" i="1"/>
  <c r="BE523" i="1"/>
  <c r="BD524" i="1"/>
  <c r="BC525" i="1"/>
  <c r="BE525" i="1"/>
  <c r="BD526" i="1"/>
  <c r="BC527" i="1"/>
  <c r="BE527" i="1"/>
  <c r="BD528" i="1"/>
  <c r="BC529" i="1"/>
  <c r="BE529" i="1"/>
  <c r="BD530" i="1"/>
  <c r="BC531" i="1"/>
  <c r="BE531" i="1"/>
  <c r="BD532" i="1"/>
  <c r="BC533" i="1"/>
  <c r="BE533" i="1"/>
  <c r="BD534" i="1"/>
  <c r="BC535" i="1"/>
  <c r="BE535" i="1"/>
  <c r="BD536" i="1"/>
  <c r="BC537" i="1"/>
  <c r="BE537" i="1"/>
  <c r="BD538" i="1"/>
  <c r="BC539" i="1"/>
  <c r="BE539" i="1"/>
  <c r="BD540" i="1"/>
  <c r="BC541" i="1"/>
  <c r="BE541" i="1"/>
  <c r="BD542" i="1"/>
  <c r="BC543" i="1"/>
  <c r="BE543" i="1"/>
  <c r="BD544" i="1"/>
  <c r="BC545" i="1"/>
  <c r="BE545" i="1"/>
  <c r="BD546" i="1"/>
  <c r="BC547" i="1"/>
  <c r="BE547" i="1"/>
  <c r="BD548" i="1"/>
  <c r="BC549" i="1"/>
  <c r="BE549" i="1"/>
  <c r="BD550" i="1"/>
  <c r="BC551" i="1"/>
  <c r="BE551" i="1"/>
  <c r="BD552" i="1"/>
  <c r="BC553" i="1"/>
  <c r="BE553" i="1"/>
  <c r="BD554" i="1"/>
  <c r="BC555" i="1"/>
  <c r="BE555" i="1"/>
  <c r="BD556" i="1"/>
  <c r="BC557" i="1"/>
  <c r="BE557" i="1"/>
  <c r="BD558" i="1"/>
  <c r="BC559" i="1"/>
  <c r="BE559" i="1"/>
  <c r="BD560" i="1"/>
  <c r="BC561" i="1"/>
  <c r="BE561" i="1"/>
  <c r="BD562" i="1"/>
  <c r="BC563" i="1"/>
  <c r="BE563" i="1"/>
  <c r="BD564" i="1"/>
  <c r="BC565" i="1"/>
  <c r="BE565" i="1"/>
  <c r="BD566" i="1"/>
  <c r="BC567" i="1"/>
  <c r="BE567" i="1"/>
  <c r="BD568" i="1"/>
  <c r="BC569" i="1"/>
  <c r="BE569" i="1"/>
  <c r="BD570" i="1"/>
  <c r="BC571" i="1"/>
  <c r="BE571" i="1"/>
  <c r="BD572" i="1"/>
  <c r="BC573" i="1"/>
  <c r="BE573" i="1"/>
  <c r="BD574" i="1"/>
  <c r="BC575" i="1"/>
  <c r="BE575" i="1"/>
  <c r="BD576" i="1"/>
  <c r="BC577" i="1"/>
  <c r="BE577" i="1"/>
  <c r="BD578" i="1"/>
  <c r="BC579" i="1"/>
  <c r="BE579" i="1"/>
  <c r="BD580" i="1"/>
  <c r="BC581" i="1"/>
  <c r="BE581" i="1"/>
  <c r="BD582" i="1"/>
  <c r="BC583" i="1"/>
  <c r="BE583" i="1"/>
  <c r="BD584" i="1"/>
  <c r="BE585" i="1"/>
  <c r="BD586" i="1"/>
  <c r="BC587" i="1"/>
  <c r="BE587" i="1"/>
  <c r="BD588" i="1"/>
  <c r="BC589" i="1"/>
  <c r="BE589" i="1"/>
  <c r="BD590" i="1"/>
  <c r="BC591" i="1"/>
  <c r="BE591" i="1"/>
  <c r="BD592" i="1"/>
  <c r="BC593" i="1"/>
  <c r="BE593" i="1"/>
  <c r="BD594" i="1"/>
  <c r="BC595" i="1"/>
  <c r="BE595" i="1"/>
  <c r="BD596" i="1"/>
  <c r="BC597" i="1"/>
  <c r="BE597" i="1"/>
  <c r="BD598" i="1"/>
  <c r="BC599" i="1"/>
  <c r="BE599" i="1"/>
  <c r="BD600" i="1"/>
  <c r="BC601" i="1"/>
  <c r="BE601" i="1"/>
  <c r="BD602" i="1"/>
  <c r="BC603" i="1"/>
  <c r="BE603" i="1"/>
  <c r="BD275" i="1"/>
  <c r="BC297" i="1"/>
  <c r="BE297" i="1"/>
  <c r="BD301" i="1"/>
  <c r="BC285" i="1"/>
  <c r="BE285" i="1"/>
  <c r="BD280" i="1"/>
  <c r="BC295" i="1"/>
  <c r="BE295" i="1"/>
  <c r="BD303" i="1"/>
  <c r="BC268" i="1"/>
  <c r="BE268" i="1"/>
  <c r="BD264" i="1"/>
  <c r="BC272" i="1"/>
  <c r="BE272" i="1"/>
  <c r="BD276" i="1"/>
  <c r="BC277" i="1"/>
  <c r="BD305" i="1"/>
  <c r="BD2" i="1"/>
  <c r="BC3" i="1"/>
  <c r="BE3" i="1"/>
  <c r="BC5" i="1"/>
  <c r="BE5" i="1"/>
  <c r="BD6" i="1"/>
  <c r="BC7" i="1"/>
  <c r="BE7" i="1"/>
  <c r="BD8" i="1"/>
  <c r="BC9" i="1"/>
  <c r="BE9" i="1"/>
  <c r="BD10" i="1"/>
  <c r="BC11" i="1"/>
  <c r="BE11" i="1"/>
  <c r="BD12" i="1"/>
  <c r="BC13" i="1"/>
  <c r="BE13" i="1"/>
  <c r="BD14" i="1"/>
  <c r="BC15" i="1"/>
  <c r="BE15" i="1"/>
  <c r="BD16" i="1"/>
  <c r="BC17" i="1"/>
  <c r="BE17" i="1"/>
  <c r="BD18" i="1"/>
  <c r="BC19" i="1"/>
  <c r="BD20" i="1"/>
  <c r="BC21" i="1"/>
  <c r="BE21" i="1"/>
  <c r="BC23" i="1"/>
  <c r="BE23" i="1"/>
  <c r="BD24" i="1"/>
  <c r="BC25" i="1"/>
  <c r="BE25" i="1"/>
  <c r="BC27" i="1"/>
  <c r="BE27" i="1"/>
  <c r="BD28" i="1"/>
  <c r="BC29" i="1"/>
  <c r="BE29" i="1"/>
  <c r="BD30" i="1"/>
  <c r="BE31" i="1"/>
  <c r="BD32" i="1"/>
  <c r="BC33" i="1"/>
  <c r="BE33" i="1"/>
  <c r="BC35" i="1"/>
  <c r="BE35" i="1"/>
  <c r="BD36" i="1"/>
  <c r="BD38" i="1"/>
  <c r="BC39" i="1"/>
  <c r="BE39" i="1"/>
  <c r="BD40" i="1"/>
  <c r="BC41" i="1"/>
  <c r="BE41" i="1"/>
  <c r="BD42" i="1"/>
  <c r="BC43" i="1"/>
  <c r="BE43" i="1"/>
  <c r="BD44" i="1"/>
  <c r="BC45" i="1"/>
  <c r="BE45" i="1"/>
  <c r="BD46" i="1"/>
  <c r="BC47" i="1"/>
  <c r="BE47" i="1"/>
  <c r="BD48" i="1"/>
  <c r="BC49" i="1"/>
  <c r="BD50" i="1"/>
  <c r="BC51" i="1"/>
  <c r="BE51" i="1"/>
  <c r="BD52" i="1"/>
  <c r="BC53" i="1"/>
  <c r="BE53" i="1"/>
  <c r="BC55" i="1"/>
  <c r="BE55" i="1"/>
  <c r="BD56" i="1"/>
  <c r="BC57" i="1"/>
  <c r="BE57" i="1"/>
  <c r="BD58" i="1"/>
  <c r="BC59" i="1"/>
  <c r="BE59" i="1"/>
  <c r="BD60" i="1"/>
  <c r="BE61" i="1"/>
  <c r="BD62" i="1"/>
  <c r="BC63" i="1"/>
  <c r="BE63" i="1"/>
  <c r="BC65" i="1"/>
  <c r="BE65" i="1"/>
  <c r="BD66" i="1"/>
  <c r="BC67" i="1"/>
  <c r="BE67" i="1"/>
  <c r="BD68" i="1"/>
  <c r="BC69" i="1"/>
  <c r="BE69" i="1"/>
  <c r="BD70" i="1"/>
  <c r="BC71" i="1"/>
  <c r="BE71" i="1"/>
  <c r="BD72" i="1"/>
  <c r="BC73" i="1"/>
  <c r="BE73" i="1"/>
  <c r="BD74" i="1"/>
  <c r="BC75" i="1"/>
  <c r="BE75" i="1"/>
  <c r="BD76" i="1"/>
  <c r="BC77" i="1"/>
  <c r="BE77" i="1"/>
  <c r="BD78" i="1"/>
  <c r="BC79" i="1"/>
  <c r="BE79" i="1"/>
  <c r="BD80" i="1"/>
  <c r="BC81" i="1"/>
  <c r="BE81" i="1"/>
  <c r="BD82" i="1"/>
  <c r="BC83" i="1"/>
  <c r="BE83" i="1"/>
  <c r="BD84" i="1"/>
  <c r="BC85" i="1"/>
  <c r="BE85" i="1"/>
  <c r="BD86" i="1"/>
  <c r="BC87" i="1"/>
  <c r="BE87" i="1"/>
  <c r="BD88" i="1"/>
  <c r="BC89" i="1"/>
  <c r="BE89" i="1"/>
  <c r="BD90" i="1"/>
  <c r="BE91" i="1"/>
  <c r="BD92" i="1"/>
  <c r="BC93" i="1"/>
  <c r="BE93" i="1"/>
  <c r="BD94" i="1"/>
  <c r="BC95" i="1"/>
  <c r="BE95" i="1"/>
  <c r="BD96" i="1"/>
  <c r="BC97" i="1"/>
  <c r="BE97" i="1"/>
  <c r="BD98" i="1"/>
  <c r="BC99" i="1"/>
  <c r="BE99" i="1"/>
  <c r="BD100" i="1"/>
  <c r="BC101" i="1"/>
  <c r="BE101" i="1"/>
  <c r="BD102" i="1"/>
  <c r="BC103" i="1"/>
  <c r="BE103" i="1"/>
  <c r="BD104" i="1"/>
  <c r="BC105" i="1"/>
  <c r="BE105" i="1"/>
  <c r="BD106" i="1"/>
  <c r="BC107" i="1"/>
  <c r="BE107" i="1"/>
  <c r="BD108" i="1"/>
  <c r="BC109" i="1"/>
  <c r="BE109" i="1"/>
  <c r="BD110" i="1"/>
  <c r="BC111" i="1"/>
  <c r="BE111" i="1"/>
  <c r="BD112" i="1"/>
  <c r="BC113" i="1"/>
  <c r="BE113" i="1"/>
  <c r="BD114" i="1"/>
  <c r="BC115" i="1"/>
  <c r="BE115" i="1"/>
  <c r="BD116" i="1"/>
  <c r="BC117" i="1"/>
  <c r="BE117" i="1"/>
  <c r="BD118" i="1"/>
  <c r="BC119" i="1"/>
  <c r="BE119" i="1"/>
  <c r="BD120" i="1"/>
  <c r="BC121" i="1"/>
  <c r="BE121" i="1"/>
  <c r="BD122" i="1"/>
  <c r="BC123" i="1"/>
  <c r="BE123" i="1"/>
  <c r="BD124" i="1"/>
  <c r="BC125" i="1"/>
  <c r="BE125" i="1"/>
  <c r="BD126" i="1"/>
  <c r="BC127" i="1"/>
  <c r="BE127" i="1"/>
  <c r="BD128" i="1"/>
  <c r="BC129" i="1"/>
  <c r="BD130" i="1"/>
  <c r="BC131" i="1"/>
  <c r="BE131" i="1"/>
  <c r="BD132" i="1"/>
  <c r="BC133" i="1"/>
  <c r="BE133" i="1"/>
  <c r="BD134" i="1"/>
  <c r="BC135" i="1"/>
  <c r="BE135" i="1"/>
  <c r="BD136" i="1"/>
  <c r="BC137" i="1"/>
  <c r="BE137" i="1"/>
  <c r="BD138" i="1"/>
  <c r="BC139" i="1"/>
  <c r="BE139" i="1"/>
  <c r="BD140" i="1"/>
  <c r="BC141" i="1"/>
  <c r="BE141" i="1"/>
  <c r="BD142" i="1"/>
  <c r="BC143" i="1"/>
  <c r="BE143" i="1"/>
  <c r="BD144" i="1"/>
  <c r="BC145" i="1"/>
  <c r="BE145" i="1"/>
  <c r="BD146" i="1"/>
  <c r="BC147" i="1"/>
  <c r="BD148" i="1"/>
  <c r="BC149" i="1"/>
  <c r="BE149" i="1"/>
  <c r="BD150" i="1"/>
  <c r="BC151" i="1"/>
  <c r="BE151" i="1"/>
  <c r="BD152" i="1"/>
  <c r="BC153" i="1"/>
  <c r="BE153" i="1"/>
  <c r="BD154" i="1"/>
  <c r="BC155" i="1"/>
  <c r="BE155" i="1"/>
  <c r="BD156" i="1"/>
  <c r="BE157" i="1"/>
  <c r="BD158" i="1"/>
  <c r="BC159" i="1"/>
  <c r="BE159" i="1"/>
  <c r="BD160" i="1"/>
  <c r="BC161" i="1"/>
  <c r="BD162" i="1"/>
  <c r="BC163" i="1"/>
  <c r="BE163" i="1"/>
  <c r="BD164" i="1"/>
  <c r="BC165" i="1"/>
  <c r="BE165" i="1"/>
  <c r="BD166" i="1"/>
  <c r="BC167" i="1"/>
  <c r="BE167" i="1"/>
  <c r="BD168" i="1"/>
  <c r="BC184" i="1"/>
  <c r="BE184" i="1"/>
  <c r="BD185" i="1"/>
  <c r="BC186" i="1"/>
  <c r="BD186" i="1"/>
  <c r="BC187" i="1"/>
  <c r="BE187" i="1"/>
  <c r="BD188" i="1"/>
  <c r="BE189" i="1"/>
  <c r="BD190" i="1"/>
  <c r="BC191" i="1"/>
  <c r="BE191" i="1"/>
  <c r="BD192" i="1"/>
  <c r="BC193" i="1"/>
  <c r="BE193" i="1"/>
  <c r="BD194" i="1"/>
  <c r="BC195" i="1"/>
  <c r="BE195" i="1"/>
  <c r="BD196" i="1"/>
  <c r="BC197" i="1"/>
  <c r="BE197" i="1"/>
  <c r="BD198" i="1"/>
  <c r="BC199" i="1"/>
  <c r="BE199" i="1"/>
  <c r="BD200" i="1"/>
  <c r="BC201" i="1"/>
  <c r="BE201" i="1"/>
  <c r="BD202" i="1"/>
  <c r="BC203" i="1"/>
  <c r="BE203" i="1"/>
  <c r="BD204" i="1"/>
  <c r="BC205" i="1"/>
  <c r="BE205" i="1"/>
  <c r="BD206" i="1"/>
  <c r="BC207" i="1"/>
  <c r="BE207" i="1"/>
  <c r="BD208" i="1"/>
  <c r="BC209" i="1"/>
  <c r="BD210" i="1"/>
  <c r="BC211" i="1"/>
  <c r="BE211" i="1"/>
  <c r="BD212" i="1"/>
  <c r="BC213" i="1"/>
  <c r="BE213" i="1"/>
  <c r="BD214" i="1"/>
  <c r="BC215" i="1"/>
  <c r="BE215" i="1"/>
  <c r="BD216" i="1"/>
  <c r="BC217" i="1"/>
  <c r="BE217" i="1"/>
  <c r="BD218" i="1"/>
  <c r="BC219" i="1"/>
  <c r="BC585" i="1"/>
  <c r="BD604" i="1"/>
  <c r="BC605" i="1"/>
  <c r="BE605" i="1"/>
  <c r="BD606" i="1"/>
  <c r="BC607" i="1"/>
  <c r="BE607" i="1"/>
  <c r="BD608" i="1"/>
  <c r="BC609" i="1"/>
  <c r="BE609" i="1"/>
  <c r="BD610" i="1"/>
  <c r="BC611" i="1"/>
  <c r="BE611" i="1"/>
  <c r="BD612" i="1"/>
  <c r="BC613" i="1"/>
  <c r="BE613" i="1"/>
  <c r="BD614" i="1"/>
  <c r="BC615" i="1"/>
  <c r="BE615" i="1"/>
  <c r="BD616" i="1"/>
  <c r="BC617" i="1"/>
  <c r="BE617" i="1"/>
  <c r="BD618" i="1"/>
  <c r="BC619" i="1"/>
  <c r="BE619" i="1"/>
  <c r="BD620" i="1"/>
  <c r="BC621" i="1"/>
  <c r="BE621" i="1"/>
  <c r="BD622" i="1"/>
  <c r="BC623" i="1"/>
  <c r="BE623" i="1"/>
  <c r="BD624" i="1"/>
  <c r="BC625" i="1"/>
  <c r="BE625" i="1"/>
  <c r="BD626" i="1"/>
  <c r="BC627" i="1"/>
  <c r="BE627" i="1"/>
  <c r="BD628" i="1"/>
  <c r="BC629" i="1"/>
  <c r="BE629" i="1"/>
  <c r="BD684" i="1"/>
  <c r="BC685" i="1"/>
  <c r="BE685" i="1"/>
  <c r="BD686" i="1"/>
  <c r="BC687" i="1"/>
  <c r="BE687" i="1"/>
  <c r="BD688" i="1"/>
  <c r="BC689" i="1"/>
  <c r="BE689" i="1"/>
  <c r="BD690" i="1"/>
  <c r="BC691" i="1"/>
  <c r="BE691" i="1"/>
  <c r="BD692" i="1"/>
  <c r="BC693" i="1"/>
  <c r="BE693" i="1"/>
  <c r="BD694" i="1"/>
  <c r="BC695" i="1"/>
  <c r="BE695" i="1"/>
  <c r="BD696" i="1"/>
  <c r="BC697" i="1"/>
  <c r="BE697" i="1"/>
  <c r="BD698" i="1"/>
  <c r="BC699" i="1"/>
  <c r="BE699" i="1"/>
  <c r="BD700" i="1"/>
  <c r="BC701" i="1"/>
  <c r="BE701" i="1"/>
  <c r="BD702" i="1"/>
  <c r="BC703" i="1"/>
  <c r="BE703" i="1"/>
  <c r="BD704" i="1"/>
  <c r="BC705" i="1"/>
  <c r="BE705" i="1"/>
  <c r="BD706" i="1"/>
  <c r="BC707" i="1"/>
  <c r="BE707" i="1"/>
  <c r="BD708" i="1"/>
  <c r="BC709" i="1"/>
  <c r="BE709" i="1"/>
  <c r="BD710" i="1"/>
  <c r="BC711" i="1"/>
  <c r="BE711" i="1"/>
  <c r="BD712" i="1"/>
  <c r="BC713" i="1"/>
  <c r="BE713" i="1"/>
  <c r="BD714" i="1"/>
  <c r="BC715" i="1"/>
  <c r="BE715" i="1"/>
  <c r="BD716" i="1"/>
  <c r="BC717" i="1"/>
  <c r="BE717" i="1"/>
  <c r="BD718" i="1"/>
  <c r="BC719" i="1"/>
  <c r="BE719" i="1"/>
  <c r="BD720" i="1"/>
  <c r="BC721" i="1"/>
  <c r="BE721" i="1"/>
  <c r="BD722" i="1"/>
  <c r="BC723" i="1"/>
  <c r="BE723" i="1"/>
  <c r="BD724" i="1"/>
  <c r="BC725" i="1"/>
  <c r="BE725" i="1"/>
  <c r="BD726" i="1"/>
  <c r="BC727" i="1"/>
  <c r="BE727" i="1"/>
  <c r="BD728" i="1"/>
  <c r="BC729" i="1"/>
  <c r="BE729" i="1"/>
  <c r="BD730" i="1"/>
  <c r="BC731" i="1"/>
  <c r="BE731" i="1"/>
  <c r="BD732" i="1"/>
  <c r="BC733" i="1"/>
  <c r="BE733" i="1"/>
  <c r="BD734" i="1"/>
  <c r="BC735" i="1"/>
  <c r="BE735" i="1"/>
  <c r="BD736" i="1"/>
  <c r="BC737" i="1"/>
  <c r="BE737" i="1"/>
  <c r="BD738" i="1"/>
  <c r="BC739" i="1"/>
  <c r="BE739" i="1"/>
  <c r="BD740" i="1"/>
  <c r="BC741" i="1"/>
  <c r="BE741" i="1"/>
  <c r="BD742" i="1"/>
  <c r="BC743" i="1"/>
  <c r="BE743" i="1"/>
  <c r="BD744" i="1"/>
  <c r="BC745" i="1"/>
  <c r="BE745" i="1"/>
  <c r="BD746" i="1"/>
  <c r="BC747" i="1"/>
  <c r="BE747" i="1"/>
  <c r="BD748" i="1"/>
  <c r="BC749" i="1"/>
  <c r="BE749" i="1"/>
  <c r="BD750" i="1"/>
  <c r="BC751" i="1"/>
  <c r="BE751" i="1"/>
  <c r="BD752" i="1"/>
  <c r="BC753" i="1"/>
  <c r="BE753" i="1"/>
  <c r="BD754" i="1"/>
  <c r="BC755" i="1"/>
  <c r="BE755" i="1"/>
  <c r="BD756" i="1"/>
  <c r="BC757" i="1"/>
  <c r="BE757" i="1"/>
  <c r="BD758" i="1"/>
  <c r="BC759" i="1"/>
  <c r="BE759" i="1"/>
  <c r="BD760" i="1"/>
  <c r="BC761" i="1"/>
  <c r="BE761" i="1"/>
  <c r="BD762" i="1"/>
  <c r="BC763" i="1"/>
  <c r="BE763" i="1"/>
  <c r="BD764" i="1"/>
  <c r="BC765" i="1"/>
  <c r="BE765" i="1"/>
  <c r="BD766" i="1"/>
  <c r="BC767" i="1"/>
  <c r="BE767" i="1"/>
  <c r="BD768" i="1"/>
  <c r="BC769" i="1"/>
  <c r="BE769" i="1"/>
  <c r="BD770" i="1"/>
  <c r="BC771" i="1"/>
  <c r="BE771" i="1"/>
  <c r="BD772" i="1"/>
  <c r="BC773" i="1"/>
  <c r="BE773" i="1"/>
  <c r="BD774" i="1"/>
  <c r="BC775" i="1"/>
  <c r="BE775" i="1"/>
  <c r="BD776" i="1"/>
  <c r="BC777" i="1"/>
  <c r="BE777" i="1"/>
  <c r="BD778" i="1"/>
  <c r="BC779" i="1"/>
  <c r="BE779" i="1"/>
  <c r="BD780" i="1"/>
  <c r="BC781" i="1"/>
  <c r="BE781" i="1"/>
  <c r="BD782" i="1"/>
  <c r="BC783" i="1"/>
  <c r="BE783" i="1"/>
  <c r="BD784" i="1"/>
  <c r="BC785" i="1"/>
  <c r="BE785" i="1"/>
  <c r="BD786" i="1"/>
  <c r="BC787" i="1"/>
  <c r="BE787" i="1"/>
  <c r="BD788" i="1"/>
  <c r="BC789" i="1"/>
  <c r="BE789" i="1"/>
  <c r="BD790" i="1"/>
  <c r="BC791" i="1"/>
  <c r="BE791" i="1"/>
  <c r="BD792" i="1"/>
  <c r="BC793" i="1"/>
  <c r="BE793" i="1"/>
  <c r="BD794" i="1"/>
  <c r="BC795" i="1"/>
  <c r="BE795" i="1"/>
  <c r="BD796" i="1"/>
  <c r="BC797" i="1"/>
  <c r="BE797" i="1"/>
  <c r="BD798" i="1"/>
  <c r="BC799" i="1"/>
  <c r="BE799" i="1"/>
  <c r="BD800" i="1"/>
  <c r="BC801" i="1"/>
  <c r="BE801" i="1"/>
  <c r="BD802" i="1"/>
  <c r="BC803" i="1"/>
  <c r="BE803" i="1"/>
  <c r="BD804" i="1"/>
  <c r="BC805" i="1"/>
  <c r="BE805" i="1"/>
  <c r="BD806" i="1"/>
  <c r="BC807" i="1"/>
  <c r="BE807" i="1"/>
  <c r="BD808" i="1"/>
  <c r="BC809" i="1"/>
  <c r="BE809" i="1"/>
  <c r="BD810" i="1"/>
  <c r="BC811" i="1"/>
  <c r="BE811" i="1"/>
  <c r="BD812" i="1"/>
  <c r="BC813" i="1"/>
  <c r="BE813" i="1"/>
  <c r="BD814" i="1"/>
  <c r="BC815" i="1"/>
  <c r="BE815" i="1"/>
  <c r="BD816" i="1"/>
  <c r="BD273" i="1"/>
  <c r="BC292" i="1"/>
  <c r="BE292" i="1"/>
  <c r="BD300" i="1"/>
  <c r="BC269" i="1"/>
  <c r="BE269" i="1"/>
  <c r="BD281" i="1"/>
  <c r="BC274" i="1"/>
  <c r="BE274" i="1"/>
  <c r="BD270" i="1"/>
  <c r="BC304" i="1"/>
  <c r="BE304" i="1"/>
  <c r="BD267" i="1"/>
  <c r="BC290" i="1"/>
  <c r="BE290" i="1"/>
  <c r="BD296" i="1"/>
  <c r="BC271" i="1"/>
  <c r="BE271" i="1"/>
  <c r="BC308" i="1"/>
  <c r="BE308" i="1"/>
  <c r="BE147" i="1"/>
  <c r="BC817" i="1"/>
  <c r="BE817" i="1"/>
  <c r="BD818" i="1"/>
  <c r="BC819" i="1"/>
  <c r="BE819" i="1"/>
  <c r="BD820" i="1"/>
  <c r="BC821" i="1"/>
  <c r="BE821" i="1"/>
  <c r="BD822" i="1"/>
  <c r="BC823" i="1"/>
  <c r="BE823" i="1"/>
  <c r="BD824" i="1"/>
  <c r="BC825" i="1"/>
  <c r="BE825" i="1"/>
  <c r="BD826" i="1"/>
  <c r="BC827" i="1"/>
  <c r="BE827" i="1"/>
  <c r="BD828" i="1"/>
  <c r="BC829" i="1"/>
  <c r="BE829" i="1"/>
  <c r="BD830" i="1"/>
  <c r="BC831" i="1"/>
  <c r="BE831" i="1"/>
  <c r="BD832" i="1"/>
  <c r="BC833" i="1"/>
  <c r="BE833" i="1"/>
  <c r="BD834" i="1"/>
  <c r="BC835" i="1"/>
  <c r="BE835" i="1"/>
  <c r="BD836" i="1"/>
  <c r="BC837" i="1"/>
  <c r="BE837" i="1"/>
  <c r="BD838" i="1"/>
  <c r="BC839" i="1"/>
  <c r="BE839" i="1"/>
  <c r="BD840" i="1"/>
  <c r="BC841" i="1"/>
  <c r="BE841" i="1"/>
  <c r="BD842" i="1"/>
  <c r="BC843" i="1"/>
  <c r="BE843" i="1"/>
  <c r="BD844" i="1"/>
  <c r="BC845" i="1"/>
  <c r="BE845" i="1"/>
  <c r="BD846" i="1"/>
  <c r="BC847" i="1"/>
  <c r="BE847" i="1"/>
  <c r="BD848" i="1"/>
  <c r="BC849" i="1"/>
  <c r="BE849" i="1"/>
  <c r="BD850" i="1"/>
  <c r="BC851" i="1"/>
  <c r="BE851" i="1"/>
  <c r="BD852" i="1"/>
  <c r="BC853" i="1"/>
  <c r="BE853" i="1"/>
  <c r="BD854" i="1"/>
  <c r="BC855" i="1"/>
  <c r="BE855" i="1"/>
  <c r="BD856" i="1"/>
  <c r="BC857" i="1"/>
  <c r="BE857" i="1"/>
  <c r="BD858" i="1"/>
  <c r="BC859" i="1"/>
  <c r="BE859" i="1"/>
  <c r="BD860" i="1"/>
  <c r="BC861" i="1"/>
  <c r="BE861" i="1"/>
  <c r="BD862" i="1"/>
  <c r="BC863" i="1"/>
  <c r="BE863" i="1"/>
  <c r="BD864" i="1"/>
  <c r="BC865" i="1"/>
  <c r="BE865" i="1"/>
  <c r="BD866" i="1"/>
  <c r="BC867" i="1"/>
  <c r="BE867" i="1"/>
  <c r="BD868" i="1"/>
  <c r="BC869" i="1"/>
  <c r="BE869" i="1"/>
  <c r="BD870" i="1"/>
  <c r="BC871" i="1"/>
  <c r="BE871" i="1"/>
  <c r="BD872" i="1"/>
  <c r="BC873" i="1"/>
  <c r="BE873" i="1"/>
  <c r="BD874" i="1"/>
  <c r="BC875" i="1"/>
  <c r="BE875" i="1"/>
  <c r="BD876" i="1"/>
  <c r="BC877" i="1"/>
  <c r="BE877" i="1"/>
  <c r="BD878" i="1"/>
  <c r="BC266" i="1"/>
  <c r="BE266" i="1"/>
  <c r="BC37" i="1"/>
  <c r="BD4" i="1"/>
  <c r="BC387" i="1"/>
  <c r="BE387" i="1"/>
  <c r="BD388" i="1"/>
  <c r="BC389" i="1"/>
  <c r="BE389" i="1"/>
  <c r="BD390" i="1"/>
  <c r="BC391" i="1"/>
  <c r="BE391" i="1"/>
  <c r="BD392" i="1"/>
  <c r="BC393" i="1"/>
  <c r="BE393" i="1"/>
  <c r="BD64" i="1"/>
  <c r="BD323" i="1"/>
  <c r="BC189" i="1"/>
  <c r="BE209" i="1"/>
  <c r="BC397" i="1"/>
  <c r="BC469" i="1"/>
  <c r="BE49" i="1"/>
  <c r="BE37" i="1"/>
  <c r="BD22" i="1"/>
  <c r="BC61" i="1"/>
  <c r="BD54" i="1"/>
  <c r="BE161" i="1"/>
  <c r="BD26" i="1"/>
  <c r="BD630" i="1"/>
  <c r="BC631" i="1"/>
  <c r="BE631" i="1"/>
  <c r="BD632" i="1"/>
  <c r="BC633" i="1"/>
  <c r="BE633" i="1"/>
  <c r="BD634" i="1"/>
  <c r="BC635" i="1"/>
  <c r="BE635" i="1"/>
  <c r="BD636" i="1"/>
  <c r="BC637" i="1"/>
  <c r="BE637" i="1"/>
  <c r="BD638" i="1"/>
  <c r="BC639" i="1"/>
  <c r="BE639" i="1"/>
  <c r="BD640" i="1"/>
  <c r="BC641" i="1"/>
  <c r="BE641" i="1"/>
  <c r="BD642" i="1"/>
  <c r="BC643" i="1"/>
  <c r="BE643" i="1"/>
  <c r="BD644" i="1"/>
  <c r="BC645" i="1"/>
  <c r="BE645" i="1"/>
  <c r="BD646" i="1"/>
  <c r="BC647" i="1"/>
  <c r="BE647" i="1"/>
  <c r="BD648" i="1"/>
  <c r="BC649" i="1"/>
  <c r="BE649" i="1"/>
  <c r="BD650" i="1"/>
  <c r="BC651" i="1"/>
  <c r="BE651" i="1"/>
  <c r="BD652" i="1"/>
  <c r="BC653" i="1"/>
  <c r="BE653" i="1"/>
  <c r="BD654" i="1"/>
  <c r="BC655" i="1"/>
  <c r="BE655" i="1"/>
  <c r="BD656" i="1"/>
  <c r="BC657" i="1"/>
  <c r="BE657" i="1"/>
  <c r="BD658" i="1"/>
  <c r="BC659" i="1"/>
  <c r="BE659" i="1"/>
  <c r="BD660" i="1"/>
  <c r="BC661" i="1"/>
  <c r="BE661" i="1"/>
  <c r="BD662" i="1"/>
  <c r="BC663" i="1"/>
  <c r="BE663" i="1"/>
  <c r="BD664" i="1"/>
  <c r="BC665" i="1"/>
  <c r="BE665" i="1"/>
  <c r="BD666" i="1"/>
  <c r="BE667" i="1"/>
  <c r="BD668" i="1"/>
  <c r="BC669" i="1"/>
  <c r="BE669" i="1"/>
  <c r="BD670" i="1"/>
  <c r="BC671" i="1"/>
  <c r="BE671" i="1"/>
  <c r="BD672" i="1"/>
  <c r="BC673" i="1"/>
  <c r="BE673" i="1"/>
  <c r="BD674" i="1"/>
  <c r="BC675" i="1"/>
  <c r="BE675" i="1"/>
  <c r="BD676" i="1"/>
  <c r="BC677" i="1"/>
  <c r="BE677" i="1"/>
  <c r="BD678" i="1"/>
  <c r="BC679" i="1"/>
  <c r="BE679" i="1"/>
  <c r="BD680" i="1"/>
  <c r="BC681" i="1"/>
  <c r="BE681" i="1"/>
  <c r="BD682" i="1"/>
  <c r="BC683" i="1"/>
  <c r="BE683" i="1"/>
  <c r="BE19" i="1"/>
  <c r="BD34" i="1"/>
  <c r="BC263" i="1"/>
  <c r="BF667" i="1"/>
  <c r="BC667" i="1"/>
  <c r="BC31" i="1"/>
  <c r="BC91" i="1"/>
  <c r="BE129" i="1"/>
  <c r="BC157" i="1"/>
  <c r="BC2" i="1"/>
  <c r="BD3" i="1"/>
  <c r="BC4" i="1"/>
  <c r="BE4" i="1"/>
  <c r="BD5" i="1"/>
  <c r="BC6" i="1"/>
  <c r="BE6" i="1"/>
  <c r="BD7" i="1"/>
  <c r="BC8" i="1"/>
  <c r="BE8" i="1"/>
  <c r="BD9" i="1"/>
  <c r="BC10" i="1"/>
  <c r="BE10" i="1"/>
  <c r="BD11" i="1"/>
  <c r="BC12" i="1"/>
  <c r="BE12" i="1"/>
  <c r="BD13" i="1"/>
  <c r="BC14" i="1"/>
  <c r="BE14" i="1"/>
  <c r="BD15" i="1"/>
  <c r="BC16" i="1"/>
  <c r="BE16" i="1"/>
  <c r="BD17" i="1"/>
  <c r="BC18" i="1"/>
  <c r="BE18" i="1"/>
  <c r="BD19" i="1"/>
  <c r="BC20" i="1"/>
  <c r="BE20" i="1"/>
  <c r="BD21" i="1"/>
  <c r="BC22" i="1"/>
  <c r="BE22" i="1"/>
  <c r="BD23" i="1"/>
  <c r="BC24" i="1"/>
  <c r="BE24" i="1"/>
  <c r="BD25" i="1"/>
  <c r="BC26" i="1"/>
  <c r="BE26" i="1"/>
  <c r="BD27" i="1"/>
  <c r="BC28" i="1"/>
  <c r="BE28" i="1"/>
  <c r="BD29" i="1"/>
  <c r="BC30" i="1"/>
  <c r="BE30" i="1"/>
  <c r="BD31" i="1"/>
  <c r="BC32" i="1"/>
  <c r="BE32" i="1"/>
  <c r="BD33" i="1"/>
  <c r="BC34" i="1"/>
  <c r="BE34" i="1"/>
  <c r="BD35" i="1"/>
  <c r="BC36" i="1"/>
  <c r="BE36" i="1"/>
  <c r="BD37" i="1"/>
  <c r="BC38" i="1"/>
  <c r="BE38" i="1"/>
  <c r="BD39" i="1"/>
  <c r="BC40" i="1"/>
  <c r="BE40" i="1"/>
  <c r="BD41" i="1"/>
  <c r="BC42" i="1"/>
  <c r="BE42" i="1"/>
  <c r="BD43" i="1"/>
  <c r="BC44" i="1"/>
  <c r="BE44" i="1"/>
  <c r="BD45" i="1"/>
  <c r="BC46" i="1"/>
  <c r="BE46" i="1"/>
  <c r="BD47" i="1"/>
  <c r="BC48" i="1"/>
  <c r="BE48" i="1"/>
  <c r="BD49" i="1"/>
  <c r="BC50" i="1"/>
  <c r="BE50" i="1"/>
  <c r="BD51" i="1"/>
  <c r="BC52" i="1"/>
  <c r="BE52" i="1"/>
  <c r="BD53" i="1"/>
  <c r="BC54" i="1"/>
  <c r="BE54" i="1"/>
  <c r="BD55" i="1"/>
  <c r="BC56" i="1"/>
  <c r="BE56" i="1"/>
  <c r="BD57" i="1"/>
  <c r="BC58" i="1"/>
  <c r="BE58" i="1"/>
  <c r="BD59" i="1"/>
  <c r="BC60" i="1"/>
  <c r="BE60" i="1"/>
  <c r="BD61" i="1"/>
  <c r="BC62" i="1"/>
  <c r="BE62" i="1"/>
  <c r="BD63" i="1"/>
  <c r="BC64" i="1"/>
  <c r="BE64" i="1"/>
  <c r="BD65" i="1"/>
  <c r="BC66" i="1"/>
  <c r="BE66" i="1"/>
  <c r="BD67" i="1"/>
  <c r="BC68" i="1"/>
  <c r="BE68" i="1"/>
  <c r="BD69" i="1"/>
  <c r="BC70" i="1"/>
  <c r="BE70" i="1"/>
  <c r="BD71" i="1"/>
  <c r="BC72" i="1"/>
  <c r="BE72" i="1"/>
  <c r="BD73" i="1"/>
  <c r="BC74" i="1"/>
  <c r="BE74" i="1"/>
  <c r="BD75" i="1"/>
  <c r="BC76" i="1"/>
  <c r="BE76" i="1"/>
  <c r="BD77" i="1"/>
  <c r="BC78" i="1"/>
  <c r="BE78" i="1"/>
  <c r="BD79" i="1"/>
  <c r="BC80" i="1"/>
  <c r="BE80" i="1"/>
  <c r="BD81" i="1"/>
  <c r="BC82" i="1"/>
  <c r="BE82" i="1"/>
  <c r="BD83" i="1"/>
  <c r="BC84" i="1"/>
  <c r="BE84" i="1"/>
  <c r="BD85" i="1"/>
  <c r="BC86" i="1"/>
  <c r="BE86" i="1"/>
  <c r="BD87" i="1"/>
  <c r="BC88" i="1"/>
  <c r="BE88" i="1"/>
  <c r="BD89" i="1"/>
  <c r="BC90" i="1"/>
  <c r="BE90" i="1"/>
  <c r="BD91" i="1"/>
  <c r="BC92" i="1"/>
  <c r="BE92" i="1"/>
  <c r="BD93" i="1"/>
  <c r="BC94" i="1"/>
  <c r="BE94" i="1"/>
  <c r="BD95" i="1"/>
  <c r="BC96" i="1"/>
  <c r="BE96" i="1"/>
  <c r="BD97" i="1"/>
  <c r="BC98" i="1"/>
  <c r="BE98" i="1"/>
  <c r="BD99" i="1"/>
  <c r="BC100" i="1"/>
  <c r="BE100" i="1"/>
  <c r="BD101" i="1"/>
  <c r="BC102" i="1"/>
  <c r="BE102" i="1"/>
  <c r="BD103" i="1"/>
  <c r="BC104" i="1"/>
  <c r="BE104" i="1"/>
  <c r="BD105" i="1"/>
  <c r="BC106" i="1"/>
  <c r="BE106" i="1"/>
  <c r="BD107" i="1"/>
  <c r="BC108" i="1"/>
  <c r="BE108" i="1"/>
  <c r="BD109" i="1"/>
  <c r="BC110" i="1"/>
  <c r="BE110" i="1"/>
  <c r="BD111" i="1"/>
  <c r="BC112" i="1"/>
  <c r="BE112" i="1"/>
  <c r="BD113" i="1"/>
  <c r="BC114" i="1"/>
  <c r="BE114" i="1"/>
  <c r="BD115" i="1"/>
  <c r="BC116" i="1"/>
  <c r="BE116" i="1"/>
  <c r="BD117" i="1"/>
  <c r="BC118" i="1"/>
  <c r="BE118" i="1"/>
  <c r="BD119" i="1"/>
  <c r="BC120" i="1"/>
  <c r="BE120" i="1"/>
  <c r="BD121" i="1"/>
  <c r="BC122" i="1"/>
  <c r="BE122" i="1"/>
  <c r="BD123" i="1"/>
  <c r="BC124" i="1"/>
  <c r="BE124" i="1"/>
  <c r="BD125" i="1"/>
  <c r="BC126" i="1"/>
  <c r="BE126" i="1"/>
  <c r="BD127" i="1"/>
  <c r="BC128" i="1"/>
  <c r="BE128" i="1"/>
  <c r="BD129" i="1"/>
  <c r="BC130" i="1"/>
  <c r="BE130" i="1"/>
  <c r="BD131" i="1"/>
  <c r="BC132" i="1"/>
  <c r="BE132" i="1"/>
  <c r="BD133" i="1"/>
  <c r="BC134" i="1"/>
  <c r="BE134" i="1"/>
  <c r="BD135" i="1"/>
  <c r="BC136" i="1"/>
  <c r="BE136" i="1"/>
  <c r="BD137" i="1"/>
  <c r="BC138" i="1"/>
  <c r="BE138" i="1"/>
  <c r="BD139" i="1"/>
  <c r="BC140" i="1"/>
  <c r="BE140" i="1"/>
  <c r="BD141" i="1"/>
  <c r="BC142" i="1"/>
  <c r="BE142" i="1"/>
  <c r="BD143" i="1"/>
  <c r="BC144" i="1"/>
  <c r="BE144" i="1"/>
  <c r="BD145" i="1"/>
  <c r="BC146" i="1"/>
  <c r="BE146" i="1"/>
  <c r="BD147" i="1"/>
  <c r="BC148" i="1"/>
  <c r="BE148" i="1"/>
  <c r="BD149" i="1"/>
  <c r="BC150" i="1"/>
  <c r="BE150" i="1"/>
  <c r="BD151" i="1"/>
  <c r="BC152" i="1"/>
  <c r="BE152" i="1"/>
  <c r="BD153" i="1"/>
  <c r="BC154" i="1"/>
  <c r="BE154" i="1"/>
  <c r="BD155" i="1"/>
  <c r="BC156" i="1"/>
  <c r="BE156" i="1"/>
  <c r="BD157" i="1"/>
  <c r="BC158" i="1"/>
  <c r="BE158" i="1"/>
  <c r="BD159" i="1"/>
  <c r="BC160" i="1"/>
  <c r="BE160" i="1"/>
  <c r="BD161" i="1"/>
  <c r="BC162" i="1"/>
  <c r="BE162" i="1"/>
  <c r="BD163" i="1"/>
  <c r="BC164" i="1"/>
  <c r="BE164" i="1"/>
  <c r="BD165" i="1"/>
  <c r="BC166" i="1"/>
  <c r="BE166" i="1"/>
  <c r="BD167" i="1"/>
  <c r="BC168" i="1"/>
  <c r="BE168" i="1"/>
  <c r="BD184" i="1"/>
  <c r="BC185" i="1"/>
  <c r="BE185" i="1"/>
  <c r="BE186" i="1"/>
  <c r="BD187" i="1"/>
  <c r="BC188" i="1"/>
  <c r="BE188" i="1"/>
  <c r="BD189" i="1"/>
  <c r="BC190" i="1"/>
  <c r="BE190" i="1"/>
  <c r="BD191" i="1"/>
  <c r="BC192" i="1"/>
  <c r="BE192" i="1"/>
  <c r="BD193" i="1"/>
  <c r="BC194" i="1"/>
  <c r="BE194" i="1"/>
  <c r="BD195" i="1"/>
  <c r="BC196" i="1"/>
  <c r="BE196" i="1"/>
  <c r="BD197" i="1"/>
  <c r="BC198" i="1"/>
  <c r="BE198" i="1"/>
  <c r="BD199" i="1"/>
  <c r="BC200" i="1"/>
  <c r="BE200" i="1"/>
  <c r="BD201" i="1"/>
  <c r="BC202" i="1"/>
  <c r="BE202" i="1"/>
  <c r="BD203" i="1"/>
  <c r="BC204" i="1"/>
  <c r="BE204" i="1"/>
  <c r="BD205" i="1"/>
  <c r="BC206" i="1"/>
  <c r="BE206" i="1"/>
  <c r="BD207" i="1"/>
  <c r="BC208" i="1"/>
  <c r="BE208" i="1"/>
  <c r="BD209" i="1"/>
  <c r="BC210" i="1"/>
  <c r="BE210" i="1"/>
  <c r="BD211" i="1"/>
  <c r="BC212" i="1"/>
  <c r="BE212" i="1"/>
  <c r="BD213" i="1"/>
  <c r="BC214" i="1"/>
  <c r="BE214" i="1"/>
  <c r="BD215" i="1"/>
  <c r="BC216" i="1"/>
  <c r="BE216" i="1"/>
  <c r="BD217" i="1"/>
  <c r="BC218" i="1"/>
  <c r="BE218" i="1"/>
  <c r="BD219" i="1"/>
  <c r="BC220" i="1"/>
  <c r="BE220" i="1"/>
  <c r="BD221" i="1"/>
  <c r="BC222" i="1"/>
  <c r="BE222" i="1"/>
  <c r="BD223" i="1"/>
  <c r="BC224" i="1"/>
  <c r="BE224" i="1"/>
  <c r="BD225" i="1"/>
  <c r="BC226" i="1"/>
  <c r="BE226" i="1"/>
  <c r="BD227" i="1"/>
  <c r="BC228" i="1"/>
  <c r="BE228" i="1"/>
  <c r="BD229" i="1"/>
  <c r="BC230" i="1"/>
  <c r="BE230" i="1"/>
  <c r="BD231" i="1"/>
  <c r="BC232" i="1"/>
  <c r="BE232" i="1"/>
  <c r="BD233" i="1"/>
  <c r="BC234" i="1"/>
  <c r="BE234" i="1"/>
  <c r="BD235" i="1"/>
  <c r="BC236" i="1"/>
  <c r="BE236" i="1"/>
  <c r="BD237" i="1"/>
  <c r="BC238" i="1"/>
  <c r="BE238" i="1"/>
  <c r="BD239" i="1"/>
  <c r="BC240" i="1"/>
  <c r="BE240" i="1"/>
  <c r="BD241" i="1"/>
  <c r="BC242" i="1"/>
  <c r="BE242" i="1"/>
  <c r="BD243" i="1"/>
  <c r="BC244" i="1"/>
  <c r="BE244" i="1"/>
  <c r="BD245" i="1"/>
  <c r="BC246" i="1"/>
  <c r="BE246" i="1"/>
  <c r="BD247" i="1"/>
  <c r="BC248" i="1"/>
  <c r="BE248" i="1"/>
  <c r="BD249" i="1"/>
  <c r="BC250" i="1"/>
  <c r="BE250" i="1"/>
  <c r="BD251" i="1"/>
  <c r="BC252" i="1"/>
  <c r="BE252" i="1"/>
  <c r="BD253" i="1"/>
  <c r="BC254" i="1"/>
  <c r="BE254" i="1"/>
  <c r="BD255" i="1"/>
  <c r="BC256" i="1"/>
  <c r="BE256" i="1"/>
  <c r="BD257" i="1"/>
  <c r="BC258" i="1"/>
  <c r="BE258" i="1"/>
  <c r="BD259" i="1"/>
  <c r="BC260" i="1"/>
  <c r="BE260" i="1"/>
  <c r="BD261" i="1"/>
  <c r="BC262" i="1"/>
  <c r="BE262" i="1"/>
  <c r="BD263" i="1"/>
  <c r="BC309" i="1"/>
  <c r="BE309" i="1"/>
  <c r="BD310" i="1"/>
  <c r="BC311" i="1"/>
  <c r="BE311" i="1"/>
  <c r="BD312" i="1"/>
  <c r="BC313" i="1"/>
  <c r="BE313" i="1"/>
  <c r="BD314" i="1"/>
  <c r="BC315" i="1"/>
  <c r="BE315" i="1"/>
  <c r="BD316" i="1"/>
  <c r="BC317" i="1"/>
  <c r="BE317" i="1"/>
  <c r="BD318" i="1"/>
  <c r="BC319" i="1"/>
  <c r="BE319" i="1"/>
  <c r="BD320" i="1"/>
  <c r="BC321" i="1"/>
  <c r="BE321" i="1"/>
  <c r="BD322" i="1"/>
  <c r="BC323" i="1"/>
  <c r="BE323" i="1"/>
  <c r="BD324" i="1"/>
  <c r="BC325" i="1"/>
  <c r="BE325" i="1"/>
  <c r="BD326" i="1"/>
  <c r="BC327" i="1"/>
  <c r="BE327" i="1"/>
  <c r="BD328" i="1"/>
  <c r="BC329" i="1"/>
  <c r="BE329" i="1"/>
  <c r="BD330" i="1"/>
  <c r="BC331" i="1"/>
  <c r="BE331" i="1"/>
  <c r="BD332" i="1"/>
  <c r="BC333" i="1"/>
  <c r="BE333" i="1"/>
  <c r="BD334" i="1"/>
  <c r="BC335" i="1"/>
  <c r="BE335" i="1"/>
  <c r="BD336" i="1"/>
  <c r="BC337" i="1"/>
  <c r="BE337" i="1"/>
  <c r="BD338" i="1"/>
  <c r="BC339" i="1"/>
  <c r="BE339" i="1"/>
  <c r="BD340" i="1"/>
  <c r="BC341" i="1"/>
  <c r="BE341" i="1"/>
  <c r="BD342" i="1"/>
  <c r="BC343" i="1"/>
  <c r="BE343" i="1"/>
  <c r="BD359" i="1"/>
  <c r="BC360" i="1"/>
  <c r="BE360" i="1"/>
  <c r="BD361" i="1"/>
  <c r="BC362" i="1"/>
  <c r="BE362" i="1"/>
  <c r="BD363" i="1"/>
  <c r="BC364" i="1"/>
  <c r="BE364" i="1"/>
  <c r="BD365" i="1"/>
  <c r="BC366" i="1"/>
  <c r="BE366" i="1"/>
  <c r="BD367" i="1"/>
  <c r="BC368" i="1"/>
  <c r="BE368" i="1"/>
  <c r="BD369" i="1"/>
  <c r="BC370" i="1"/>
  <c r="BE370" i="1"/>
  <c r="BD371" i="1"/>
  <c r="BC372" i="1"/>
  <c r="BE372" i="1"/>
  <c r="BD373" i="1"/>
  <c r="BC374" i="1"/>
  <c r="BE374" i="1"/>
  <c r="BD375" i="1"/>
  <c r="BC376" i="1"/>
  <c r="BE376" i="1"/>
  <c r="BD377" i="1"/>
  <c r="BC378" i="1"/>
  <c r="BE378" i="1"/>
  <c r="BD379" i="1"/>
  <c r="BC380" i="1"/>
  <c r="BE380" i="1"/>
  <c r="BD381" i="1"/>
  <c r="BC382" i="1"/>
  <c r="BE382" i="1"/>
  <c r="BD383" i="1"/>
  <c r="BC384" i="1"/>
  <c r="BE384" i="1"/>
  <c r="BD385" i="1"/>
  <c r="BC386" i="1"/>
  <c r="BE386" i="1"/>
  <c r="BD387" i="1"/>
  <c r="BC388" i="1"/>
  <c r="BE388" i="1"/>
  <c r="BD389" i="1"/>
  <c r="BC390" i="1"/>
  <c r="BE390" i="1"/>
  <c r="BD391" i="1"/>
  <c r="BC392" i="1"/>
  <c r="BE392" i="1"/>
  <c r="BD393" i="1"/>
  <c r="BC394" i="1"/>
  <c r="BE394" i="1"/>
  <c r="BD395" i="1"/>
  <c r="BC396" i="1"/>
  <c r="BE396" i="1"/>
  <c r="BD397" i="1"/>
  <c r="BC398" i="1"/>
  <c r="BE398" i="1"/>
  <c r="BD399" i="1"/>
  <c r="BC400" i="1"/>
  <c r="BE400" i="1"/>
  <c r="BD401" i="1"/>
  <c r="BC402" i="1"/>
  <c r="BE402" i="1"/>
  <c r="BD403" i="1"/>
  <c r="BC404" i="1"/>
  <c r="BE404" i="1"/>
  <c r="BD405" i="1"/>
  <c r="BC406" i="1"/>
  <c r="BE406" i="1"/>
  <c r="BD407" i="1"/>
  <c r="BC408" i="1"/>
  <c r="BE408" i="1"/>
  <c r="BD409" i="1"/>
  <c r="BC410" i="1"/>
  <c r="BE410" i="1"/>
  <c r="BD411" i="1"/>
  <c r="BC412" i="1"/>
  <c r="BE412" i="1"/>
  <c r="BD413" i="1"/>
  <c r="BC414" i="1"/>
  <c r="BE414" i="1"/>
  <c r="BD415" i="1"/>
  <c r="BC416" i="1"/>
  <c r="BE416" i="1"/>
  <c r="BD417" i="1"/>
  <c r="BC418" i="1"/>
  <c r="BE418" i="1"/>
  <c r="BD419" i="1"/>
  <c r="BC420" i="1"/>
  <c r="BE420" i="1"/>
  <c r="BD421" i="1"/>
  <c r="BC422" i="1"/>
  <c r="BE422" i="1"/>
  <c r="BD423" i="1"/>
  <c r="BC424" i="1"/>
  <c r="BE424" i="1"/>
  <c r="BD425" i="1"/>
  <c r="BC426" i="1"/>
  <c r="BE426" i="1"/>
  <c r="BD427" i="1"/>
  <c r="BC428" i="1"/>
  <c r="BE428" i="1"/>
  <c r="BD429" i="1"/>
  <c r="BC430" i="1"/>
  <c r="BE430" i="1"/>
  <c r="BD431" i="1"/>
  <c r="BC432" i="1"/>
  <c r="BE432" i="1"/>
  <c r="BD433" i="1"/>
  <c r="BC434" i="1"/>
  <c r="BE434" i="1"/>
  <c r="BD435" i="1"/>
  <c r="BC436" i="1"/>
  <c r="BE436" i="1"/>
  <c r="BD437" i="1"/>
  <c r="BC438" i="1"/>
  <c r="BE438" i="1"/>
  <c r="BD439" i="1"/>
  <c r="BC440" i="1"/>
  <c r="BE440" i="1"/>
  <c r="BD441" i="1"/>
  <c r="BC442" i="1"/>
  <c r="BE442" i="1"/>
  <c r="BD443" i="1"/>
  <c r="BC444" i="1"/>
  <c r="BE444" i="1"/>
  <c r="BD445" i="1"/>
  <c r="BC446" i="1"/>
  <c r="BE446" i="1"/>
  <c r="BD447" i="1"/>
  <c r="BC448" i="1"/>
  <c r="BE448" i="1"/>
  <c r="BD449" i="1"/>
  <c r="BC450" i="1"/>
  <c r="BE450" i="1"/>
  <c r="BD451" i="1"/>
  <c r="BC452" i="1"/>
  <c r="BE452" i="1"/>
  <c r="BD453" i="1"/>
  <c r="BC454" i="1"/>
  <c r="BE454" i="1"/>
  <c r="BD455" i="1"/>
  <c r="BC456" i="1"/>
  <c r="BE456" i="1"/>
  <c r="BD457" i="1"/>
  <c r="BC458" i="1"/>
  <c r="BE458" i="1"/>
  <c r="BD459" i="1"/>
  <c r="BC460" i="1"/>
  <c r="BE460" i="1"/>
  <c r="BD461" i="1"/>
  <c r="BC462" i="1"/>
  <c r="BE462" i="1"/>
  <c r="BD463" i="1"/>
  <c r="BC464" i="1"/>
  <c r="BE464" i="1"/>
  <c r="BD465" i="1"/>
  <c r="BC466" i="1"/>
  <c r="BE466" i="1"/>
  <c r="BD467" i="1"/>
  <c r="BC468" i="1"/>
  <c r="BE468" i="1"/>
  <c r="BD469" i="1"/>
  <c r="BC470" i="1"/>
  <c r="BE470" i="1"/>
  <c r="BD471" i="1"/>
  <c r="BC472" i="1"/>
  <c r="BE472" i="1"/>
  <c r="BD473" i="1"/>
  <c r="BC474" i="1"/>
  <c r="BE474" i="1"/>
  <c r="BD475" i="1"/>
  <c r="BC476" i="1"/>
  <c r="BE476" i="1"/>
  <c r="BD477" i="1"/>
  <c r="BC478" i="1"/>
  <c r="BE478" i="1"/>
  <c r="BD479" i="1"/>
  <c r="BC480" i="1"/>
  <c r="BE480" i="1"/>
  <c r="BD481" i="1"/>
  <c r="BC482" i="1"/>
  <c r="BE482" i="1"/>
  <c r="BD483" i="1"/>
  <c r="BC484" i="1"/>
  <c r="BE484" i="1"/>
  <c r="BD485" i="1"/>
  <c r="BC486" i="1"/>
  <c r="BE486" i="1"/>
  <c r="BD487" i="1"/>
  <c r="BC488" i="1"/>
  <c r="BE488" i="1"/>
  <c r="BD489" i="1"/>
  <c r="BC490" i="1"/>
  <c r="BE490" i="1"/>
  <c r="BD491" i="1"/>
  <c r="BC492" i="1"/>
  <c r="BE492" i="1"/>
  <c r="BD493" i="1"/>
  <c r="BC494" i="1"/>
  <c r="BE494" i="1"/>
  <c r="BD495" i="1"/>
  <c r="BC496" i="1"/>
  <c r="BE496" i="1"/>
  <c r="BD497" i="1"/>
  <c r="BC498" i="1"/>
  <c r="BE498" i="1"/>
  <c r="BD499" i="1"/>
  <c r="BC500" i="1"/>
  <c r="BE500" i="1"/>
  <c r="BD501" i="1"/>
  <c r="BC502" i="1"/>
  <c r="BE502" i="1"/>
  <c r="BD503" i="1"/>
  <c r="BC504" i="1"/>
  <c r="BE504" i="1"/>
  <c r="BD505" i="1"/>
  <c r="BC506" i="1"/>
  <c r="BE506" i="1"/>
  <c r="BD507" i="1"/>
  <c r="BC508" i="1"/>
  <c r="BE508" i="1"/>
  <c r="BD509" i="1"/>
  <c r="BC510" i="1"/>
  <c r="BE510" i="1"/>
  <c r="BD511" i="1"/>
  <c r="BC512" i="1"/>
  <c r="BE512" i="1"/>
  <c r="BD513" i="1"/>
  <c r="BC514" i="1"/>
  <c r="BE514" i="1"/>
  <c r="BD515" i="1"/>
  <c r="BC516" i="1"/>
  <c r="BE516" i="1"/>
  <c r="BD517" i="1"/>
  <c r="BC518" i="1"/>
  <c r="BE518" i="1"/>
  <c r="BD519" i="1"/>
  <c r="BC520" i="1"/>
  <c r="BE520" i="1"/>
  <c r="BD521" i="1"/>
  <c r="BC522" i="1"/>
  <c r="BE522" i="1"/>
  <c r="BD523" i="1"/>
  <c r="BC524" i="1"/>
  <c r="BE524" i="1"/>
  <c r="BD525" i="1"/>
  <c r="BC526" i="1"/>
  <c r="BE526" i="1"/>
  <c r="BD527" i="1"/>
  <c r="BC528" i="1"/>
  <c r="BE528" i="1"/>
  <c r="BD529" i="1"/>
  <c r="BC530" i="1"/>
  <c r="BE530" i="1"/>
  <c r="BD531" i="1"/>
  <c r="BC532" i="1"/>
  <c r="BE532" i="1"/>
  <c r="BD533" i="1"/>
  <c r="BC534" i="1"/>
  <c r="BE534" i="1"/>
  <c r="BD535" i="1"/>
  <c r="BC536" i="1"/>
  <c r="BE536" i="1"/>
  <c r="BD537" i="1"/>
  <c r="BC538" i="1"/>
  <c r="BE538" i="1"/>
  <c r="BD539" i="1"/>
  <c r="BC540" i="1"/>
  <c r="BE540" i="1"/>
  <c r="BD541" i="1"/>
  <c r="BC542" i="1"/>
  <c r="BE542" i="1"/>
  <c r="BD543" i="1"/>
  <c r="BC544" i="1"/>
  <c r="BE544" i="1"/>
  <c r="BD545" i="1"/>
  <c r="BC546" i="1"/>
  <c r="BE546" i="1"/>
  <c r="BD547" i="1"/>
  <c r="BC548" i="1"/>
  <c r="BE548" i="1"/>
  <c r="BD549" i="1"/>
  <c r="BC550" i="1"/>
  <c r="BE550" i="1"/>
  <c r="BD551" i="1"/>
  <c r="BC552" i="1"/>
  <c r="BE552" i="1"/>
  <c r="BD553" i="1"/>
  <c r="BC554" i="1"/>
  <c r="BE554" i="1"/>
  <c r="BD555" i="1"/>
  <c r="BC556" i="1"/>
  <c r="BE556" i="1"/>
  <c r="BD557" i="1"/>
  <c r="BC558" i="1"/>
  <c r="BE558" i="1"/>
  <c r="BD559" i="1"/>
  <c r="BC560" i="1"/>
  <c r="BE560" i="1"/>
  <c r="BD561" i="1"/>
  <c r="BC562" i="1"/>
  <c r="BE562" i="1"/>
  <c r="BD563" i="1"/>
  <c r="BC564" i="1"/>
  <c r="BE564" i="1"/>
  <c r="BD565" i="1"/>
  <c r="BC566" i="1"/>
  <c r="BE566" i="1"/>
  <c r="BD567" i="1"/>
  <c r="BC568" i="1"/>
  <c r="BE568" i="1"/>
  <c r="BD569" i="1"/>
  <c r="BC570" i="1"/>
  <c r="BE570" i="1"/>
  <c r="BD571" i="1"/>
  <c r="BC572" i="1"/>
  <c r="BE572" i="1"/>
  <c r="BD573" i="1"/>
  <c r="BC574" i="1"/>
  <c r="BE574" i="1"/>
  <c r="BD575" i="1"/>
  <c r="BC576" i="1"/>
  <c r="BE576" i="1"/>
  <c r="BD577" i="1"/>
  <c r="BC578" i="1"/>
  <c r="BE578" i="1"/>
  <c r="BD579" i="1"/>
  <c r="BC580" i="1"/>
  <c r="BE580" i="1"/>
  <c r="BD581" i="1"/>
  <c r="BC582" i="1"/>
  <c r="BE582" i="1"/>
  <c r="BD583" i="1"/>
  <c r="BC584" i="1"/>
  <c r="BE584" i="1"/>
  <c r="BD585" i="1"/>
  <c r="BC586" i="1"/>
  <c r="BE586" i="1"/>
  <c r="BD587" i="1"/>
  <c r="BC588" i="1"/>
  <c r="BE588" i="1"/>
  <c r="BD589" i="1"/>
  <c r="BC590" i="1"/>
  <c r="BE590" i="1"/>
  <c r="BD591" i="1"/>
  <c r="BC592" i="1"/>
  <c r="BE592" i="1"/>
  <c r="BD593" i="1"/>
  <c r="BC594" i="1"/>
  <c r="BE594" i="1"/>
  <c r="BD595" i="1"/>
  <c r="BC596" i="1"/>
  <c r="BE596" i="1"/>
  <c r="BD597" i="1"/>
  <c r="BC598" i="1"/>
  <c r="BE598" i="1"/>
  <c r="BD599" i="1"/>
  <c r="BC600" i="1"/>
  <c r="BE600" i="1"/>
  <c r="BD601" i="1"/>
  <c r="BC602" i="1"/>
  <c r="BE602" i="1"/>
  <c r="BD603" i="1"/>
  <c r="BC604" i="1"/>
  <c r="BE604" i="1"/>
  <c r="BD605" i="1"/>
  <c r="BC606" i="1"/>
  <c r="BE606" i="1"/>
  <c r="BD607" i="1"/>
  <c r="BC608" i="1"/>
  <c r="BE608" i="1"/>
  <c r="BD609" i="1"/>
  <c r="BC610" i="1"/>
  <c r="BE610" i="1"/>
  <c r="BD611" i="1"/>
  <c r="BC612" i="1"/>
  <c r="BE612" i="1"/>
  <c r="BD613" i="1"/>
  <c r="BC614" i="1"/>
  <c r="BE614" i="1"/>
  <c r="BD615" i="1"/>
  <c r="BC616" i="1"/>
  <c r="BE616" i="1"/>
  <c r="BD617" i="1"/>
  <c r="BC618" i="1"/>
  <c r="BE618" i="1"/>
  <c r="BD619" i="1"/>
  <c r="BC620" i="1"/>
  <c r="BE620" i="1"/>
  <c r="BD621" i="1"/>
  <c r="BC622" i="1"/>
  <c r="BE622" i="1"/>
  <c r="BD623" i="1"/>
  <c r="BC624" i="1"/>
  <c r="BE624" i="1"/>
  <c r="BD625" i="1"/>
  <c r="BC626" i="1"/>
  <c r="BE626" i="1"/>
  <c r="BD627" i="1"/>
  <c r="BC628" i="1"/>
  <c r="BE628" i="1"/>
  <c r="BD629" i="1"/>
  <c r="BC630" i="1"/>
  <c r="BE630" i="1"/>
  <c r="BD631" i="1"/>
  <c r="BC632" i="1"/>
  <c r="BE632" i="1"/>
  <c r="BD633" i="1"/>
  <c r="BC634" i="1"/>
  <c r="BE634" i="1"/>
  <c r="BD635" i="1"/>
  <c r="BC636" i="1"/>
  <c r="BE636" i="1"/>
  <c r="BD637" i="1"/>
  <c r="BC638" i="1"/>
  <c r="BE638" i="1"/>
  <c r="BD639" i="1"/>
  <c r="BC640" i="1"/>
  <c r="BE640" i="1"/>
  <c r="BD641" i="1"/>
  <c r="BC642" i="1"/>
  <c r="BE642" i="1"/>
  <c r="BD643" i="1"/>
  <c r="BC644" i="1"/>
  <c r="BE644" i="1"/>
  <c r="BD645" i="1"/>
  <c r="BC646" i="1"/>
  <c r="BE646" i="1"/>
  <c r="BD647" i="1"/>
  <c r="BC648" i="1"/>
  <c r="BE648" i="1"/>
  <c r="BD649" i="1"/>
  <c r="BC650" i="1"/>
  <c r="BE650" i="1"/>
  <c r="BD651" i="1"/>
  <c r="BC652" i="1"/>
  <c r="BE652" i="1"/>
  <c r="BD653" i="1"/>
  <c r="BC654" i="1"/>
  <c r="BE654" i="1"/>
  <c r="BD655" i="1"/>
  <c r="BC656" i="1"/>
  <c r="BE656" i="1"/>
  <c r="BD657" i="1"/>
  <c r="BC658" i="1"/>
  <c r="BE658" i="1"/>
  <c r="BD659" i="1"/>
  <c r="BC660" i="1"/>
  <c r="BE660" i="1"/>
  <c r="BD661" i="1"/>
  <c r="BC662" i="1"/>
  <c r="BE662" i="1"/>
  <c r="BD663" i="1"/>
  <c r="BC664" i="1"/>
  <c r="BE664" i="1"/>
  <c r="BD665" i="1"/>
  <c r="BF666" i="1"/>
  <c r="BC666" i="1"/>
  <c r="BE666" i="1"/>
  <c r="BD667" i="1"/>
  <c r="BC668" i="1"/>
  <c r="BE668" i="1"/>
  <c r="BD669" i="1"/>
  <c r="BC670" i="1"/>
  <c r="BE670" i="1"/>
  <c r="BD671" i="1"/>
  <c r="BC672" i="1"/>
  <c r="BE672" i="1"/>
  <c r="BD673" i="1"/>
  <c r="BC674" i="1"/>
  <c r="BE674" i="1"/>
  <c r="BD675" i="1"/>
  <c r="BC676" i="1"/>
  <c r="BE676" i="1"/>
  <c r="BD677" i="1"/>
  <c r="BC678" i="1"/>
  <c r="BE678" i="1"/>
  <c r="BD679" i="1"/>
  <c r="BC680" i="1"/>
  <c r="BE680" i="1"/>
  <c r="BD681" i="1"/>
  <c r="BC682" i="1"/>
  <c r="BE682" i="1"/>
  <c r="BD683" i="1"/>
  <c r="BC684" i="1"/>
  <c r="BE684" i="1"/>
  <c r="BD685" i="1"/>
  <c r="BC686" i="1"/>
  <c r="BE686" i="1"/>
  <c r="BD687" i="1"/>
  <c r="BC688" i="1"/>
  <c r="BE688" i="1"/>
  <c r="BD689" i="1"/>
  <c r="BC690" i="1"/>
  <c r="BE690" i="1"/>
  <c r="BD691" i="1"/>
  <c r="BC692" i="1"/>
  <c r="BE692" i="1"/>
  <c r="BD693" i="1"/>
  <c r="BC694" i="1"/>
  <c r="BE694" i="1"/>
  <c r="BD695" i="1"/>
  <c r="BC696" i="1"/>
  <c r="BE696" i="1"/>
  <c r="BD697" i="1"/>
  <c r="BC698" i="1"/>
  <c r="BE698" i="1"/>
  <c r="BD699" i="1"/>
  <c r="BC700" i="1"/>
  <c r="BE700" i="1"/>
  <c r="BD701" i="1"/>
  <c r="BC702" i="1"/>
  <c r="BE702" i="1"/>
  <c r="BD703" i="1"/>
  <c r="BC704" i="1"/>
  <c r="BE704" i="1"/>
  <c r="BD705" i="1"/>
  <c r="BC706" i="1"/>
  <c r="BE706" i="1"/>
  <c r="BD707" i="1"/>
  <c r="BC708" i="1"/>
  <c r="BE708" i="1"/>
  <c r="BD709" i="1"/>
  <c r="BC710" i="1"/>
  <c r="BE710" i="1"/>
  <c r="BD711" i="1"/>
  <c r="BC712" i="1"/>
  <c r="BE712" i="1"/>
  <c r="BD713" i="1"/>
  <c r="BC714" i="1"/>
  <c r="BE714" i="1"/>
  <c r="BD715" i="1"/>
  <c r="BC716" i="1"/>
  <c r="BE716" i="1"/>
  <c r="BD717" i="1"/>
  <c r="BC718" i="1"/>
  <c r="BE718" i="1"/>
  <c r="BD719" i="1"/>
  <c r="BC720" i="1"/>
  <c r="BE720" i="1"/>
  <c r="BD721" i="1"/>
  <c r="BC722" i="1"/>
  <c r="BE722" i="1"/>
  <c r="BD723" i="1"/>
  <c r="BC724" i="1"/>
  <c r="BE724" i="1"/>
  <c r="BD725" i="1"/>
  <c r="BC726" i="1"/>
  <c r="BE726" i="1"/>
  <c r="BD727" i="1"/>
  <c r="BC728" i="1"/>
  <c r="BE728" i="1"/>
  <c r="BD729" i="1"/>
  <c r="BC730" i="1"/>
  <c r="BE730" i="1"/>
  <c r="BD731" i="1"/>
  <c r="BC732" i="1"/>
  <c r="BE732" i="1"/>
  <c r="BD733" i="1"/>
  <c r="BC734" i="1"/>
  <c r="BE734" i="1"/>
  <c r="BD735" i="1"/>
  <c r="BC736" i="1"/>
  <c r="BE736" i="1"/>
  <c r="BD737" i="1"/>
  <c r="BC738" i="1"/>
  <c r="BE738" i="1"/>
  <c r="BD739" i="1"/>
  <c r="BC740" i="1"/>
  <c r="BE740" i="1"/>
  <c r="BD741" i="1"/>
  <c r="BC742" i="1"/>
  <c r="BE742" i="1"/>
  <c r="BD743" i="1"/>
  <c r="BC744" i="1"/>
  <c r="BE744" i="1"/>
  <c r="BD745" i="1"/>
  <c r="BC746" i="1"/>
  <c r="BE746" i="1"/>
  <c r="BD747" i="1"/>
  <c r="BC748" i="1"/>
  <c r="BE748" i="1"/>
  <c r="BD749" i="1"/>
  <c r="BC750" i="1"/>
  <c r="BE750" i="1"/>
  <c r="BD751" i="1"/>
  <c r="BC752" i="1"/>
  <c r="BE752" i="1"/>
  <c r="BD753" i="1"/>
  <c r="BC754" i="1"/>
  <c r="BE754" i="1"/>
  <c r="BD755" i="1"/>
  <c r="BC756" i="1"/>
  <c r="BE756" i="1"/>
  <c r="BD757" i="1"/>
  <c r="BC758" i="1"/>
  <c r="BE758" i="1"/>
  <c r="BD759" i="1"/>
  <c r="BC760" i="1"/>
  <c r="BE760" i="1"/>
  <c r="BD761" i="1"/>
  <c r="BC762" i="1"/>
  <c r="BE762" i="1"/>
  <c r="BD763" i="1"/>
  <c r="BC764" i="1"/>
  <c r="BE764" i="1"/>
  <c r="BD765" i="1"/>
  <c r="BC766" i="1"/>
  <c r="BE766" i="1"/>
  <c r="BD767" i="1"/>
  <c r="BC768" i="1"/>
  <c r="BE768" i="1"/>
  <c r="BD769" i="1"/>
  <c r="BC770" i="1"/>
  <c r="BE770" i="1"/>
  <c r="BD771" i="1"/>
  <c r="BC772" i="1"/>
  <c r="BE772" i="1"/>
  <c r="BD773" i="1"/>
  <c r="BC774" i="1"/>
  <c r="BE774" i="1"/>
  <c r="BD775" i="1"/>
  <c r="BC776" i="1"/>
  <c r="BE776" i="1"/>
  <c r="BD777" i="1"/>
  <c r="BC778" i="1"/>
  <c r="BE778" i="1"/>
  <c r="BD779" i="1"/>
  <c r="BC780" i="1"/>
  <c r="BE780" i="1"/>
  <c r="BD781" i="1"/>
  <c r="BC782" i="1"/>
  <c r="BE782" i="1"/>
  <c r="BD783" i="1"/>
  <c r="BC784" i="1"/>
  <c r="BE784" i="1"/>
  <c r="BD785" i="1"/>
  <c r="BC786" i="1"/>
  <c r="BE786" i="1"/>
  <c r="BD787" i="1"/>
  <c r="BC788" i="1"/>
  <c r="BE788" i="1"/>
  <c r="BD789" i="1"/>
  <c r="BC790" i="1"/>
  <c r="BE790" i="1"/>
  <c r="BD791" i="1"/>
  <c r="BC792" i="1"/>
  <c r="BE792" i="1"/>
  <c r="BD793" i="1"/>
  <c r="BC794" i="1"/>
  <c r="BE794" i="1"/>
  <c r="BD795" i="1"/>
  <c r="BC796" i="1"/>
  <c r="BE796" i="1"/>
  <c r="BD797" i="1"/>
  <c r="BC798" i="1"/>
  <c r="BE798" i="1"/>
  <c r="BD799" i="1"/>
  <c r="BC800" i="1"/>
  <c r="BE800" i="1"/>
  <c r="BD801" i="1"/>
  <c r="BC802" i="1"/>
  <c r="BE802" i="1"/>
  <c r="BD803" i="1"/>
  <c r="BC804" i="1"/>
  <c r="BE804" i="1"/>
  <c r="BD805" i="1"/>
  <c r="BC806" i="1"/>
  <c r="BE806" i="1"/>
  <c r="BD807" i="1"/>
  <c r="BC808" i="1"/>
  <c r="BE808" i="1"/>
  <c r="BD809" i="1"/>
  <c r="BC810" i="1"/>
  <c r="BE810" i="1"/>
  <c r="BD811" i="1"/>
  <c r="BC812" i="1"/>
  <c r="BE812" i="1"/>
  <c r="BD813" i="1"/>
  <c r="BC814" i="1"/>
  <c r="BE814" i="1"/>
  <c r="BD815" i="1"/>
  <c r="BC816" i="1"/>
  <c r="BE816" i="1"/>
  <c r="BD817" i="1"/>
  <c r="BC818" i="1"/>
  <c r="BE818" i="1"/>
  <c r="BD819" i="1"/>
  <c r="BC820" i="1"/>
  <c r="BE820" i="1"/>
  <c r="BD821" i="1"/>
  <c r="BC822" i="1"/>
  <c r="BE822" i="1"/>
  <c r="BD823" i="1"/>
  <c r="BC824" i="1"/>
  <c r="BE824" i="1"/>
  <c r="BD825" i="1"/>
  <c r="BC826" i="1"/>
  <c r="BE826" i="1"/>
  <c r="BD827" i="1"/>
  <c r="BC828" i="1"/>
  <c r="BE828" i="1"/>
  <c r="BD829" i="1"/>
  <c r="BC830" i="1"/>
  <c r="BE830" i="1"/>
  <c r="BD831" i="1"/>
  <c r="BC832" i="1"/>
  <c r="BE832" i="1"/>
  <c r="BD833" i="1"/>
  <c r="BC834" i="1"/>
  <c r="BE834" i="1"/>
  <c r="BD835" i="1"/>
  <c r="BC836" i="1"/>
  <c r="BE836" i="1"/>
  <c r="BD837" i="1"/>
  <c r="BC838" i="1"/>
  <c r="BE838" i="1"/>
  <c r="BD839" i="1"/>
  <c r="BC840" i="1"/>
  <c r="BE840" i="1"/>
  <c r="BD841" i="1"/>
  <c r="BC842" i="1"/>
  <c r="BE842" i="1"/>
  <c r="BD843" i="1"/>
  <c r="BC844" i="1"/>
  <c r="BE844" i="1"/>
  <c r="BD845" i="1"/>
  <c r="BC846" i="1"/>
  <c r="BE846" i="1"/>
  <c r="BD847" i="1"/>
  <c r="BC848" i="1"/>
  <c r="BE848" i="1"/>
  <c r="BD849" i="1"/>
  <c r="BC850" i="1"/>
  <c r="BE850" i="1"/>
  <c r="BD851" i="1"/>
  <c r="BC852" i="1"/>
  <c r="BE852" i="1"/>
  <c r="BD853" i="1"/>
  <c r="BC854" i="1"/>
  <c r="BE854" i="1"/>
  <c r="BD855" i="1"/>
  <c r="BC856" i="1"/>
  <c r="BE856" i="1"/>
  <c r="BD857" i="1"/>
  <c r="BC858" i="1"/>
  <c r="BE858" i="1"/>
  <c r="BD859" i="1"/>
  <c r="BC860" i="1"/>
  <c r="BE860" i="1"/>
  <c r="BD861" i="1"/>
  <c r="BC862" i="1"/>
  <c r="BE862" i="1"/>
  <c r="BD863" i="1"/>
  <c r="BC864" i="1"/>
  <c r="BE864" i="1"/>
  <c r="BD865" i="1"/>
  <c r="BC866" i="1"/>
  <c r="BE866" i="1"/>
  <c r="BD867" i="1"/>
  <c r="BC868" i="1"/>
  <c r="BE868" i="1"/>
  <c r="BD869" i="1"/>
  <c r="BC870" i="1"/>
  <c r="BE870" i="1"/>
  <c r="BD871" i="1"/>
  <c r="BC872" i="1"/>
  <c r="BE872" i="1"/>
  <c r="BD873" i="1"/>
  <c r="BC874" i="1"/>
  <c r="BE874" i="1"/>
  <c r="BD875" i="1"/>
  <c r="BC876" i="1"/>
  <c r="BE876" i="1"/>
  <c r="BD877" i="1"/>
  <c r="BC878" i="1"/>
  <c r="BE878" i="1"/>
  <c r="BD266" i="1"/>
  <c r="BC273" i="1"/>
  <c r="BE273" i="1"/>
  <c r="BD292" i="1"/>
  <c r="BC300" i="1"/>
  <c r="BE300" i="1"/>
  <c r="BD269" i="1"/>
  <c r="BC281" i="1"/>
  <c r="BE281" i="1"/>
  <c r="BD274" i="1"/>
  <c r="BC270" i="1"/>
  <c r="BE270" i="1"/>
  <c r="BD304" i="1"/>
  <c r="BC267" i="1"/>
  <c r="BE267" i="1"/>
  <c r="BD290" i="1"/>
  <c r="BC296" i="1"/>
  <c r="BE296" i="1"/>
  <c r="BD271" i="1"/>
  <c r="BC275" i="1"/>
  <c r="BE275" i="1"/>
  <c r="BD297" i="1"/>
  <c r="BC301" i="1"/>
  <c r="BE301" i="1"/>
  <c r="BD285" i="1"/>
  <c r="BC280" i="1"/>
  <c r="BE280" i="1"/>
  <c r="BD295" i="1"/>
  <c r="BC303" i="1"/>
  <c r="BE303" i="1"/>
  <c r="BD268" i="1"/>
  <c r="BC264" i="1"/>
  <c r="BE264" i="1"/>
  <c r="BD272" i="1"/>
  <c r="BC276" i="1"/>
  <c r="BE276" i="1"/>
  <c r="BD277" i="1"/>
  <c r="BC278" i="1"/>
  <c r="BE278" i="1"/>
  <c r="BD293" i="1"/>
  <c r="BC287" i="1"/>
  <c r="BE287" i="1"/>
  <c r="BD288" i="1"/>
  <c r="BC289" i="1"/>
  <c r="BE289" i="1"/>
  <c r="BD282" i="1"/>
  <c r="BC306" i="1"/>
  <c r="BE306" i="1"/>
  <c r="BD291" i="1"/>
  <c r="BC283" i="1"/>
  <c r="BE283" i="1"/>
  <c r="BD279" i="1"/>
  <c r="BC307" i="1"/>
  <c r="BE307" i="1"/>
  <c r="BD265" i="1"/>
  <c r="BC302" i="1"/>
  <c r="BE302" i="1"/>
  <c r="BD298" i="1"/>
  <c r="BC284" i="1"/>
  <c r="BE284" i="1"/>
  <c r="BD294" i="1"/>
  <c r="BC286" i="1"/>
  <c r="BE286" i="1"/>
  <c r="BD299" i="1"/>
  <c r="BC305" i="1"/>
  <c r="BE305" i="1"/>
  <c r="BD308" i="1"/>
  <c r="BF431" i="1"/>
  <c r="BF568" i="1"/>
  <c r="BF577" i="1"/>
  <c r="BF621" i="1"/>
  <c r="BF632" i="1"/>
  <c r="BF655" i="1"/>
  <c r="BF675" i="1"/>
  <c r="BF685" i="1"/>
  <c r="BF689" i="1"/>
  <c r="BF690" i="1"/>
  <c r="BF696" i="1"/>
  <c r="BF716" i="1"/>
  <c r="BF719" i="1"/>
  <c r="BF729" i="1"/>
  <c r="BF733" i="1"/>
  <c r="BF739" i="1"/>
  <c r="BF742" i="1"/>
  <c r="BF744" i="1"/>
  <c r="BF754" i="1"/>
  <c r="BF760" i="1"/>
  <c r="BF765" i="1"/>
  <c r="BF769" i="1"/>
  <c r="BF771" i="1"/>
  <c r="BF775" i="1"/>
  <c r="BF778" i="1"/>
  <c r="BF781" i="1"/>
  <c r="BF782" i="1"/>
  <c r="BF784" i="1"/>
  <c r="BF785" i="1"/>
  <c r="BF787" i="1"/>
  <c r="BF788" i="1"/>
  <c r="BF789" i="1"/>
  <c r="BF790" i="1"/>
  <c r="BF792" i="1"/>
  <c r="BF793" i="1"/>
  <c r="BF794" i="1"/>
  <c r="BF795" i="1"/>
  <c r="BF796" i="1"/>
  <c r="BF797" i="1"/>
  <c r="BF798" i="1"/>
  <c r="BF799" i="1"/>
  <c r="BF800" i="1"/>
  <c r="BF801" i="1"/>
  <c r="BF803" i="1"/>
  <c r="BF804" i="1"/>
  <c r="BF805" i="1"/>
  <c r="BF806" i="1"/>
  <c r="BF807" i="1"/>
  <c r="BF809" i="1"/>
  <c r="BF811" i="1"/>
  <c r="BF812" i="1"/>
  <c r="BF813" i="1"/>
  <c r="BF814" i="1"/>
  <c r="BF815" i="1"/>
  <c r="BF816" i="1"/>
  <c r="BF817" i="1"/>
  <c r="BF818" i="1"/>
  <c r="BF819" i="1"/>
  <c r="BF820" i="1"/>
  <c r="BF822" i="1"/>
  <c r="BF823" i="1"/>
  <c r="BF824" i="1"/>
  <c r="BF825" i="1"/>
  <c r="BF826" i="1"/>
  <c r="BF827" i="1"/>
  <c r="BF828" i="1"/>
  <c r="BF829" i="1"/>
  <c r="BF830" i="1"/>
  <c r="BF831" i="1"/>
  <c r="BF832" i="1"/>
  <c r="BF833" i="1"/>
  <c r="BF834" i="1"/>
  <c r="BF835" i="1"/>
  <c r="BF836" i="1"/>
  <c r="BF837" i="1"/>
  <c r="BF839" i="1"/>
  <c r="BF840" i="1"/>
  <c r="BF841" i="1"/>
  <c r="BF842" i="1"/>
  <c r="BF843" i="1"/>
  <c r="BF844" i="1"/>
  <c r="BF845" i="1"/>
  <c r="BF846" i="1"/>
  <c r="BF847" i="1"/>
  <c r="BF848" i="1"/>
  <c r="BF849" i="1"/>
  <c r="BF850" i="1"/>
  <c r="BF851" i="1"/>
  <c r="BF852" i="1"/>
  <c r="BF853" i="1"/>
  <c r="BF854" i="1"/>
  <c r="BF856" i="1"/>
  <c r="BF857" i="1"/>
  <c r="BF858" i="1"/>
  <c r="BF859" i="1"/>
  <c r="BF860" i="1"/>
  <c r="BF861" i="1"/>
  <c r="BF862" i="1"/>
  <c r="BF863" i="1"/>
  <c r="BF864" i="1"/>
  <c r="BF865" i="1"/>
  <c r="BF866" i="1"/>
  <c r="BF867" i="1"/>
  <c r="BF868" i="1"/>
  <c r="BF869" i="1"/>
  <c r="BF870" i="1"/>
  <c r="BF871" i="1"/>
  <c r="BF873" i="1"/>
  <c r="BF874" i="1"/>
  <c r="BF875" i="1"/>
  <c r="BF876" i="1"/>
  <c r="BF878" i="1"/>
  <c r="BF780" i="1"/>
  <c r="BF877" i="1"/>
  <c r="BF802" i="1"/>
  <c r="BF6" i="1"/>
  <c r="BF119" i="1"/>
  <c r="BF221" i="1"/>
  <c r="BF252" i="1"/>
  <c r="BF376" i="1"/>
  <c r="BF409" i="1"/>
  <c r="BF449" i="1"/>
  <c r="BF495" i="1"/>
  <c r="BF522" i="1"/>
  <c r="BF298" i="1"/>
  <c r="BF17" i="1"/>
  <c r="BF28" i="1"/>
  <c r="BF70" i="1"/>
  <c r="BF198" i="1"/>
  <c r="BF262" i="1"/>
  <c r="BF81" i="1"/>
  <c r="BF365" i="1"/>
  <c r="BF35" i="1"/>
  <c r="BF134" i="1"/>
  <c r="BF390" i="1"/>
  <c r="BF4" i="1"/>
  <c r="BF12" i="1"/>
  <c r="BF22" i="1"/>
  <c r="BF24" i="1"/>
  <c r="BF32" i="1"/>
  <c r="BF36" i="1"/>
  <c r="BF38" i="1"/>
  <c r="BF42" i="1"/>
  <c r="BF46" i="1"/>
  <c r="BF52" i="1"/>
  <c r="BF53" i="1"/>
  <c r="BF55" i="1"/>
  <c r="BF56" i="1"/>
  <c r="BF60" i="1"/>
  <c r="BF62" i="1"/>
  <c r="BF63" i="1"/>
  <c r="BF64" i="1"/>
  <c r="BF65" i="1"/>
  <c r="BF68" i="1"/>
  <c r="BF72" i="1"/>
  <c r="BF73" i="1"/>
  <c r="BF76" i="1"/>
  <c r="BF78" i="1"/>
  <c r="BF79" i="1"/>
  <c r="BF80" i="1"/>
  <c r="BF83" i="1"/>
  <c r="BF84" i="1"/>
  <c r="BF85" i="1"/>
  <c r="BF86" i="1"/>
  <c r="BF87" i="1"/>
  <c r="BF88" i="1"/>
  <c r="BF89" i="1"/>
  <c r="BF91" i="1"/>
  <c r="BF92" i="1"/>
  <c r="BF93" i="1"/>
  <c r="BF94" i="1"/>
  <c r="BF96" i="1"/>
  <c r="BF97" i="1"/>
  <c r="BF98" i="1"/>
  <c r="BF99" i="1"/>
  <c r="BF100" i="1"/>
  <c r="BF102" i="1"/>
  <c r="BF103" i="1"/>
  <c r="BF104" i="1"/>
  <c r="BF105" i="1"/>
  <c r="BF106" i="1"/>
  <c r="BF107" i="1"/>
  <c r="BF108" i="1"/>
  <c r="BF109" i="1"/>
  <c r="BF110" i="1"/>
  <c r="BF111" i="1"/>
  <c r="BF113" i="1"/>
  <c r="BF114" i="1"/>
  <c r="BF115" i="1"/>
  <c r="BF116" i="1"/>
  <c r="BF118" i="1"/>
  <c r="BF120" i="1"/>
  <c r="BF121" i="1"/>
  <c r="BF122" i="1"/>
  <c r="BF123" i="1"/>
  <c r="BF124" i="1"/>
  <c r="BF125" i="1"/>
  <c r="BF126" i="1"/>
  <c r="BF127" i="1"/>
  <c r="BF130" i="1"/>
  <c r="BF131" i="1"/>
  <c r="BF132" i="1"/>
  <c r="BF133" i="1"/>
  <c r="BF135" i="1"/>
  <c r="BF136" i="1"/>
  <c r="BF137" i="1"/>
  <c r="BF138" i="1"/>
  <c r="BF139" i="1"/>
  <c r="BF140" i="1"/>
  <c r="BF141" i="1"/>
  <c r="BF142" i="1"/>
  <c r="BF143" i="1"/>
  <c r="BF144" i="1"/>
  <c r="BF145" i="1"/>
  <c r="BF146" i="1"/>
  <c r="BF147" i="1"/>
  <c r="BF148" i="1"/>
  <c r="BF149" i="1"/>
  <c r="BF150" i="1"/>
  <c r="BF151" i="1"/>
  <c r="BF152" i="1"/>
  <c r="BF153" i="1"/>
  <c r="BF155" i="1"/>
  <c r="BF156" i="1"/>
  <c r="BF157" i="1"/>
  <c r="BF158" i="1"/>
  <c r="BF159" i="1"/>
  <c r="BF161" i="1"/>
  <c r="BF162" i="1"/>
  <c r="BF163" i="1"/>
  <c r="BF164" i="1"/>
  <c r="BF165" i="1"/>
  <c r="BF167" i="1"/>
  <c r="BF168" i="1"/>
  <c r="BF184" i="1"/>
  <c r="BF185" i="1"/>
  <c r="BF186" i="1"/>
  <c r="BF187" i="1"/>
  <c r="BF189" i="1"/>
  <c r="BF190" i="1"/>
  <c r="BF191" i="1"/>
  <c r="BF192" i="1"/>
  <c r="BF193" i="1"/>
  <c r="BF194" i="1"/>
  <c r="BF195" i="1"/>
  <c r="BF196" i="1"/>
  <c r="BF197" i="1"/>
  <c r="BF199" i="1"/>
  <c r="BF200" i="1"/>
  <c r="BF201" i="1"/>
  <c r="BF202" i="1"/>
  <c r="BF203" i="1"/>
  <c r="BF204" i="1"/>
  <c r="BF205" i="1"/>
  <c r="BF206" i="1"/>
  <c r="BF209" i="1"/>
  <c r="BF210" i="1"/>
  <c r="BF211" i="1"/>
  <c r="BF212" i="1"/>
  <c r="BF213" i="1"/>
  <c r="BF214" i="1"/>
  <c r="BF215" i="1"/>
  <c r="BF216" i="1"/>
  <c r="BF217" i="1"/>
  <c r="BF218" i="1"/>
  <c r="BF219" i="1"/>
  <c r="BF220" i="1"/>
  <c r="BF222" i="1"/>
  <c r="BF223" i="1"/>
  <c r="BF224" i="1"/>
  <c r="BF226" i="1"/>
  <c r="BF227" i="1"/>
  <c r="BF228" i="1"/>
  <c r="BF229" i="1"/>
  <c r="BF230" i="1"/>
  <c r="BF231" i="1"/>
  <c r="BF232" i="1"/>
  <c r="BF233" i="1"/>
  <c r="BF234" i="1"/>
  <c r="BF235" i="1"/>
  <c r="BF236" i="1"/>
  <c r="BF237" i="1"/>
  <c r="BF238" i="1"/>
  <c r="BF239" i="1"/>
  <c r="BF240" i="1"/>
  <c r="BF241" i="1"/>
  <c r="BF242" i="1"/>
  <c r="BF243" i="1"/>
  <c r="BF244" i="1"/>
  <c r="BF245" i="1"/>
  <c r="BF246" i="1"/>
  <c r="BF247" i="1"/>
  <c r="BF248" i="1"/>
  <c r="BF249" i="1"/>
  <c r="BF250" i="1"/>
  <c r="BF251" i="1"/>
  <c r="BF253" i="1"/>
  <c r="BF254" i="1"/>
  <c r="BF255" i="1"/>
  <c r="BF256" i="1"/>
  <c r="BF257" i="1"/>
  <c r="BF258" i="1"/>
  <c r="BF259" i="1"/>
  <c r="BF260" i="1"/>
  <c r="BF263" i="1"/>
  <c r="BF309" i="1"/>
  <c r="BF310" i="1"/>
  <c r="BF311" i="1"/>
  <c r="BF312" i="1"/>
  <c r="BF313" i="1"/>
  <c r="BF314" i="1"/>
  <c r="BF315" i="1"/>
  <c r="BF188" i="1"/>
  <c r="BF261" i="1"/>
  <c r="BF20" i="1"/>
  <c r="BF23" i="1"/>
  <c r="BF33" i="1"/>
  <c r="BF40" i="1"/>
  <c r="BF41" i="1"/>
  <c r="BF44" i="1"/>
  <c r="BF47" i="1"/>
  <c r="BF48" i="1"/>
  <c r="BF49" i="1"/>
  <c r="BF51" i="1"/>
  <c r="BF54" i="1"/>
  <c r="BF57" i="1"/>
  <c r="BF59" i="1"/>
  <c r="BF316" i="1"/>
  <c r="BF317" i="1"/>
  <c r="BF318" i="1"/>
  <c r="BF319" i="1"/>
  <c r="BF320" i="1"/>
  <c r="BF321" i="1"/>
  <c r="BF322" i="1"/>
  <c r="BF323" i="1"/>
  <c r="BF324" i="1"/>
  <c r="BF325" i="1"/>
  <c r="BF326" i="1"/>
  <c r="BF327" i="1"/>
  <c r="BF328" i="1"/>
  <c r="BF329" i="1"/>
  <c r="BF330" i="1"/>
  <c r="BF331" i="1"/>
  <c r="BF332" i="1"/>
  <c r="BF333" i="1"/>
  <c r="BF334" i="1"/>
  <c r="BF335" i="1"/>
  <c r="BF336" i="1"/>
  <c r="BF337" i="1"/>
  <c r="BF338" i="1"/>
  <c r="BF339" i="1"/>
  <c r="BF340" i="1"/>
  <c r="BF341" i="1"/>
  <c r="BF343" i="1"/>
  <c r="BF359" i="1"/>
  <c r="BF360" i="1"/>
  <c r="BF361" i="1"/>
  <c r="BF362" i="1"/>
  <c r="BF364" i="1"/>
  <c r="BF366" i="1"/>
  <c r="BF367" i="1"/>
  <c r="BF369" i="1"/>
  <c r="BF371" i="1"/>
  <c r="BF372" i="1"/>
  <c r="BF373" i="1"/>
  <c r="BF374" i="1"/>
  <c r="BF375" i="1"/>
  <c r="BF377" i="1"/>
  <c r="BF378" i="1"/>
  <c r="BF379" i="1"/>
  <c r="BF380" i="1"/>
  <c r="BF381" i="1"/>
  <c r="BF382" i="1"/>
  <c r="BF383" i="1"/>
  <c r="BF384" i="1"/>
  <c r="BF385" i="1"/>
  <c r="BF386" i="1"/>
  <c r="BF387" i="1"/>
  <c r="BF388" i="1"/>
  <c r="BF391" i="1"/>
  <c r="BF392" i="1"/>
  <c r="BF393" i="1"/>
  <c r="BF394" i="1"/>
  <c r="BF396" i="1"/>
  <c r="BF398" i="1"/>
  <c r="BF399" i="1"/>
  <c r="BF400" i="1"/>
  <c r="BF401" i="1"/>
  <c r="BF402" i="1"/>
  <c r="BF403" i="1"/>
  <c r="BF404" i="1"/>
  <c r="BF405" i="1"/>
  <c r="BF406" i="1"/>
  <c r="BF407" i="1"/>
  <c r="BF408" i="1"/>
  <c r="BF410" i="1"/>
  <c r="BF411" i="1"/>
  <c r="BF412" i="1"/>
  <c r="BF413" i="1"/>
  <c r="BF414" i="1"/>
  <c r="BF416" i="1"/>
  <c r="BF417" i="1"/>
  <c r="BF418" i="1"/>
  <c r="BF419" i="1"/>
  <c r="BF420" i="1"/>
  <c r="BF421" i="1"/>
  <c r="BF422" i="1"/>
  <c r="BF423" i="1"/>
  <c r="BF424" i="1"/>
  <c r="BF425" i="1"/>
  <c r="BF426" i="1"/>
  <c r="BF427" i="1"/>
  <c r="BF428" i="1"/>
  <c r="BF429" i="1"/>
  <c r="BF430" i="1"/>
  <c r="BF432" i="1"/>
  <c r="BF433" i="1"/>
  <c r="BF434" i="1"/>
  <c r="BF435" i="1"/>
  <c r="BF436" i="1"/>
  <c r="BF437" i="1"/>
  <c r="BF438" i="1"/>
  <c r="BF439" i="1"/>
  <c r="BF440" i="1"/>
  <c r="BF441" i="1"/>
  <c r="BF442" i="1"/>
  <c r="BF443" i="1"/>
  <c r="BF444" i="1"/>
  <c r="BF445" i="1"/>
  <c r="BF447" i="1"/>
  <c r="BF448" i="1"/>
  <c r="BF450" i="1"/>
  <c r="BF451" i="1"/>
  <c r="BF452" i="1"/>
  <c r="BF453" i="1"/>
  <c r="BF454" i="1"/>
  <c r="BF455" i="1"/>
  <c r="BF456" i="1"/>
  <c r="BF457" i="1"/>
  <c r="BF458" i="1"/>
  <c r="BF459" i="1"/>
  <c r="BF460" i="1"/>
  <c r="BF461" i="1"/>
  <c r="BF462" i="1"/>
  <c r="BF463" i="1"/>
  <c r="BF464" i="1"/>
  <c r="BF465" i="1"/>
  <c r="BF466" i="1"/>
  <c r="BF467" i="1"/>
  <c r="BF468" i="1"/>
  <c r="BF469" i="1"/>
  <c r="BF470" i="1"/>
  <c r="BF471" i="1"/>
  <c r="BF472" i="1"/>
  <c r="BF473" i="1"/>
  <c r="BF474" i="1"/>
  <c r="BF475" i="1"/>
  <c r="BF476" i="1"/>
  <c r="BF477" i="1"/>
  <c r="BF478" i="1"/>
  <c r="BF479" i="1"/>
  <c r="BF480" i="1"/>
  <c r="BF481" i="1"/>
  <c r="BF482" i="1"/>
  <c r="BF483" i="1"/>
  <c r="BF484" i="1"/>
  <c r="BF485" i="1"/>
  <c r="BF486" i="1"/>
  <c r="BF487" i="1"/>
  <c r="BF488" i="1"/>
  <c r="BF489" i="1"/>
  <c r="BF490" i="1"/>
  <c r="BF491" i="1"/>
  <c r="BF492" i="1"/>
  <c r="BF493" i="1"/>
  <c r="BF494" i="1"/>
  <c r="BF496" i="1"/>
  <c r="BF497" i="1"/>
  <c r="BF498" i="1"/>
  <c r="BF499" i="1"/>
  <c r="BF500" i="1"/>
  <c r="BF501" i="1"/>
  <c r="BF502" i="1"/>
  <c r="BF503" i="1"/>
  <c r="BF504" i="1"/>
  <c r="BF505" i="1"/>
  <c r="BF506" i="1"/>
  <c r="BF507" i="1"/>
  <c r="BF508" i="1"/>
  <c r="BF509" i="1"/>
  <c r="BF510" i="1"/>
  <c r="BF511" i="1"/>
  <c r="BF512" i="1"/>
  <c r="BF513" i="1"/>
  <c r="BF514" i="1"/>
  <c r="BF515" i="1"/>
  <c r="BF516" i="1"/>
  <c r="BF517" i="1"/>
  <c r="BF518" i="1"/>
  <c r="BF519" i="1"/>
  <c r="BF520" i="1"/>
  <c r="BF521" i="1"/>
  <c r="BF523" i="1"/>
  <c r="BF524" i="1"/>
  <c r="BF525" i="1"/>
  <c r="BF526" i="1"/>
  <c r="BF527" i="1"/>
  <c r="BF528" i="1"/>
  <c r="BF530" i="1"/>
  <c r="BF531" i="1"/>
  <c r="BF532" i="1"/>
  <c r="BF533" i="1"/>
  <c r="BF534" i="1"/>
  <c r="BF535" i="1"/>
  <c r="BF536" i="1"/>
  <c r="BF537" i="1"/>
  <c r="BF538" i="1"/>
  <c r="BF539" i="1"/>
  <c r="BF540" i="1"/>
  <c r="BF541" i="1"/>
  <c r="BF542" i="1"/>
  <c r="BF543" i="1"/>
  <c r="BF544" i="1"/>
  <c r="BF545" i="1"/>
  <c r="BF546" i="1"/>
  <c r="BF547" i="1"/>
  <c r="BF548" i="1"/>
  <c r="BF549" i="1"/>
  <c r="BF550" i="1"/>
  <c r="BF551" i="1"/>
  <c r="BF552" i="1"/>
  <c r="BF553" i="1"/>
  <c r="BF554" i="1"/>
  <c r="BF555" i="1"/>
  <c r="BF556" i="1"/>
  <c r="BF557" i="1"/>
  <c r="BF558" i="1"/>
  <c r="BF559" i="1"/>
  <c r="BF560" i="1"/>
  <c r="BF561" i="1"/>
  <c r="BF562" i="1"/>
  <c r="BF563" i="1"/>
  <c r="BF564" i="1"/>
  <c r="BF565" i="1"/>
  <c r="BF566" i="1"/>
  <c r="BF567" i="1"/>
  <c r="BF569" i="1"/>
  <c r="BF570" i="1"/>
  <c r="BF571" i="1"/>
  <c r="BF572" i="1"/>
  <c r="BF573" i="1"/>
  <c r="BF574" i="1"/>
  <c r="BF575" i="1"/>
  <c r="BF576" i="1"/>
  <c r="BF578" i="1"/>
  <c r="BF579" i="1"/>
  <c r="BF580" i="1"/>
  <c r="BF582" i="1"/>
  <c r="BF583" i="1"/>
  <c r="BF584" i="1"/>
  <c r="BF585" i="1"/>
  <c r="BF586" i="1"/>
  <c r="BF587" i="1"/>
  <c r="BF588" i="1"/>
  <c r="BF589" i="1"/>
  <c r="BF590" i="1"/>
  <c r="BF591" i="1"/>
  <c r="BF592" i="1"/>
  <c r="BF593" i="1"/>
  <c r="BF594" i="1"/>
  <c r="BF595" i="1"/>
  <c r="BF596" i="1"/>
  <c r="BF597" i="1"/>
  <c r="BF598" i="1"/>
  <c r="BF599" i="1"/>
  <c r="BF600" i="1"/>
  <c r="BF601" i="1"/>
  <c r="BF602" i="1"/>
  <c r="BF603" i="1"/>
  <c r="BF604" i="1"/>
  <c r="BF605" i="1"/>
  <c r="BF606" i="1"/>
  <c r="BF607" i="1"/>
  <c r="BF608" i="1"/>
  <c r="BF609" i="1"/>
  <c r="BF610" i="1"/>
  <c r="BF611" i="1"/>
  <c r="BF612" i="1"/>
  <c r="BF613" i="1"/>
  <c r="BF614" i="1"/>
  <c r="BF615" i="1"/>
  <c r="BF616" i="1"/>
  <c r="BF617" i="1"/>
  <c r="BF618" i="1"/>
  <c r="BF619" i="1"/>
  <c r="BF620" i="1"/>
  <c r="BF622" i="1"/>
  <c r="BF623" i="1"/>
  <c r="BF624" i="1"/>
  <c r="BF625" i="1"/>
  <c r="BF626" i="1"/>
  <c r="BF627" i="1"/>
  <c r="BF628" i="1"/>
  <c r="BF629" i="1"/>
  <c r="BF630" i="1"/>
  <c r="BF631" i="1"/>
  <c r="BF633" i="1"/>
  <c r="BF634" i="1"/>
  <c r="BF635" i="1"/>
  <c r="BF636" i="1"/>
  <c r="BF637" i="1"/>
  <c r="BF638" i="1"/>
  <c r="BF639" i="1"/>
  <c r="BF640" i="1"/>
  <c r="BF641" i="1"/>
  <c r="BF642" i="1"/>
  <c r="BF643" i="1"/>
  <c r="BF644" i="1"/>
  <c r="BF645" i="1"/>
  <c r="BF646" i="1"/>
  <c r="BF647" i="1"/>
  <c r="BF648" i="1"/>
  <c r="BF649" i="1"/>
  <c r="BF650" i="1"/>
  <c r="BF651" i="1"/>
  <c r="BF652" i="1"/>
  <c r="BF653" i="1"/>
  <c r="BF654" i="1"/>
  <c r="BF656" i="1"/>
  <c r="BF657" i="1"/>
  <c r="BF658" i="1"/>
  <c r="BF659" i="1"/>
  <c r="BF660" i="1"/>
  <c r="BF661" i="1"/>
  <c r="BF662" i="1"/>
  <c r="BF663" i="1"/>
  <c r="BF664" i="1"/>
  <c r="BF665" i="1"/>
  <c r="BF668" i="1"/>
  <c r="BF669" i="1"/>
  <c r="BF684" i="1"/>
  <c r="BF687" i="1"/>
  <c r="BF705" i="1"/>
  <c r="BF707" i="1"/>
  <c r="BF710" i="1"/>
  <c r="BF713" i="1"/>
  <c r="BF720" i="1"/>
  <c r="BF722" i="1"/>
  <c r="BF736" i="1"/>
  <c r="BF749" i="1"/>
  <c r="BF751" i="1"/>
  <c r="BF753" i="1"/>
  <c r="BF764" i="1"/>
  <c r="BF767" i="1"/>
  <c r="BF770" i="1"/>
  <c r="BF773" i="1"/>
  <c r="BF774" i="1"/>
  <c r="BF776" i="1"/>
  <c r="BF777" i="1"/>
  <c r="BF779" i="1"/>
  <c r="BF783" i="1"/>
  <c r="BF786" i="1"/>
  <c r="BF269" i="1"/>
  <c r="BF267" i="1"/>
  <c r="BF303" i="1"/>
  <c r="BF265" i="1"/>
  <c r="BF286" i="1"/>
  <c r="BF37" i="1"/>
  <c r="BF300" i="1"/>
  <c r="BF297" i="1"/>
  <c r="BF301" i="1"/>
  <c r="BF268" i="1"/>
  <c r="BF264" i="1"/>
  <c r="BF278" i="1"/>
  <c r="BF293" i="1"/>
  <c r="BF282" i="1"/>
  <c r="BF306" i="1"/>
  <c r="BF291" i="1"/>
  <c r="BF307" i="1"/>
  <c r="BF302" i="1"/>
  <c r="BF294" i="1"/>
  <c r="BF299" i="1"/>
  <c r="BF305" i="1"/>
  <c r="BF308" i="1"/>
  <c r="BF160" i="1"/>
  <c r="BF26" i="1"/>
  <c r="BF58" i="1"/>
  <c r="BF69" i="1"/>
  <c r="BF90" i="1"/>
  <c r="BF101" i="1"/>
  <c r="BF129" i="1"/>
  <c r="BF154" i="1"/>
  <c r="BF166" i="1"/>
  <c r="BF208" i="1"/>
  <c r="BF225" i="1"/>
  <c r="BF285" i="1"/>
  <c r="BF21" i="1"/>
  <c r="BF74" i="1"/>
  <c r="BF128" i="1"/>
  <c r="BF363" i="1"/>
  <c r="BF389" i="1"/>
  <c r="BF395" i="1"/>
  <c r="BF397" i="1"/>
  <c r="BF16" i="1"/>
  <c r="BF75" i="1"/>
  <c r="BF117" i="1"/>
  <c r="BF415" i="1"/>
  <c r="BF207" i="1"/>
  <c r="BF368" i="1"/>
  <c r="BF370" i="1"/>
  <c r="BF3" i="1"/>
  <c r="BF5" i="1"/>
  <c r="BF7" i="1"/>
  <c r="BF9" i="1"/>
  <c r="BF10" i="1"/>
  <c r="BF11" i="1"/>
  <c r="BF14" i="1"/>
  <c r="BF15" i="1"/>
  <c r="BF19" i="1"/>
  <c r="BF25" i="1"/>
  <c r="BF27" i="1"/>
  <c r="BF30" i="1"/>
  <c r="BF31" i="1"/>
  <c r="BF39" i="1"/>
  <c r="BF43" i="1"/>
  <c r="BF45" i="1"/>
  <c r="BF50" i="1"/>
  <c r="BF61" i="1"/>
  <c r="BF66" i="1"/>
  <c r="BF67" i="1"/>
  <c r="BF71" i="1"/>
  <c r="BF77" i="1"/>
  <c r="BF82" i="1"/>
  <c r="BF95" i="1"/>
  <c r="BF292" i="1"/>
  <c r="BF274" i="1"/>
  <c r="BF280" i="1"/>
  <c r="BF295" i="1"/>
  <c r="BF272" i="1"/>
  <c r="BF276" i="1"/>
  <c r="BF277" i="1"/>
  <c r="BF287" i="1"/>
  <c r="BF288" i="1"/>
  <c r="BF289" i="1"/>
  <c r="BF283" i="1"/>
  <c r="BF279" i="1"/>
  <c r="BF284" i="1"/>
  <c r="BF670" i="1"/>
  <c r="BF671" i="1"/>
  <c r="BF672" i="1"/>
  <c r="BF673" i="1"/>
  <c r="BF674" i="1"/>
  <c r="BF676" i="1"/>
  <c r="BF677" i="1"/>
  <c r="BF679" i="1"/>
  <c r="BF680" i="1"/>
  <c r="BF681" i="1"/>
  <c r="BF682" i="1"/>
  <c r="BF683" i="1"/>
  <c r="BF686" i="1"/>
  <c r="BF688" i="1"/>
  <c r="BF691" i="1"/>
  <c r="BF692" i="1"/>
  <c r="BF693" i="1"/>
  <c r="BF694" i="1"/>
  <c r="BF695" i="1"/>
  <c r="BF697" i="1"/>
  <c r="BF698" i="1"/>
  <c r="BF699" i="1"/>
  <c r="BF700" i="1"/>
  <c r="BF701" i="1"/>
  <c r="BF702" i="1"/>
  <c r="BF703" i="1"/>
  <c r="BF704" i="1"/>
  <c r="BF706" i="1"/>
  <c r="BF708" i="1"/>
  <c r="BF709" i="1"/>
  <c r="BF711" i="1"/>
  <c r="BF712" i="1"/>
  <c r="BF714" i="1"/>
  <c r="BF715" i="1"/>
  <c r="BF717" i="1"/>
  <c r="BF718" i="1"/>
  <c r="BF721" i="1"/>
  <c r="BF723" i="1"/>
  <c r="BF724" i="1"/>
  <c r="BF725" i="1"/>
  <c r="BF726" i="1"/>
  <c r="BF727" i="1"/>
  <c r="BF728" i="1"/>
  <c r="BF730" i="1"/>
  <c r="BF731" i="1"/>
  <c r="BF732" i="1"/>
  <c r="BF734" i="1"/>
  <c r="BF735" i="1"/>
  <c r="BF737" i="1"/>
  <c r="BF738" i="1"/>
  <c r="BF740" i="1"/>
  <c r="BF741" i="1"/>
  <c r="BF743" i="1"/>
  <c r="BF745" i="1"/>
  <c r="BF746" i="1"/>
  <c r="BF747" i="1"/>
  <c r="BF748" i="1"/>
  <c r="BF750" i="1"/>
  <c r="BF752" i="1"/>
  <c r="BF755" i="1"/>
  <c r="BF756" i="1"/>
  <c r="BF757" i="1"/>
  <c r="BF758" i="1"/>
  <c r="BF759" i="1"/>
  <c r="BF761" i="1"/>
  <c r="BF762" i="1"/>
  <c r="BF763" i="1"/>
  <c r="BF766" i="1"/>
  <c r="BF768" i="1"/>
  <c r="BF772" i="1"/>
  <c r="BF266" i="1"/>
  <c r="BF273" i="1"/>
  <c r="BF281" i="1"/>
  <c r="BF270" i="1"/>
  <c r="BF304" i="1"/>
  <c r="BF290" i="1"/>
  <c r="BF296" i="1"/>
  <c r="BF271" i="1"/>
  <c r="BF275" i="1"/>
  <c r="BF8" i="1"/>
  <c r="BF112" i="1"/>
  <c r="BF581" i="1"/>
  <c r="BF446" i="1"/>
  <c r="BF13" i="1"/>
  <c r="BF18" i="1"/>
  <c r="BF29" i="1"/>
  <c r="BF34" i="1"/>
  <c r="K14" i="5"/>
  <c r="K13" i="5"/>
  <c r="K25" i="5"/>
  <c r="K11" i="5"/>
  <c r="H42" i="5"/>
  <c r="H25" i="5"/>
  <c r="H40" i="5"/>
  <c r="H15" i="5"/>
  <c r="C12" i="5"/>
  <c r="C18" i="5"/>
  <c r="C13" i="5"/>
  <c r="K22" i="5"/>
  <c r="H20" i="5"/>
  <c r="K24" i="5"/>
  <c r="H6" i="5"/>
  <c r="C32" i="5"/>
  <c r="H12" i="5"/>
  <c r="H8" i="5"/>
  <c r="H26" i="5"/>
  <c r="H24" i="5"/>
  <c r="H35" i="5"/>
  <c r="K26" i="5"/>
  <c r="K6" i="5"/>
  <c r="K16" i="5"/>
  <c r="H14" i="5"/>
  <c r="C23" i="5"/>
  <c r="C29" i="5"/>
  <c r="C10" i="5"/>
  <c r="C8" i="5"/>
  <c r="K8" i="5"/>
  <c r="K7" i="5"/>
  <c r="C27" i="5"/>
  <c r="C7" i="5"/>
  <c r="C30" i="5"/>
  <c r="C11" i="5"/>
  <c r="C31" i="5"/>
  <c r="H43" i="5"/>
  <c r="H41" i="5"/>
  <c r="H29" i="5"/>
  <c r="K15" i="5"/>
  <c r="C33" i="5"/>
  <c r="H22" i="5"/>
  <c r="H27" i="5"/>
  <c r="H28" i="5"/>
  <c r="K9" i="5"/>
  <c r="H36" i="5"/>
  <c r="C9" i="5"/>
  <c r="C22" i="5"/>
  <c r="H11" i="5"/>
  <c r="H7" i="5"/>
  <c r="H39" i="5"/>
  <c r="K17" i="5"/>
  <c r="H9" i="5"/>
  <c r="C19" i="5"/>
  <c r="C20" i="5"/>
  <c r="C16" i="5"/>
  <c r="H38" i="5"/>
  <c r="K23" i="5"/>
  <c r="K12" i="5"/>
  <c r="H34" i="5"/>
  <c r="H16" i="5"/>
  <c r="K10" i="5"/>
  <c r="C24" i="5"/>
  <c r="C6" i="5"/>
  <c r="H13" i="5"/>
  <c r="C15" i="5"/>
  <c r="C26" i="5"/>
  <c r="K18" i="5"/>
  <c r="H21" i="5"/>
  <c r="C25" i="5"/>
  <c r="C21" i="5"/>
  <c r="H10" i="5"/>
  <c r="C17" i="5"/>
  <c r="C28" i="5"/>
  <c r="C14" i="5"/>
  <c r="H23" i="5"/>
  <c r="H37" i="5"/>
  <c r="H7" i="3"/>
  <c r="H11" i="3"/>
  <c r="H14" i="3"/>
  <c r="H10" i="3"/>
  <c r="H6" i="3"/>
  <c r="H15" i="3"/>
  <c r="H8" i="3"/>
  <c r="H13" i="3"/>
  <c r="H12" i="3"/>
  <c r="H9" i="3"/>
  <c r="G301" i="6"/>
  <c r="G283" i="6"/>
  <c r="G295" i="6"/>
  <c r="G102" i="6"/>
  <c r="G280" i="6"/>
  <c r="G243" i="6"/>
  <c r="G208" i="6"/>
  <c r="G100" i="6"/>
  <c r="G289" i="6"/>
  <c r="G161" i="6"/>
  <c r="G319" i="6"/>
  <c r="G191" i="6"/>
  <c r="G263" i="6"/>
  <c r="G150" i="6"/>
  <c r="G164" i="6"/>
  <c r="G282" i="6"/>
  <c r="G189" i="6"/>
  <c r="G291" i="6"/>
  <c r="G186" i="6"/>
  <c r="G256" i="6"/>
  <c r="G213" i="6"/>
  <c r="G169" i="6"/>
  <c r="G314" i="6"/>
  <c r="G209" i="6"/>
  <c r="G305" i="6"/>
  <c r="G284" i="6"/>
  <c r="G248" i="6"/>
  <c r="G160" i="6"/>
  <c r="G141" i="6"/>
  <c r="G201" i="6"/>
  <c r="G246" i="6"/>
  <c r="G128" i="6"/>
  <c r="G203" i="6"/>
  <c r="G302" i="6"/>
  <c r="G219" i="6"/>
  <c r="G290" i="6"/>
  <c r="G129" i="6"/>
  <c r="G181" i="6"/>
  <c r="G115" i="6"/>
  <c r="G124" i="6"/>
  <c r="G104" i="6"/>
  <c r="G229" i="6"/>
  <c r="G202" i="6"/>
  <c r="G108" i="6"/>
  <c r="G103" i="6"/>
  <c r="G125" i="6"/>
  <c r="G316" i="6"/>
  <c r="G303" i="6"/>
  <c r="G221" i="6"/>
  <c r="G158" i="6"/>
  <c r="G167" i="6"/>
  <c r="G321" i="6"/>
  <c r="G204" i="6"/>
  <c r="G162" i="6"/>
  <c r="G308" i="6"/>
  <c r="G131" i="6"/>
  <c r="G320" i="6"/>
  <c r="G214" i="6"/>
  <c r="G307" i="6"/>
  <c r="G323" i="6"/>
  <c r="G89" i="6"/>
  <c r="G234" i="6"/>
  <c r="G285" i="6"/>
  <c r="G96" i="6"/>
  <c r="G122" i="6"/>
  <c r="G147" i="6"/>
  <c r="G233" i="6"/>
  <c r="G106" i="6"/>
  <c r="G205" i="6"/>
  <c r="G225" i="6"/>
  <c r="G138" i="6"/>
  <c r="G239" i="6"/>
  <c r="G119" i="6"/>
  <c r="G299" i="6"/>
  <c r="G118" i="6"/>
  <c r="G177" i="6"/>
  <c r="G182" i="6"/>
  <c r="G114" i="6"/>
  <c r="G109" i="6"/>
  <c r="G215" i="6"/>
  <c r="G156" i="6"/>
  <c r="G146" i="6"/>
  <c r="G297" i="6"/>
  <c r="G139" i="6"/>
  <c r="G95" i="6"/>
  <c r="G250" i="6"/>
  <c r="G173" i="6"/>
  <c r="G159" i="6"/>
  <c r="G180" i="6"/>
  <c r="G170" i="6"/>
  <c r="G230" i="6"/>
  <c r="G190" i="6"/>
  <c r="G236" i="6"/>
  <c r="G126" i="6"/>
  <c r="G259" i="6"/>
  <c r="G254" i="6"/>
  <c r="G105" i="6"/>
  <c r="G310" i="6"/>
  <c r="G194" i="6"/>
  <c r="G300" i="6"/>
  <c r="G113" i="6"/>
  <c r="G123" i="6"/>
  <c r="G212" i="6"/>
  <c r="G163" i="6"/>
  <c r="G270" i="6"/>
  <c r="G195" i="6"/>
  <c r="G210" i="6"/>
  <c r="G294" i="6"/>
  <c r="G275" i="6"/>
  <c r="G140" i="6"/>
  <c r="G148" i="6"/>
  <c r="G206" i="6"/>
  <c r="G226" i="6"/>
  <c r="G107" i="6"/>
  <c r="G117" i="6"/>
  <c r="G110" i="6"/>
  <c r="G231" i="6"/>
  <c r="G134" i="6"/>
  <c r="G155" i="6"/>
  <c r="G90" i="6"/>
  <c r="G168" i="6"/>
  <c r="G267" i="6"/>
  <c r="G179" i="6"/>
  <c r="G241" i="6"/>
  <c r="G135" i="6"/>
  <c r="G265" i="6"/>
  <c r="G188" i="6"/>
  <c r="G193" i="6"/>
  <c r="G185" i="6"/>
  <c r="G286" i="6"/>
  <c r="G198" i="6"/>
  <c r="G288" i="6"/>
  <c r="G237" i="6"/>
  <c r="G183" i="6"/>
  <c r="G258" i="6"/>
  <c r="G222" i="6"/>
  <c r="G260" i="6"/>
  <c r="G93" i="6"/>
  <c r="G207" i="6"/>
  <c r="G242" i="6"/>
  <c r="G249" i="6"/>
  <c r="G133" i="6"/>
  <c r="G197" i="6"/>
  <c r="G178" i="6"/>
  <c r="G151" i="6"/>
  <c r="G318" i="6"/>
  <c r="G216" i="6"/>
  <c r="G274" i="6"/>
  <c r="G252" i="6"/>
  <c r="G174" i="6"/>
  <c r="G144" i="6"/>
  <c r="G235" i="6"/>
  <c r="G278" i="6"/>
  <c r="G200" i="6"/>
  <c r="G192" i="6"/>
  <c r="G143" i="6"/>
  <c r="G276" i="6"/>
  <c r="G152" i="6"/>
  <c r="G304" i="6"/>
  <c r="G127" i="6"/>
  <c r="G116" i="6"/>
  <c r="G220" i="6"/>
  <c r="G149" i="6"/>
  <c r="G224" i="6"/>
  <c r="G253" i="6"/>
  <c r="G101" i="6"/>
  <c r="G298" i="6"/>
  <c r="G309" i="6"/>
  <c r="G255" i="6"/>
  <c r="G136" i="6"/>
  <c r="G187" i="6"/>
  <c r="G264" i="6"/>
  <c r="G240" i="6"/>
  <c r="G262" i="6"/>
  <c r="G315" i="6"/>
  <c r="G211" i="6"/>
  <c r="G269" i="6"/>
  <c r="G142" i="6"/>
  <c r="G292" i="6"/>
  <c r="G94" i="6"/>
  <c r="G257" i="6"/>
  <c r="G223" i="6"/>
  <c r="G271" i="6"/>
  <c r="G218" i="6"/>
  <c r="G172" i="6"/>
  <c r="G227" i="6"/>
  <c r="G121" i="6"/>
  <c r="G176" i="6"/>
  <c r="G132" i="6"/>
  <c r="G261" i="6"/>
  <c r="G277" i="6"/>
  <c r="G268" i="6"/>
  <c r="G99" i="6"/>
  <c r="G317" i="6"/>
  <c r="G157" i="6"/>
  <c r="G165" i="6"/>
  <c r="G153" i="6"/>
  <c r="G166" i="6"/>
  <c r="G171" i="6"/>
  <c r="G130" i="6"/>
  <c r="G97" i="6"/>
  <c r="G217" i="6"/>
  <c r="G154" i="6"/>
  <c r="G266" i="6"/>
  <c r="G91" i="6"/>
  <c r="G112" i="6"/>
  <c r="G137" i="6"/>
  <c r="G92" i="6"/>
  <c r="G245" i="6"/>
  <c r="G311" i="6"/>
  <c r="G281" i="6"/>
  <c r="G175" i="6"/>
  <c r="G145" i="6"/>
  <c r="G287" i="6"/>
  <c r="G272" i="6"/>
  <c r="G247" i="6"/>
  <c r="G98" i="6"/>
  <c r="G244" i="6"/>
  <c r="G232" i="6"/>
  <c r="G313" i="6"/>
  <c r="G324" i="6"/>
  <c r="G273" i="6"/>
  <c r="G228" i="6"/>
  <c r="G322" i="6"/>
  <c r="G279" i="6"/>
  <c r="G296" i="6"/>
  <c r="G293" i="6"/>
  <c r="G184" i="6"/>
  <c r="G199" i="6"/>
  <c r="G196" i="6"/>
  <c r="G111" i="6"/>
  <c r="G120" i="6"/>
  <c r="G306" i="6"/>
  <c r="G251" i="6"/>
  <c r="G312" i="6"/>
  <c r="G238" i="6"/>
  <c r="C14" i="8"/>
  <c r="G10" i="8"/>
  <c r="V17" i="8"/>
  <c r="F20" i="8"/>
  <c r="P12" i="8"/>
  <c r="M13" i="8"/>
  <c r="P6" i="8"/>
  <c r="C19" i="8"/>
  <c r="G12" i="8"/>
  <c r="J14" i="8"/>
  <c r="N15" i="8"/>
  <c r="H10" i="8"/>
  <c r="F33" i="8"/>
  <c r="P32" i="8"/>
  <c r="N33" i="8"/>
  <c r="D12" i="8"/>
  <c r="V27" i="8"/>
  <c r="D23" i="8"/>
  <c r="F25" i="8"/>
  <c r="N8" i="8"/>
  <c r="G17" i="8"/>
  <c r="P18" i="8"/>
  <c r="V15" i="8"/>
  <c r="E28" i="8"/>
  <c r="T19" i="8"/>
  <c r="D28" i="8"/>
  <c r="O14" i="8"/>
  <c r="H20" i="8"/>
  <c r="H21" i="8"/>
  <c r="E7" i="8"/>
  <c r="T30" i="8"/>
  <c r="P23" i="8"/>
  <c r="N27" i="8"/>
  <c r="V33" i="8"/>
  <c r="G26" i="8"/>
  <c r="H29" i="8"/>
  <c r="F11" i="8"/>
  <c r="T15" i="8"/>
  <c r="S29" i="8"/>
  <c r="D15" i="8"/>
  <c r="I26" i="8"/>
  <c r="H19" i="8"/>
  <c r="U10" i="8"/>
  <c r="G34" i="8"/>
  <c r="C17" i="8"/>
  <c r="C27" i="8"/>
  <c r="E9" i="8"/>
  <c r="O33" i="8"/>
  <c r="J24" i="8"/>
  <c r="S26" i="8"/>
  <c r="D32" i="8"/>
  <c r="M22" i="8"/>
  <c r="S12" i="8"/>
  <c r="V24" i="8"/>
  <c r="U33" i="8"/>
  <c r="O29" i="8"/>
  <c r="G21" i="8"/>
  <c r="N14" i="8"/>
  <c r="C18" i="8"/>
  <c r="E32" i="8"/>
  <c r="T24" i="8"/>
  <c r="G9" i="8"/>
  <c r="I34" i="8"/>
  <c r="V21" i="8"/>
  <c r="F15" i="8"/>
  <c r="V11" i="8"/>
  <c r="U21" i="8"/>
  <c r="D33" i="8"/>
  <c r="T33" i="8"/>
  <c r="T22" i="8"/>
  <c r="J12" i="8"/>
  <c r="S22" i="8"/>
  <c r="J15" i="8"/>
  <c r="M21" i="8"/>
  <c r="H24" i="8"/>
  <c r="J16" i="8"/>
  <c r="T13" i="8"/>
  <c r="J32" i="8"/>
  <c r="U32" i="8"/>
  <c r="S16" i="8"/>
  <c r="J19" i="8"/>
  <c r="E15" i="8"/>
  <c r="I32" i="8"/>
  <c r="H13" i="8"/>
  <c r="M7" i="8"/>
  <c r="F12" i="8"/>
  <c r="H30" i="8"/>
  <c r="H12" i="8"/>
  <c r="P28" i="8"/>
  <c r="O15" i="8"/>
  <c r="C26" i="8"/>
  <c r="U20" i="8"/>
  <c r="S20" i="8"/>
  <c r="T25" i="8"/>
  <c r="J22" i="8"/>
  <c r="D11" i="8"/>
  <c r="D19" i="8"/>
  <c r="G14" i="8"/>
  <c r="N16" i="8"/>
  <c r="P16" i="8"/>
  <c r="N31" i="8"/>
  <c r="T17" i="8"/>
  <c r="I23" i="8"/>
  <c r="C9" i="8"/>
  <c r="U31" i="8"/>
  <c r="U29" i="8"/>
  <c r="N20" i="8"/>
  <c r="E12" i="8"/>
  <c r="O18" i="8"/>
  <c r="C28" i="8"/>
  <c r="I30" i="8"/>
  <c r="O23" i="8"/>
  <c r="E10" i="8"/>
  <c r="O26" i="8"/>
  <c r="N13" i="8"/>
  <c r="V8" i="8"/>
  <c r="G27" i="8"/>
  <c r="I33" i="8"/>
  <c r="H18" i="8"/>
  <c r="G20" i="8"/>
  <c r="F27" i="8"/>
  <c r="P14" i="8"/>
  <c r="N12" i="8"/>
  <c r="U19" i="8"/>
  <c r="O32" i="8"/>
  <c r="V26" i="8"/>
  <c r="F29" i="8"/>
  <c r="C7" i="8"/>
  <c r="D30" i="8"/>
  <c r="M10" i="8"/>
  <c r="D34" i="8"/>
  <c r="S6" i="8"/>
  <c r="F24" i="8"/>
  <c r="H22" i="8"/>
  <c r="S7" i="8"/>
  <c r="U9" i="8"/>
  <c r="M30" i="8"/>
  <c r="I16" i="8"/>
  <c r="C29" i="8"/>
  <c r="U25" i="8"/>
  <c r="O19" i="8"/>
  <c r="V23" i="8"/>
  <c r="E21" i="8"/>
  <c r="T28" i="8"/>
  <c r="M15" i="8"/>
  <c r="O16" i="8"/>
  <c r="T6" i="8"/>
  <c r="O7" i="8"/>
  <c r="S15" i="8"/>
  <c r="O12" i="8"/>
  <c r="S8" i="8"/>
  <c r="E24" i="8"/>
  <c r="M17" i="8"/>
  <c r="E19" i="8"/>
  <c r="T12" i="8"/>
  <c r="H25" i="8"/>
  <c r="O13" i="8"/>
  <c r="G31" i="8"/>
  <c r="M12" i="8"/>
  <c r="C15" i="8"/>
  <c r="M19" i="8"/>
  <c r="I9" i="8"/>
  <c r="P10" i="8"/>
  <c r="E11" i="8"/>
  <c r="T8" i="8"/>
  <c r="O28" i="8"/>
  <c r="S30" i="8"/>
  <c r="S31" i="8"/>
  <c r="V7" i="8"/>
  <c r="C25" i="8"/>
  <c r="P11" i="8"/>
  <c r="J27" i="8"/>
  <c r="P29" i="8"/>
  <c r="F16" i="8"/>
  <c r="T7" i="8"/>
  <c r="H26" i="8"/>
  <c r="F23" i="8"/>
  <c r="V13" i="8"/>
  <c r="S23" i="8"/>
  <c r="D29" i="8"/>
  <c r="U18" i="8"/>
  <c r="P19" i="8"/>
  <c r="M23" i="8"/>
  <c r="T31" i="8"/>
  <c r="N24" i="8"/>
  <c r="M28" i="8"/>
  <c r="I27" i="8"/>
  <c r="P27" i="8"/>
  <c r="E23" i="8"/>
  <c r="J34" i="8"/>
  <c r="C8" i="8"/>
  <c r="E25" i="8"/>
  <c r="U6" i="8"/>
  <c r="M6" i="8"/>
  <c r="P33" i="8"/>
  <c r="U11" i="8"/>
  <c r="S11" i="8"/>
  <c r="F30" i="8"/>
  <c r="G18" i="8"/>
  <c r="V20" i="8"/>
  <c r="S32" i="8"/>
  <c r="O6" i="8"/>
  <c r="C22" i="8"/>
  <c r="N25" i="8"/>
  <c r="F22" i="8"/>
  <c r="S21" i="8"/>
  <c r="O21" i="8"/>
  <c r="F18" i="8"/>
  <c r="M27" i="8"/>
  <c r="T18" i="8"/>
  <c r="H9" i="8"/>
  <c r="E17" i="8"/>
  <c r="G30" i="8"/>
  <c r="E33" i="8"/>
  <c r="V19" i="8"/>
  <c r="D18" i="8"/>
  <c r="D8" i="8"/>
  <c r="T16" i="8"/>
  <c r="T20" i="8"/>
  <c r="O22" i="8"/>
  <c r="S18" i="8"/>
  <c r="P7" i="8"/>
  <c r="G7" i="8"/>
  <c r="V10" i="8"/>
  <c r="D31" i="8"/>
  <c r="O20" i="8"/>
  <c r="V12" i="8"/>
  <c r="D25" i="8"/>
  <c r="F26" i="8"/>
  <c r="I15" i="8"/>
  <c r="M29" i="8"/>
  <c r="I21" i="8"/>
  <c r="H31" i="8"/>
  <c r="I24" i="8"/>
  <c r="T26" i="8"/>
  <c r="G19" i="8"/>
  <c r="F32" i="8"/>
  <c r="C10" i="8"/>
  <c r="H17" i="8"/>
  <c r="N17" i="8"/>
  <c r="J17" i="8"/>
  <c r="U13" i="8"/>
  <c r="J31" i="8"/>
  <c r="O17" i="8"/>
  <c r="J25" i="8"/>
  <c r="D24" i="8"/>
  <c r="I11" i="8"/>
  <c r="U14" i="8"/>
  <c r="M14" i="8"/>
  <c r="M33" i="8"/>
  <c r="G33" i="8"/>
  <c r="P24" i="8"/>
  <c r="F7" i="8"/>
  <c r="S10" i="8"/>
  <c r="U27" i="8"/>
  <c r="G11" i="8"/>
  <c r="I19" i="8"/>
  <c r="J8" i="8"/>
  <c r="U22" i="8"/>
  <c r="M32" i="8"/>
  <c r="M25" i="8"/>
  <c r="S27" i="8"/>
  <c r="F34" i="8"/>
  <c r="U12" i="8"/>
  <c r="C30" i="8"/>
  <c r="U7" i="8"/>
  <c r="N6" i="8"/>
  <c r="N26" i="8"/>
  <c r="N7" i="8"/>
  <c r="H32" i="8"/>
  <c r="J11" i="8"/>
  <c r="G32" i="8"/>
  <c r="U28" i="8"/>
  <c r="C34" i="8"/>
  <c r="P9" i="8"/>
  <c r="O24" i="8"/>
  <c r="O8" i="8"/>
  <c r="P25" i="8"/>
  <c r="J28" i="8"/>
  <c r="H34" i="8"/>
  <c r="D26" i="8"/>
  <c r="S14" i="8"/>
  <c r="N28" i="8"/>
  <c r="E26" i="8"/>
  <c r="J18" i="8"/>
  <c r="P26" i="8"/>
  <c r="G25" i="8"/>
  <c r="P17" i="8"/>
  <c r="M9" i="8"/>
  <c r="E18" i="8"/>
  <c r="S9" i="8"/>
  <c r="N23" i="8"/>
  <c r="G16" i="8"/>
  <c r="U17" i="8"/>
  <c r="J20" i="8"/>
  <c r="D17" i="8"/>
  <c r="E13" i="8"/>
  <c r="E31" i="8"/>
  <c r="I7" i="8"/>
  <c r="C31" i="8"/>
  <c r="H16" i="8"/>
  <c r="H23" i="8"/>
  <c r="N22" i="8"/>
  <c r="E27" i="8"/>
  <c r="N30" i="8"/>
  <c r="D14" i="8"/>
  <c r="D16" i="8"/>
  <c r="M20" i="8"/>
  <c r="H14" i="8"/>
  <c r="F19" i="8"/>
  <c r="S25" i="8"/>
  <c r="T14" i="8"/>
  <c r="M18" i="8"/>
  <c r="H33" i="8"/>
  <c r="U23" i="8"/>
  <c r="V9" i="8"/>
  <c r="G13" i="8"/>
  <c r="T9" i="8"/>
  <c r="F21" i="8"/>
  <c r="J30" i="8"/>
  <c r="G22" i="8"/>
  <c r="F9" i="8"/>
  <c r="I20" i="8"/>
  <c r="F14" i="8"/>
  <c r="S13" i="8"/>
  <c r="C16" i="8"/>
  <c r="H15" i="8"/>
  <c r="I14" i="8"/>
  <c r="U30" i="8"/>
  <c r="T32" i="8"/>
  <c r="J26" i="8"/>
  <c r="C33" i="8"/>
  <c r="N21" i="8"/>
  <c r="I29" i="8"/>
  <c r="U16" i="8"/>
  <c r="E14" i="8"/>
  <c r="C11" i="8"/>
  <c r="D7" i="8"/>
  <c r="D21" i="8"/>
  <c r="D22" i="8"/>
  <c r="D10" i="8"/>
  <c r="F13" i="8"/>
  <c r="S17" i="8"/>
  <c r="V29" i="8"/>
  <c r="P30" i="8"/>
  <c r="O27" i="8"/>
  <c r="N29" i="8"/>
  <c r="M24" i="8"/>
  <c r="V22" i="8"/>
  <c r="N11" i="8"/>
  <c r="F10" i="8"/>
  <c r="V25" i="8"/>
  <c r="O10" i="8"/>
  <c r="E16" i="8"/>
  <c r="P22" i="8"/>
  <c r="V31" i="8"/>
  <c r="T11" i="8"/>
  <c r="E8" i="8"/>
  <c r="I31" i="8"/>
  <c r="O31" i="8"/>
  <c r="G8" i="8"/>
  <c r="S24" i="8"/>
  <c r="O11" i="8"/>
  <c r="E20" i="8"/>
  <c r="V30" i="8"/>
  <c r="D27" i="8"/>
  <c r="M16" i="8"/>
  <c r="H27" i="8"/>
  <c r="V16" i="8"/>
  <c r="J10" i="8"/>
  <c r="F28" i="8"/>
  <c r="I13" i="8"/>
  <c r="N10" i="8"/>
  <c r="I28" i="8"/>
  <c r="I22" i="8"/>
  <c r="P15" i="8"/>
  <c r="G28" i="8"/>
  <c r="N32" i="8"/>
  <c r="C21" i="8"/>
  <c r="O30" i="8"/>
  <c r="G29" i="8"/>
  <c r="M31" i="8"/>
  <c r="I10" i="8"/>
  <c r="J23" i="8"/>
  <c r="H8" i="8"/>
  <c r="D20" i="8"/>
  <c r="O9" i="8"/>
  <c r="N9" i="8"/>
  <c r="U26" i="8"/>
  <c r="V28" i="8"/>
  <c r="J13" i="8"/>
  <c r="V14" i="8"/>
  <c r="U15" i="8"/>
  <c r="G15" i="8"/>
  <c r="N18" i="8"/>
  <c r="I18" i="8"/>
  <c r="H11" i="8"/>
  <c r="E29" i="8"/>
  <c r="D9" i="8"/>
  <c r="M11" i="8"/>
  <c r="I17" i="8"/>
  <c r="M8" i="8"/>
  <c r="I25" i="8"/>
  <c r="J9" i="8"/>
  <c r="P20" i="8"/>
  <c r="E22" i="8"/>
  <c r="G23" i="8"/>
  <c r="J7" i="8"/>
  <c r="G24" i="8"/>
  <c r="F17" i="8"/>
  <c r="V18" i="8"/>
  <c r="C24" i="8"/>
  <c r="C20" i="8"/>
  <c r="D13" i="8"/>
  <c r="T10" i="8"/>
  <c r="C13" i="8"/>
  <c r="E30" i="8"/>
  <c r="C32" i="8"/>
  <c r="U24" i="8"/>
  <c r="J33" i="8"/>
  <c r="O25" i="8"/>
  <c r="J29" i="8"/>
  <c r="S33" i="8"/>
  <c r="T21" i="8"/>
  <c r="T29" i="8"/>
  <c r="V32" i="8"/>
  <c r="V6" i="8"/>
  <c r="E34" i="8"/>
  <c r="C23" i="8"/>
  <c r="U8" i="8"/>
  <c r="H28" i="8"/>
  <c r="I8" i="8"/>
  <c r="P21" i="8"/>
  <c r="H7" i="8"/>
  <c r="T23" i="8"/>
  <c r="P8" i="8"/>
  <c r="S19" i="8"/>
  <c r="P13" i="8"/>
  <c r="C12" i="8"/>
  <c r="I12" i="8"/>
  <c r="P31" i="8"/>
  <c r="F31" i="8"/>
  <c r="T27" i="8"/>
  <c r="F8" i="8"/>
  <c r="J21" i="8"/>
  <c r="N19" i="8"/>
  <c r="M26" i="8"/>
  <c r="S28" i="8"/>
  <c r="G77" i="6"/>
  <c r="G83" i="6"/>
  <c r="G85" i="6"/>
  <c r="G86" i="6"/>
  <c r="G87" i="6"/>
  <c r="G78" i="6"/>
  <c r="G88" i="6"/>
  <c r="G67" i="6"/>
  <c r="G73" i="6"/>
  <c r="G75" i="6"/>
  <c r="G72" i="6"/>
  <c r="G71" i="6"/>
  <c r="G84" i="6"/>
  <c r="G81" i="6"/>
  <c r="G80" i="6"/>
  <c r="G79" i="6"/>
  <c r="G68" i="6"/>
  <c r="G69" i="6"/>
  <c r="G74" i="6"/>
  <c r="G76" i="6"/>
  <c r="G82" i="6"/>
  <c r="G70" i="6"/>
  <c r="D30" i="3"/>
  <c r="D24" i="3"/>
  <c r="D20" i="3"/>
  <c r="C17" i="3"/>
  <c r="D12" i="3"/>
  <c r="C12" i="3"/>
  <c r="D25" i="3"/>
  <c r="C24" i="3"/>
  <c r="D8" i="3"/>
  <c r="C28" i="3"/>
  <c r="D29" i="3"/>
  <c r="C31" i="3"/>
  <c r="C27" i="3"/>
  <c r="C11" i="3"/>
  <c r="D9" i="3"/>
  <c r="D21" i="3"/>
  <c r="C20" i="3"/>
  <c r="D27" i="3"/>
  <c r="D6" i="3"/>
  <c r="D19" i="3"/>
  <c r="C9" i="3"/>
  <c r="C32" i="3"/>
  <c r="D16" i="3"/>
  <c r="C21" i="3"/>
  <c r="D13" i="3"/>
  <c r="D17" i="3"/>
  <c r="D10" i="3"/>
  <c r="C30" i="3"/>
  <c r="C25" i="3"/>
  <c r="C26" i="3"/>
  <c r="C6" i="3"/>
  <c r="C19" i="3"/>
  <c r="C7" i="3"/>
  <c r="D31" i="3"/>
  <c r="C13" i="3"/>
  <c r="C16" i="3"/>
  <c r="D7" i="3"/>
  <c r="D15" i="3"/>
  <c r="D32" i="3"/>
  <c r="D26" i="3"/>
  <c r="D14" i="3"/>
  <c r="C14" i="3"/>
  <c r="D18" i="3"/>
  <c r="C10" i="3"/>
  <c r="D11" i="3"/>
  <c r="C8" i="3"/>
  <c r="C22" i="3"/>
  <c r="D22" i="3"/>
  <c r="C29" i="3"/>
  <c r="C15" i="3"/>
  <c r="C23" i="3"/>
  <c r="D28" i="3"/>
  <c r="C18" i="3"/>
  <c r="D23" i="3"/>
  <c r="G60" i="6"/>
  <c r="G65" i="6"/>
  <c r="G64" i="6"/>
  <c r="G66" i="6"/>
  <c r="G61" i="6"/>
  <c r="G62" i="6"/>
  <c r="G59" i="6"/>
  <c r="G63" i="6"/>
  <c r="G46" i="6"/>
  <c r="G52" i="6"/>
  <c r="G54" i="6"/>
  <c r="G47" i="6"/>
  <c r="C26" i="6"/>
  <c r="F9" i="6"/>
  <c r="K10" i="6"/>
  <c r="G32" i="6"/>
  <c r="F11" i="6"/>
  <c r="K45" i="6"/>
  <c r="G41" i="6"/>
  <c r="J49" i="6"/>
  <c r="G15" i="6"/>
  <c r="G26" i="6"/>
  <c r="K35" i="6"/>
  <c r="J41" i="6"/>
  <c r="K36" i="6"/>
  <c r="J26" i="6"/>
  <c r="K46" i="6"/>
  <c r="J56" i="6"/>
  <c r="G44" i="6"/>
  <c r="K22" i="6"/>
  <c r="K23" i="6"/>
  <c r="G31" i="6"/>
  <c r="G16" i="6"/>
  <c r="G29" i="6"/>
  <c r="K34" i="6"/>
  <c r="J58" i="6"/>
  <c r="K17" i="6"/>
  <c r="J54" i="6"/>
  <c r="K11" i="6"/>
  <c r="C30" i="6"/>
  <c r="K6" i="6"/>
  <c r="G12" i="6"/>
  <c r="J32" i="6"/>
  <c r="G43" i="6"/>
  <c r="G8" i="6"/>
  <c r="J55" i="6"/>
  <c r="K30" i="6"/>
  <c r="C16" i="6"/>
  <c r="G25" i="6"/>
  <c r="J47" i="6"/>
  <c r="J43" i="6"/>
  <c r="J34" i="6"/>
  <c r="J22" i="6"/>
  <c r="F7" i="6"/>
  <c r="J37" i="6"/>
  <c r="K7" i="6"/>
  <c r="K14" i="6"/>
  <c r="C6" i="6"/>
  <c r="K18" i="6"/>
  <c r="K24" i="6"/>
  <c r="G28" i="6"/>
  <c r="F10" i="6"/>
  <c r="C17" i="6"/>
  <c r="J59" i="6"/>
  <c r="G24" i="6"/>
  <c r="K40" i="6"/>
  <c r="J31" i="6"/>
  <c r="K37" i="6"/>
  <c r="G33" i="6"/>
  <c r="G57" i="6"/>
  <c r="G45" i="6"/>
  <c r="K53" i="6"/>
  <c r="K59" i="6"/>
  <c r="G11" i="6"/>
  <c r="G34" i="6"/>
  <c r="K52" i="6"/>
  <c r="J40" i="6"/>
  <c r="K55" i="6"/>
  <c r="J53" i="6"/>
  <c r="G35" i="6"/>
  <c r="G30" i="6"/>
  <c r="K54" i="6"/>
  <c r="G9" i="6"/>
  <c r="C18" i="6"/>
  <c r="K49" i="6"/>
  <c r="K26" i="6"/>
  <c r="K32" i="6"/>
  <c r="G14" i="6"/>
  <c r="J39" i="6"/>
  <c r="G58" i="6"/>
  <c r="K50" i="6"/>
  <c r="K58" i="6"/>
  <c r="J60" i="6"/>
  <c r="K9" i="6"/>
  <c r="J52" i="6"/>
  <c r="J35" i="6"/>
  <c r="K8" i="6"/>
  <c r="J48" i="6"/>
  <c r="G55" i="6"/>
  <c r="G48" i="6"/>
  <c r="G49" i="6"/>
  <c r="G56" i="6"/>
  <c r="G50" i="6"/>
  <c r="G51" i="6"/>
  <c r="G27" i="6"/>
  <c r="G39" i="6"/>
  <c r="G7" i="6"/>
  <c r="C5" i="6"/>
  <c r="K44" i="6"/>
  <c r="C33" i="6"/>
  <c r="K15" i="6"/>
  <c r="K13" i="6"/>
  <c r="K48" i="6"/>
  <c r="J45" i="6"/>
  <c r="J33" i="6"/>
  <c r="F13" i="6"/>
  <c r="G42" i="6"/>
  <c r="G38" i="6"/>
  <c r="J24" i="6"/>
  <c r="C31" i="6"/>
  <c r="G36" i="6"/>
  <c r="J25" i="6"/>
  <c r="J51" i="6"/>
  <c r="J61" i="6"/>
  <c r="G20" i="6"/>
  <c r="G22" i="6"/>
  <c r="F12" i="6"/>
  <c r="J38" i="6"/>
  <c r="G10" i="6"/>
  <c r="K25" i="6"/>
  <c r="J30" i="6"/>
  <c r="K56" i="6"/>
  <c r="J42" i="6"/>
  <c r="K39" i="6"/>
  <c r="J44" i="6"/>
  <c r="F6" i="6"/>
  <c r="K43" i="6"/>
  <c r="K38" i="6"/>
  <c r="G37" i="6"/>
  <c r="G23" i="6"/>
  <c r="C24" i="6"/>
  <c r="C20" i="6"/>
  <c r="J50" i="6"/>
  <c r="K33" i="6"/>
  <c r="K31" i="6"/>
  <c r="C32" i="6"/>
  <c r="C27" i="6"/>
  <c r="K12" i="6"/>
  <c r="K41" i="6"/>
  <c r="J46" i="6"/>
  <c r="K42" i="6"/>
  <c r="F15" i="6"/>
  <c r="G6" i="6"/>
  <c r="C25" i="6"/>
  <c r="G21" i="6"/>
  <c r="F16" i="6"/>
  <c r="K47" i="6"/>
  <c r="G40" i="6"/>
  <c r="K61" i="6"/>
  <c r="G13" i="6"/>
  <c r="J36" i="6"/>
  <c r="G53" i="6"/>
  <c r="C21" i="6"/>
  <c r="F8" i="6"/>
  <c r="K16" i="6"/>
  <c r="J57" i="6"/>
  <c r="C19" i="6"/>
  <c r="K57" i="6"/>
  <c r="K60" i="6"/>
  <c r="F14" i="6"/>
  <c r="K51" i="6"/>
  <c r="J23" i="6"/>
  <c r="G33" i="7"/>
  <c r="D64" i="7"/>
  <c r="S64" i="7"/>
  <c r="D20" i="7"/>
  <c r="S33" i="7"/>
  <c r="D25" i="7"/>
  <c r="J33" i="7"/>
  <c r="D22" i="7"/>
  <c r="D16" i="7"/>
  <c r="D7" i="7"/>
  <c r="D15" i="7"/>
  <c r="D12" i="7"/>
  <c r="D31" i="7"/>
  <c r="D13" i="7"/>
  <c r="P64" i="7"/>
  <c r="D24" i="7"/>
  <c r="D26" i="7"/>
  <c r="D32" i="7"/>
  <c r="D18" i="7"/>
  <c r="D27" i="7"/>
  <c r="S60" i="7"/>
  <c r="S41" i="7"/>
  <c r="S39" i="7"/>
  <c r="S38" i="7"/>
  <c r="S48" i="7"/>
  <c r="S61" i="7"/>
  <c r="S40" i="7"/>
  <c r="S55" i="7"/>
  <c r="S37" i="7"/>
  <c r="S42" i="7"/>
  <c r="S45" i="7"/>
  <c r="S57" i="7"/>
  <c r="S50" i="7"/>
  <c r="P37" i="7"/>
  <c r="P57" i="7"/>
  <c r="P61" i="7"/>
  <c r="P49" i="7"/>
  <c r="P59" i="7"/>
  <c r="P40" i="7"/>
  <c r="P54" i="7"/>
  <c r="P55" i="7"/>
  <c r="P56" i="7"/>
  <c r="P50" i="7"/>
  <c r="P52" i="7"/>
  <c r="P39" i="7"/>
  <c r="P58" i="7"/>
  <c r="P41" i="7"/>
  <c r="M49" i="7"/>
  <c r="M57" i="7"/>
  <c r="M41" i="7"/>
  <c r="M58" i="7"/>
  <c r="M40" i="7"/>
  <c r="M60" i="7"/>
  <c r="M52" i="7"/>
  <c r="M59" i="7"/>
  <c r="M63" i="7"/>
  <c r="M61" i="7"/>
  <c r="M53" i="7"/>
  <c r="M56" i="7"/>
  <c r="M45" i="7"/>
  <c r="J44" i="7"/>
  <c r="J54" i="7"/>
  <c r="J45" i="7"/>
  <c r="J53" i="7"/>
  <c r="J57" i="7"/>
  <c r="J46" i="7"/>
  <c r="J61" i="7"/>
  <c r="J43" i="7"/>
  <c r="J50" i="7"/>
  <c r="J47" i="7"/>
  <c r="J42" i="7"/>
  <c r="J62" i="7"/>
  <c r="J39" i="7"/>
  <c r="J58" i="7"/>
  <c r="G60" i="7"/>
  <c r="G59" i="7"/>
  <c r="G54" i="7"/>
  <c r="G56" i="7"/>
  <c r="G52" i="7"/>
  <c r="G62" i="7"/>
  <c r="G37" i="7"/>
  <c r="G63" i="7"/>
  <c r="G46" i="7"/>
  <c r="G44" i="7"/>
  <c r="G58" i="7"/>
  <c r="G47" i="7"/>
  <c r="G41" i="7"/>
  <c r="D37" i="7"/>
  <c r="D46" i="7"/>
  <c r="D57" i="7"/>
  <c r="D56" i="7"/>
  <c r="D52" i="7"/>
  <c r="D54" i="7"/>
  <c r="D48" i="7"/>
  <c r="D58" i="7"/>
  <c r="D43" i="7"/>
  <c r="D61" i="7"/>
  <c r="D39" i="7"/>
  <c r="D53" i="7"/>
  <c r="D38" i="7"/>
  <c r="D45" i="7"/>
  <c r="V24" i="7"/>
  <c r="V12" i="7"/>
  <c r="V16" i="7"/>
  <c r="V14" i="7"/>
  <c r="V15" i="7"/>
  <c r="V21" i="7"/>
  <c r="V10" i="7"/>
  <c r="V13" i="7"/>
  <c r="V19" i="7"/>
  <c r="V32" i="7"/>
  <c r="V7" i="7"/>
  <c r="V8" i="7"/>
  <c r="V25" i="7"/>
  <c r="S20" i="7"/>
  <c r="S12" i="7"/>
  <c r="S15" i="7"/>
  <c r="S29" i="7"/>
  <c r="S26" i="7"/>
  <c r="S11" i="7"/>
  <c r="S25" i="7"/>
  <c r="S14" i="7"/>
  <c r="S13" i="7"/>
  <c r="S32" i="7"/>
  <c r="S9" i="7"/>
  <c r="S30" i="7"/>
  <c r="S27" i="7"/>
  <c r="D29" i="7"/>
  <c r="D30" i="7"/>
  <c r="P33" i="7"/>
  <c r="G64" i="7"/>
  <c r="M64" i="7"/>
  <c r="D8" i="7"/>
  <c r="M33" i="7"/>
  <c r="D33" i="7"/>
  <c r="D19" i="7"/>
  <c r="D21" i="7"/>
  <c r="S63" i="7"/>
  <c r="S59" i="7"/>
  <c r="S62" i="7"/>
  <c r="S44" i="7"/>
  <c r="S54" i="7"/>
  <c r="S52" i="7"/>
  <c r="S47" i="7"/>
  <c r="P43" i="7"/>
  <c r="P42" i="7"/>
  <c r="P45" i="7"/>
  <c r="P62" i="7"/>
  <c r="P60" i="7"/>
  <c r="P46" i="7"/>
  <c r="P48" i="7"/>
  <c r="M55" i="7"/>
  <c r="M48" i="7"/>
  <c r="M37" i="7"/>
  <c r="M62" i="7"/>
  <c r="M46" i="7"/>
  <c r="M44" i="7"/>
  <c r="M39" i="7"/>
  <c r="J52" i="7"/>
  <c r="J37" i="7"/>
  <c r="J59" i="7"/>
  <c r="J48" i="7"/>
  <c r="J38" i="7"/>
  <c r="J49" i="7"/>
  <c r="G49" i="7"/>
  <c r="G53" i="7"/>
  <c r="G48" i="7"/>
  <c r="G50" i="7"/>
  <c r="G40" i="7"/>
  <c r="G39" i="7"/>
  <c r="G38" i="7"/>
  <c r="D40" i="7"/>
  <c r="D50" i="7"/>
  <c r="D44" i="7"/>
  <c r="D55" i="7"/>
  <c r="D49" i="7"/>
  <c r="D62" i="7"/>
  <c r="D51" i="7"/>
  <c r="V31" i="7"/>
  <c r="V27" i="7"/>
  <c r="V23" i="7"/>
  <c r="V6" i="7"/>
  <c r="V18" i="7"/>
  <c r="V11" i="7"/>
  <c r="V30" i="7"/>
  <c r="S28" i="7"/>
  <c r="S18" i="7"/>
  <c r="S19" i="7"/>
  <c r="S6" i="7"/>
  <c r="S8" i="7"/>
  <c r="S10" i="7"/>
  <c r="S16" i="7"/>
  <c r="P13" i="7"/>
  <c r="P29" i="7"/>
  <c r="P23" i="7"/>
  <c r="P16" i="7"/>
  <c r="P20" i="7"/>
  <c r="P28" i="7"/>
  <c r="P7" i="7"/>
  <c r="P19" i="7"/>
  <c r="P15" i="7"/>
  <c r="P14" i="7"/>
  <c r="P30" i="7"/>
  <c r="P24" i="7"/>
  <c r="P8" i="7"/>
  <c r="M14" i="7"/>
  <c r="M25" i="7"/>
  <c r="M32" i="7"/>
  <c r="M13" i="7"/>
  <c r="M15" i="7"/>
  <c r="M19" i="7"/>
  <c r="M24" i="7"/>
  <c r="M11" i="7"/>
  <c r="M27" i="7"/>
  <c r="M8" i="7"/>
  <c r="M22" i="7"/>
  <c r="M21" i="7"/>
  <c r="M23" i="7"/>
  <c r="M31" i="7"/>
  <c r="J25" i="7"/>
  <c r="J6" i="7"/>
  <c r="J7" i="7"/>
  <c r="J26" i="7"/>
  <c r="J29" i="7"/>
  <c r="J15" i="7"/>
  <c r="J10" i="7"/>
  <c r="J18" i="7"/>
  <c r="J31" i="7"/>
  <c r="J28" i="7"/>
  <c r="J32" i="7"/>
  <c r="J16" i="7"/>
  <c r="J20" i="7"/>
  <c r="G29" i="7"/>
  <c r="G10" i="7"/>
  <c r="G18" i="7"/>
  <c r="G20" i="7"/>
  <c r="G26" i="7"/>
  <c r="G8" i="7"/>
  <c r="G23" i="7"/>
  <c r="G32" i="7"/>
  <c r="G19" i="7"/>
  <c r="G11" i="7"/>
  <c r="G9" i="7"/>
  <c r="G7" i="7"/>
  <c r="G12" i="7"/>
  <c r="G22" i="7"/>
  <c r="D10" i="7"/>
  <c r="D6" i="7"/>
  <c r="D14" i="7"/>
  <c r="V33" i="7"/>
  <c r="D28" i="7"/>
  <c r="D9" i="7"/>
  <c r="D17" i="7"/>
  <c r="D23" i="7"/>
  <c r="J64" i="7"/>
  <c r="D11" i="7"/>
  <c r="S43" i="7"/>
  <c r="S56" i="7"/>
  <c r="S49" i="7"/>
  <c r="S58" i="7"/>
  <c r="S53" i="7"/>
  <c r="S51" i="7"/>
  <c r="S46" i="7"/>
  <c r="P38" i="7"/>
  <c r="P51" i="7"/>
  <c r="P63" i="7"/>
  <c r="P53" i="7"/>
  <c r="P47" i="7"/>
  <c r="P44" i="7"/>
  <c r="M38" i="7"/>
  <c r="M51" i="7"/>
  <c r="M43" i="7"/>
  <c r="M42" i="7"/>
  <c r="M54" i="7"/>
  <c r="M50" i="7"/>
  <c r="M47" i="7"/>
  <c r="J41" i="7"/>
  <c r="J63" i="7"/>
  <c r="J51" i="7"/>
  <c r="J40" i="7"/>
  <c r="J60" i="7"/>
  <c r="J56" i="7"/>
  <c r="J55" i="7"/>
  <c r="G45" i="7"/>
  <c r="G43" i="7"/>
  <c r="G51" i="7"/>
  <c r="G61" i="7"/>
  <c r="G57" i="7"/>
  <c r="G55" i="7"/>
  <c r="G42" i="7"/>
  <c r="D59" i="7"/>
  <c r="D42" i="7"/>
  <c r="D60" i="7"/>
  <c r="D47" i="7"/>
  <c r="D41" i="7"/>
  <c r="D63" i="7"/>
  <c r="V17" i="7"/>
  <c r="V9" i="7"/>
  <c r="V29" i="7"/>
  <c r="V22" i="7"/>
  <c r="V20" i="7"/>
  <c r="V28" i="7"/>
  <c r="V26" i="7"/>
  <c r="S23" i="7"/>
  <c r="S24" i="7"/>
  <c r="S7" i="7"/>
  <c r="S17" i="7"/>
  <c r="S21" i="7"/>
  <c r="S31" i="7"/>
  <c r="S22" i="7"/>
  <c r="P18" i="7"/>
  <c r="P22" i="7"/>
  <c r="P25" i="7"/>
  <c r="P21" i="7"/>
  <c r="P10" i="7"/>
  <c r="P26" i="7"/>
  <c r="P32" i="7"/>
  <c r="P27" i="7"/>
  <c r="P11" i="7"/>
  <c r="P6" i="7"/>
  <c r="P9" i="7"/>
  <c r="P12" i="7"/>
  <c r="P17" i="7"/>
  <c r="P31" i="7"/>
  <c r="M9" i="7"/>
  <c r="M7" i="7"/>
  <c r="M17" i="7"/>
  <c r="M12" i="7"/>
  <c r="M26" i="7"/>
  <c r="M29" i="7"/>
  <c r="M6" i="7"/>
  <c r="M30" i="7"/>
  <c r="M16" i="7"/>
  <c r="M18" i="7"/>
  <c r="M28" i="7"/>
  <c r="M10" i="7"/>
  <c r="M20" i="7"/>
  <c r="J27" i="7"/>
  <c r="J8" i="7"/>
  <c r="J30" i="7"/>
  <c r="J14" i="7"/>
  <c r="J12" i="7"/>
  <c r="J9" i="7"/>
  <c r="J17" i="7"/>
  <c r="J11" i="7"/>
  <c r="J24" i="7"/>
  <c r="J23" i="7"/>
  <c r="J19" i="7"/>
  <c r="J21" i="7"/>
  <c r="J13" i="7"/>
  <c r="J22" i="7"/>
  <c r="G30" i="7"/>
  <c r="G6" i="7"/>
  <c r="G28" i="7"/>
  <c r="G21" i="7"/>
  <c r="G13" i="7"/>
  <c r="G25" i="7"/>
  <c r="G27" i="7"/>
  <c r="G14" i="7"/>
  <c r="G31" i="7"/>
  <c r="G17" i="7"/>
  <c r="G16" i="7"/>
  <c r="G15" i="7"/>
  <c r="G24" i="7"/>
  <c r="X7" i="9" l="1"/>
  <c r="B3" i="10"/>
  <c r="B4" i="10"/>
  <c r="E18" i="3"/>
  <c r="E20" i="3"/>
  <c r="E22" i="3"/>
  <c r="E24" i="3"/>
  <c r="E8" i="3"/>
  <c r="E12" i="3"/>
  <c r="W7" i="9"/>
  <c r="E2" i="10"/>
  <c r="B24" i="10"/>
  <c r="A24" i="10" s="1"/>
  <c r="B27" i="10"/>
  <c r="A27" i="10" s="1"/>
  <c r="B23" i="10"/>
  <c r="A23" i="10" s="1"/>
  <c r="B15" i="10"/>
  <c r="A15" i="10" s="1"/>
  <c r="B16" i="10"/>
  <c r="A16" i="10" s="1"/>
  <c r="B22" i="10"/>
  <c r="A22" i="10" s="1"/>
  <c r="B21" i="10"/>
  <c r="A21" i="10" s="1"/>
  <c r="B25" i="10"/>
  <c r="A25" i="10" s="1"/>
  <c r="B19" i="10"/>
  <c r="A19" i="10" s="1"/>
  <c r="B17" i="10"/>
  <c r="A17" i="10" s="1"/>
  <c r="B26" i="10"/>
  <c r="A26" i="10" s="1"/>
  <c r="B18" i="10"/>
  <c r="A18" i="10" s="1"/>
  <c r="B20" i="10"/>
  <c r="A20" i="10" s="1"/>
  <c r="B40" i="10"/>
  <c r="A40" i="10" s="1"/>
  <c r="B35" i="10"/>
  <c r="A35" i="10" s="1"/>
  <c r="B34" i="10"/>
  <c r="A34" i="10" s="1"/>
  <c r="B33" i="10"/>
  <c r="A33" i="10" s="1"/>
  <c r="B36" i="10"/>
  <c r="A36" i="10" s="1"/>
  <c r="B39" i="10"/>
  <c r="A39" i="10" s="1"/>
  <c r="B38" i="10"/>
  <c r="A38" i="10" s="1"/>
  <c r="B37" i="10"/>
  <c r="A37" i="10" s="1"/>
  <c r="B32" i="10"/>
  <c r="A32" i="10" s="1"/>
  <c r="B31" i="10"/>
  <c r="A31" i="10" s="1"/>
  <c r="X6" i="9"/>
  <c r="W8" i="9"/>
  <c r="G2" i="10"/>
  <c r="C7" i="6"/>
  <c r="I2" i="10" s="1"/>
  <c r="W6" i="9"/>
  <c r="X8" i="9"/>
  <c r="E10" i="3"/>
  <c r="H16" i="3"/>
  <c r="E14" i="3"/>
  <c r="E11" i="3"/>
  <c r="E26" i="3"/>
  <c r="E27" i="3"/>
  <c r="E25" i="3"/>
  <c r="E30" i="3"/>
  <c r="B5" i="10"/>
  <c r="E7" i="3"/>
  <c r="E13" i="3"/>
  <c r="E29" i="3"/>
  <c r="E17" i="3"/>
  <c r="E9" i="3"/>
  <c r="E21" i="3"/>
  <c r="H30" i="5"/>
  <c r="E15" i="3"/>
  <c r="D33" i="3"/>
  <c r="E6" i="3"/>
  <c r="H44" i="5"/>
  <c r="E28" i="3"/>
  <c r="E19" i="3"/>
  <c r="E16" i="3"/>
  <c r="E32" i="3"/>
  <c r="E31" i="3"/>
  <c r="E23" i="3"/>
  <c r="C33" i="3"/>
  <c r="E3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59" authorId="0" shapeId="0" xr:uid="{00000000-0006-0000-0000-000001000000}">
      <text>
        <r>
          <rPr>
            <sz val="10"/>
            <color rgb="FF000000"/>
            <rFont val="Arial"/>
            <family val="2"/>
          </rPr>
          <t>Descartar avaliação. Local mal indicado e sem fotos para validação
	-Marília Hildebrand</t>
        </r>
      </text>
    </comment>
    <comment ref="G78" authorId="0" shapeId="0" xr:uid="{00000000-0006-0000-0000-000002000000}">
      <text>
        <r>
          <rPr>
            <sz val="10"/>
            <color rgb="FF000000"/>
            <rFont val="Arial"/>
            <family val="2"/>
          </rPr>
          <t>Desconsiderar avaliação. Sob administração particular.
	-Marília Hildebrand
Sim, desconsiderar
	-Conteúdo Mobilize</t>
        </r>
      </text>
    </comment>
    <comment ref="G80" authorId="0" shapeId="0" xr:uid="{00000000-0006-0000-0000-000003000000}">
      <text>
        <r>
          <rPr>
            <sz val="10"/>
            <color rgb="FF000000"/>
            <rFont val="Arial"/>
            <family val="2"/>
          </rPr>
          <t>Desconsiderar avaliação. Foi reformulada.
	-Marília Hildebrand</t>
        </r>
      </text>
    </comment>
    <comment ref="G81" authorId="0" shapeId="0" xr:uid="{00000000-0006-0000-0000-000004000000}">
      <text>
        <r>
          <rPr>
            <sz val="10"/>
            <color rgb="FF000000"/>
            <rFont val="Arial"/>
            <family val="2"/>
          </rPr>
          <t>Desconsiderar avaliação. Foi reformulada.
	-Marília Hildebrand</t>
        </r>
      </text>
    </comment>
    <comment ref="G83" authorId="0" shapeId="0" xr:uid="{00000000-0006-0000-0000-000005000000}">
      <text>
        <r>
          <rPr>
            <sz val="10"/>
            <color rgb="FF000000"/>
            <rFont val="Arial"/>
            <family val="2"/>
          </rPr>
          <t>Desconsiderar avaliação. Foi reformulada.
	-Marília Hildebrand</t>
        </r>
      </text>
    </comment>
    <comment ref="AM83" authorId="0" shapeId="0" xr:uid="{00000000-0006-0000-0000-000006000000}">
      <text>
        <r>
          <rPr>
            <sz val="10"/>
            <color rgb="FF000000"/>
            <rFont val="Arial"/>
            <family val="2"/>
          </rPr>
          <t>O respondente atualizou este valor.</t>
        </r>
      </text>
    </comment>
    <comment ref="G84" authorId="0" shapeId="0" xr:uid="{00000000-0006-0000-0000-000007000000}">
      <text>
        <r>
          <rPr>
            <sz val="10"/>
            <color rgb="FF000000"/>
            <rFont val="Arial"/>
            <family val="2"/>
          </rPr>
          <t>Desconsiderar avaliação. Foi reformulada.
	-Marília Hildebrand</t>
        </r>
      </text>
    </comment>
    <comment ref="G85" authorId="0" shapeId="0" xr:uid="{00000000-0006-0000-0000-000008000000}">
      <text>
        <r>
          <rPr>
            <sz val="10"/>
            <color rgb="FF000000"/>
            <rFont val="Arial"/>
            <family val="2"/>
          </rPr>
          <t>Desconsiderar avaliação. Foi reformulada.
	-Marília Hildebrand</t>
        </r>
      </text>
    </comment>
    <comment ref="AM85" authorId="0" shapeId="0" xr:uid="{00000000-0006-0000-0000-000009000000}">
      <text>
        <r>
          <rPr>
            <sz val="10"/>
            <color rgb="FF000000"/>
            <rFont val="Arial"/>
            <family val="2"/>
          </rPr>
          <t>O respondente atualizou este valor.</t>
        </r>
      </text>
    </comment>
    <comment ref="G86" authorId="0" shapeId="0" xr:uid="{00000000-0006-0000-0000-00000A000000}">
      <text>
        <r>
          <rPr>
            <sz val="10"/>
            <color rgb="FF000000"/>
            <rFont val="Arial"/>
            <family val="2"/>
          </rPr>
          <t>Desconsiderar avaliação. Foi reformulada.
	-Marília Hildebrand</t>
        </r>
      </text>
    </comment>
    <comment ref="G87" authorId="0" shapeId="0" xr:uid="{00000000-0006-0000-0000-00000B000000}">
      <text>
        <r>
          <rPr>
            <sz val="10"/>
            <color rgb="FF000000"/>
            <rFont val="Arial"/>
            <family val="2"/>
          </rPr>
          <t>Desconsiderar avaliação. Foi reformulada.
	-Marília Hildebrand</t>
        </r>
      </text>
    </comment>
    <comment ref="G88" authorId="0" shapeId="0" xr:uid="{00000000-0006-0000-0000-00000C000000}">
      <text>
        <r>
          <rPr>
            <sz val="10"/>
            <color rgb="FF000000"/>
            <rFont val="Arial"/>
            <family val="2"/>
          </rPr>
          <t>Desconsiderar avaliação. Sob administração particular.
	-Marília Hildebrand</t>
        </r>
      </text>
    </comment>
    <comment ref="G111" authorId="0" shapeId="0" xr:uid="{00000000-0006-0000-0000-00000D000000}">
      <text>
        <r>
          <rPr>
            <sz val="10"/>
            <color rgb="FF000000"/>
            <rFont val="Arial"/>
            <family val="2"/>
          </rPr>
          <t>DESCONSIDERAR. Avaliação de teste.
	-Marília Hildebrand</t>
        </r>
      </text>
    </comment>
    <comment ref="AM117" authorId="0" shapeId="0" xr:uid="{00000000-0006-0000-0000-00000E000000}">
      <text>
        <r>
          <rPr>
            <sz val="10"/>
            <color rgb="FF000000"/>
            <rFont val="Arial"/>
            <family val="2"/>
          </rPr>
          <t>O respondente atualizou este valor.</t>
        </r>
      </text>
    </comment>
    <comment ref="F132" authorId="0" shapeId="0" xr:uid="{00000000-0006-0000-0000-00000F000000}">
      <text>
        <r>
          <rPr>
            <sz val="10"/>
            <color rgb="FF000000"/>
            <rFont val="Arial"/>
            <family val="2"/>
          </rPr>
          <t>Aparentemente são edifícios privados...
	-Conteúdo Mobilize</t>
        </r>
      </text>
    </comment>
    <comment ref="AM184" authorId="0" shapeId="0" xr:uid="{00000000-0006-0000-0000-000010000000}">
      <text>
        <r>
          <rPr>
            <sz val="10"/>
            <color rgb="FF000000"/>
            <rFont val="Arial"/>
            <family val="2"/>
          </rPr>
          <t>O respondente atualizou este valor.</t>
        </r>
      </text>
    </comment>
    <comment ref="G185" authorId="0" shapeId="0" xr:uid="{00000000-0006-0000-0000-000011000000}">
      <text>
        <r>
          <rPr>
            <sz val="10"/>
            <color rgb="FF000000"/>
            <rFont val="Arial"/>
            <family val="2"/>
          </rPr>
          <t>O respondente atualizou este valor.</t>
        </r>
      </text>
    </comment>
    <comment ref="P185" authorId="0" shapeId="0" xr:uid="{00000000-0006-0000-0000-000012000000}">
      <text>
        <r>
          <rPr>
            <sz val="10"/>
            <color rgb="FF000000"/>
            <rFont val="Arial"/>
            <family val="2"/>
          </rPr>
          <t>O respondente atualizou este valor.</t>
        </r>
      </text>
    </comment>
    <comment ref="AE185" authorId="0" shapeId="0" xr:uid="{00000000-0006-0000-0000-000013000000}">
      <text>
        <r>
          <rPr>
            <sz val="10"/>
            <color rgb="FF000000"/>
            <rFont val="Arial"/>
            <family val="2"/>
          </rPr>
          <t>O respondente atualizou este valor.</t>
        </r>
      </text>
    </comment>
    <comment ref="G190" authorId="0" shapeId="0" xr:uid="{00000000-0006-0000-0000-000014000000}">
      <text>
        <r>
          <rPr>
            <sz val="10"/>
            <color rgb="FF000000"/>
            <rFont val="Arial"/>
            <family val="2"/>
          </rPr>
          <t>O respondente atualizou este valor.</t>
        </r>
      </text>
    </comment>
    <comment ref="T190" authorId="0" shapeId="0" xr:uid="{00000000-0006-0000-0000-000015000000}">
      <text>
        <r>
          <rPr>
            <sz val="10"/>
            <color rgb="FF000000"/>
            <rFont val="Arial"/>
            <family val="2"/>
          </rPr>
          <t>O respondente atualizou este valor.</t>
        </r>
      </text>
    </comment>
    <comment ref="V190" authorId="0" shapeId="0" xr:uid="{00000000-0006-0000-0000-000016000000}">
      <text>
        <r>
          <rPr>
            <sz val="10"/>
            <color rgb="FF000000"/>
            <rFont val="Arial"/>
            <family val="2"/>
          </rPr>
          <t>O respondente atualizou este valor.</t>
        </r>
      </text>
    </comment>
    <comment ref="T194" authorId="0" shapeId="0" xr:uid="{00000000-0006-0000-0000-000017000000}">
      <text>
        <r>
          <rPr>
            <sz val="10"/>
            <color rgb="FF000000"/>
            <rFont val="Arial"/>
            <family val="2"/>
          </rPr>
          <t>O respondente atualizou este valor.</t>
        </r>
      </text>
    </comment>
    <comment ref="V194" authorId="0" shapeId="0" xr:uid="{00000000-0006-0000-0000-000018000000}">
      <text>
        <r>
          <rPr>
            <sz val="10"/>
            <color rgb="FF000000"/>
            <rFont val="Arial"/>
            <family val="2"/>
          </rPr>
          <t>O respondente atualizou este valor.</t>
        </r>
      </text>
    </comment>
    <comment ref="X194" authorId="0" shapeId="0" xr:uid="{00000000-0006-0000-0000-000019000000}">
      <text>
        <r>
          <rPr>
            <sz val="10"/>
            <color rgb="FF000000"/>
            <rFont val="Arial"/>
            <family val="2"/>
          </rPr>
          <t>O respondente atualizou este valor.</t>
        </r>
      </text>
    </comment>
    <comment ref="AB194" authorId="0" shapeId="0" xr:uid="{00000000-0006-0000-0000-00001A000000}">
      <text>
        <r>
          <rPr>
            <sz val="10"/>
            <color rgb="FF000000"/>
            <rFont val="Arial"/>
            <family val="2"/>
          </rPr>
          <t>O respondente atualizou este valor.</t>
        </r>
      </text>
    </comment>
    <comment ref="AC194" authorId="0" shapeId="0" xr:uid="{00000000-0006-0000-0000-00001B000000}">
      <text>
        <r>
          <rPr>
            <sz val="10"/>
            <color rgb="FF000000"/>
            <rFont val="Arial"/>
            <family val="2"/>
          </rPr>
          <t>O respondente atualizou este valor.</t>
        </r>
      </text>
    </comment>
    <comment ref="AE194" authorId="0" shapeId="0" xr:uid="{00000000-0006-0000-0000-00001C000000}">
      <text>
        <r>
          <rPr>
            <sz val="10"/>
            <color rgb="FF000000"/>
            <rFont val="Arial"/>
            <family val="2"/>
          </rPr>
          <t>O respondente atualizou este valor.</t>
        </r>
      </text>
    </comment>
    <comment ref="AF194" authorId="0" shapeId="0" xr:uid="{00000000-0006-0000-0000-00001D000000}">
      <text>
        <r>
          <rPr>
            <sz val="10"/>
            <color rgb="FF000000"/>
            <rFont val="Arial"/>
            <family val="2"/>
          </rPr>
          <t>O respondente atualizou este valor.</t>
        </r>
      </text>
    </comment>
    <comment ref="AG194" authorId="0" shapeId="0" xr:uid="{00000000-0006-0000-0000-00001E000000}">
      <text>
        <r>
          <rPr>
            <sz val="10"/>
            <color rgb="FF000000"/>
            <rFont val="Arial"/>
            <family val="2"/>
          </rPr>
          <t>O respondente atualizou este valor.</t>
        </r>
      </text>
    </comment>
    <comment ref="AJ194" authorId="0" shapeId="0" xr:uid="{00000000-0006-0000-0000-00001F000000}">
      <text>
        <r>
          <rPr>
            <sz val="10"/>
            <color rgb="FF000000"/>
            <rFont val="Arial"/>
            <family val="2"/>
          </rPr>
          <t>O respondente atualizou este valor.</t>
        </r>
      </text>
    </comment>
    <comment ref="AM194" authorId="0" shapeId="0" xr:uid="{00000000-0006-0000-0000-000020000000}">
      <text>
        <r>
          <rPr>
            <sz val="10"/>
            <color rgb="FF000000"/>
            <rFont val="Arial"/>
            <family val="2"/>
          </rPr>
          <t>O respondente atualizou este valor.</t>
        </r>
      </text>
    </comment>
    <comment ref="AM196" authorId="0" shapeId="0" xr:uid="{00000000-0006-0000-0000-000021000000}">
      <text>
        <r>
          <rPr>
            <sz val="10"/>
            <color rgb="FF000000"/>
            <rFont val="Arial"/>
            <family val="2"/>
          </rPr>
          <t>O respondente atualizou este valor.</t>
        </r>
      </text>
    </comment>
    <comment ref="H198" authorId="0" shapeId="0" xr:uid="{00000000-0006-0000-0000-000022000000}">
      <text>
        <r>
          <rPr>
            <sz val="10"/>
            <color rgb="FF000000"/>
            <rFont val="Arial"/>
            <family val="2"/>
          </rPr>
          <t>O respondente atualizou este valor.</t>
        </r>
      </text>
    </comment>
    <comment ref="R198" authorId="0" shapeId="0" xr:uid="{00000000-0006-0000-0000-000023000000}">
      <text>
        <r>
          <rPr>
            <sz val="10"/>
            <color rgb="FF000000"/>
            <rFont val="Arial"/>
            <family val="2"/>
          </rPr>
          <t>O respondente atualizou este valor.</t>
        </r>
      </text>
    </comment>
    <comment ref="AM198" authorId="0" shapeId="0" xr:uid="{00000000-0006-0000-0000-000024000000}">
      <text>
        <r>
          <rPr>
            <sz val="10"/>
            <color rgb="FF000000"/>
            <rFont val="Arial"/>
            <family val="2"/>
          </rPr>
          <t>O respondente atualizou este valor.</t>
        </r>
      </text>
    </comment>
    <comment ref="AB199" authorId="0" shapeId="0" xr:uid="{00000000-0006-0000-0000-000025000000}">
      <text>
        <r>
          <rPr>
            <sz val="10"/>
            <color rgb="FF000000"/>
            <rFont val="Arial"/>
            <family val="2"/>
          </rPr>
          <t>O respondente atualizou este valor.</t>
        </r>
      </text>
    </comment>
    <comment ref="AI199" authorId="0" shapeId="0" xr:uid="{00000000-0006-0000-0000-000026000000}">
      <text>
        <r>
          <rPr>
            <sz val="10"/>
            <color rgb="FF000000"/>
            <rFont val="Arial"/>
            <family val="2"/>
          </rPr>
          <t>O respondente atualizou este valor.</t>
        </r>
      </text>
    </comment>
    <comment ref="AM199" authorId="0" shapeId="0" xr:uid="{00000000-0006-0000-0000-000027000000}">
      <text>
        <r>
          <rPr>
            <sz val="10"/>
            <color rgb="FF000000"/>
            <rFont val="Arial"/>
            <family val="2"/>
          </rPr>
          <t>O respondente atualizou este valor.</t>
        </r>
      </text>
    </comment>
    <comment ref="J205" authorId="0" shapeId="0" xr:uid="{00000000-0006-0000-0000-000028000000}">
      <text>
        <r>
          <rPr>
            <sz val="10"/>
            <color rgb="FF000000"/>
            <rFont val="Arial"/>
            <family val="2"/>
          </rPr>
          <t>O respondente atualizou este valor.</t>
        </r>
      </text>
    </comment>
    <comment ref="V206" authorId="0" shapeId="0" xr:uid="{00000000-0006-0000-0000-000029000000}">
      <text>
        <r>
          <rPr>
            <sz val="10"/>
            <color rgb="FF000000"/>
            <rFont val="Arial"/>
            <family val="2"/>
          </rPr>
          <t>O respondente atualizou este valor.</t>
        </r>
      </text>
    </comment>
    <comment ref="AM206" authorId="0" shapeId="0" xr:uid="{00000000-0006-0000-0000-00002A000000}">
      <text>
        <r>
          <rPr>
            <sz val="10"/>
            <color rgb="FF000000"/>
            <rFont val="Arial"/>
            <family val="2"/>
          </rPr>
          <t>O respondente atualizou este valor.</t>
        </r>
      </text>
    </comment>
    <comment ref="AM208" authorId="0" shapeId="0" xr:uid="{00000000-0006-0000-0000-00002B000000}">
      <text>
        <r>
          <rPr>
            <sz val="10"/>
            <color rgb="FF000000"/>
            <rFont val="Arial"/>
            <family val="2"/>
          </rPr>
          <t>O respondente atualizou este valor.</t>
        </r>
      </text>
    </comment>
    <comment ref="AM209" authorId="0" shapeId="0" xr:uid="{00000000-0006-0000-0000-00002C000000}">
      <text>
        <r>
          <rPr>
            <sz val="10"/>
            <color rgb="FF000000"/>
            <rFont val="Arial"/>
            <family val="2"/>
          </rPr>
          <t>O respondente atualizou este valor.</t>
        </r>
      </text>
    </comment>
    <comment ref="AM214" authorId="0" shapeId="0" xr:uid="{00000000-0006-0000-0000-00002D000000}">
      <text>
        <r>
          <rPr>
            <sz val="10"/>
            <color rgb="FF000000"/>
            <rFont val="Arial"/>
            <family val="2"/>
          </rPr>
          <t>O respondente atualizou este valor.</t>
        </r>
      </text>
    </comment>
    <comment ref="Q215" authorId="0" shapeId="0" xr:uid="{00000000-0006-0000-0000-00002E000000}">
      <text>
        <r>
          <rPr>
            <sz val="10"/>
            <color rgb="FF000000"/>
            <rFont val="Arial"/>
            <family val="2"/>
          </rPr>
          <t>O respondente atualizou este valor.</t>
        </r>
      </text>
    </comment>
    <comment ref="R215" authorId="0" shapeId="0" xr:uid="{00000000-0006-0000-0000-00002F000000}">
      <text>
        <r>
          <rPr>
            <sz val="10"/>
            <color rgb="FF000000"/>
            <rFont val="Arial"/>
            <family val="2"/>
          </rPr>
          <t>O respondente atualizou este valor.</t>
        </r>
      </text>
    </comment>
    <comment ref="AL217" authorId="0" shapeId="0" xr:uid="{00000000-0006-0000-0000-000030000000}">
      <text>
        <r>
          <rPr>
            <sz val="10"/>
            <color rgb="FF000000"/>
            <rFont val="Arial"/>
            <family val="2"/>
          </rPr>
          <t>O respondente atualizou este valor.</t>
        </r>
      </text>
    </comment>
    <comment ref="G239" authorId="0" shapeId="0" xr:uid="{00000000-0006-0000-0000-000031000000}">
      <text>
        <r>
          <rPr>
            <sz val="10"/>
            <color rgb="FF000000"/>
            <rFont val="Arial"/>
            <family val="2"/>
          </rPr>
          <t>O respondente atualizou este valor.</t>
        </r>
      </text>
    </comment>
    <comment ref="AM240" authorId="0" shapeId="0" xr:uid="{00000000-0006-0000-0000-000032000000}">
      <text>
        <r>
          <rPr>
            <sz val="10"/>
            <color rgb="FF000000"/>
            <rFont val="Arial"/>
            <family val="2"/>
          </rPr>
          <t>O respondente atualizou este valor.</t>
        </r>
      </text>
    </comment>
    <comment ref="G253" authorId="0" shapeId="0" xr:uid="{00000000-0006-0000-0000-000033000000}">
      <text>
        <r>
          <rPr>
            <sz val="10"/>
            <color rgb="FF000000"/>
            <rFont val="Arial"/>
            <family val="2"/>
          </rPr>
          <t>O respondente atualizou este valor.</t>
        </r>
      </text>
    </comment>
    <comment ref="AA330" authorId="0" shapeId="0" xr:uid="{00000000-0006-0000-0000-000034000000}">
      <text>
        <r>
          <rPr>
            <sz val="10"/>
            <color rgb="FF000000"/>
            <rFont val="Arial"/>
            <family val="2"/>
          </rPr>
          <t>O respondente atualizou este valor.</t>
        </r>
      </text>
    </comment>
    <comment ref="AC330" authorId="0" shapeId="0" xr:uid="{00000000-0006-0000-0000-000035000000}">
      <text>
        <r>
          <rPr>
            <sz val="10"/>
            <color rgb="FF000000"/>
            <rFont val="Arial"/>
            <family val="2"/>
          </rPr>
          <t>O respondente atualizou este valor.</t>
        </r>
      </text>
    </comment>
    <comment ref="AJ330" authorId="0" shapeId="0" xr:uid="{00000000-0006-0000-0000-000036000000}">
      <text>
        <r>
          <rPr>
            <sz val="10"/>
            <color rgb="FF000000"/>
            <rFont val="Arial"/>
            <family val="2"/>
          </rPr>
          <t>O respondente atualizou este valor.</t>
        </r>
      </text>
    </comment>
    <comment ref="G359" authorId="0" shapeId="0" xr:uid="{00000000-0006-0000-0000-000037000000}">
      <text>
        <r>
          <rPr>
            <sz val="10"/>
            <color rgb="FF000000"/>
            <rFont val="Arial"/>
            <family val="2"/>
          </rPr>
          <t>Desconsiderar avaliação. Sob administração particular.
	-Marília Hildebrand</t>
        </r>
      </text>
    </comment>
    <comment ref="J430" authorId="0" shapeId="0" xr:uid="{00000000-0006-0000-0000-000038000000}">
      <text>
        <r>
          <rPr>
            <sz val="10"/>
            <color rgb="FF000000"/>
            <rFont val="Arial"/>
            <family val="2"/>
          </rPr>
          <t>O respondente atualizou este valor.</t>
        </r>
      </text>
    </comment>
    <comment ref="I431" authorId="0" shapeId="0" xr:uid="{00000000-0006-0000-0000-000039000000}">
      <text>
        <r>
          <rPr>
            <sz val="10"/>
            <color rgb="FF000000"/>
            <rFont val="Arial"/>
            <family val="2"/>
          </rPr>
          <t>O respondente atualizou este valor.</t>
        </r>
      </text>
    </comment>
    <comment ref="J431" authorId="0" shapeId="0" xr:uid="{00000000-0006-0000-0000-00003A000000}">
      <text>
        <r>
          <rPr>
            <sz val="10"/>
            <color rgb="FF000000"/>
            <rFont val="Arial"/>
            <family val="2"/>
          </rPr>
          <t>O respondente atualizou este valor.</t>
        </r>
      </text>
    </comment>
    <comment ref="AM439" authorId="0" shapeId="0" xr:uid="{00000000-0006-0000-0000-00003B000000}">
      <text>
        <r>
          <rPr>
            <sz val="10"/>
            <color rgb="FF000000"/>
            <rFont val="Arial"/>
            <family val="2"/>
          </rPr>
          <t>O respondente atualizou este valor.</t>
        </r>
      </text>
    </comment>
    <comment ref="E456" authorId="0" shapeId="0" xr:uid="{00000000-0006-0000-0000-00003C000000}">
      <text>
        <r>
          <rPr>
            <sz val="10"/>
            <color rgb="FF000000"/>
            <rFont val="Arial"/>
            <family val="2"/>
          </rPr>
          <t>Edifício Privado
	-Conteúdo Mobilize</t>
        </r>
      </text>
    </comment>
    <comment ref="A458" authorId="0" shapeId="0" xr:uid="{00000000-0006-0000-0000-00003D000000}">
      <text>
        <r>
          <rPr>
            <sz val="10"/>
            <color rgb="FF000000"/>
            <rFont val="Arial"/>
            <family val="2"/>
          </rPr>
          <t>Edifício Privado
	-Conteúdo Mobilize</t>
        </r>
      </text>
    </comment>
    <comment ref="A459" authorId="0" shapeId="0" xr:uid="{00000000-0006-0000-0000-00003E000000}">
      <text>
        <r>
          <rPr>
            <sz val="10"/>
            <color rgb="FF000000"/>
            <rFont val="Arial"/>
            <family val="2"/>
          </rPr>
          <t>Edifício privado
	-Conteúdo Mobilize</t>
        </r>
      </text>
    </comment>
    <comment ref="E460" authorId="0" shapeId="0" xr:uid="{00000000-0006-0000-0000-00003F000000}">
      <text>
        <r>
          <rPr>
            <sz val="10"/>
            <color rgb="FF000000"/>
            <rFont val="Arial"/>
            <family val="2"/>
          </rPr>
          <t>Clínica médica privada
	-Conteúdo Mobilize</t>
        </r>
      </text>
    </comment>
    <comment ref="F461" authorId="0" shapeId="0" xr:uid="{00000000-0006-0000-0000-000040000000}">
      <text>
        <r>
          <rPr>
            <sz val="10"/>
            <color rgb="FF000000"/>
            <rFont val="Arial"/>
            <family val="2"/>
          </rPr>
          <t>Edifício privado
	-Conteúdo Mobilize</t>
        </r>
      </text>
    </comment>
    <comment ref="AM464" authorId="0" shapeId="0" xr:uid="{00000000-0006-0000-0000-000041000000}">
      <text>
        <r>
          <rPr>
            <sz val="10"/>
            <color rgb="FF000000"/>
            <rFont val="Arial"/>
            <family val="2"/>
          </rPr>
          <t>O respondente atualizou este valor.</t>
        </r>
      </text>
    </comment>
    <comment ref="G490" authorId="0" shapeId="0" xr:uid="{00000000-0006-0000-0000-000042000000}">
      <text>
        <r>
          <rPr>
            <sz val="10"/>
            <color rgb="FF000000"/>
            <rFont val="Arial"/>
            <family val="2"/>
          </rPr>
          <t>Avaliação repetida, DESCONSIDERAR
	-Marília Hildebrand</t>
        </r>
      </text>
    </comment>
    <comment ref="G571" authorId="0" shapeId="0" xr:uid="{00000000-0006-0000-0000-000043000000}">
      <text>
        <r>
          <rPr>
            <sz val="10"/>
            <color rgb="FF000000"/>
            <rFont val="Arial"/>
            <family val="2"/>
          </rPr>
          <t>Descartar avaliação. Local sob administração particular.
	-Marília Hildebrand</t>
        </r>
      </text>
    </comment>
    <comment ref="G572" authorId="0" shapeId="0" xr:uid="{00000000-0006-0000-0000-000044000000}">
      <text>
        <r>
          <rPr>
            <sz val="10"/>
            <color rgb="FF000000"/>
            <rFont val="Arial"/>
            <family val="2"/>
          </rPr>
          <t>Descartar avaliação. Local sob administração particular.
	-Marília Hildebrand</t>
        </r>
      </text>
    </comment>
    <comment ref="G573" authorId="0" shapeId="0" xr:uid="{00000000-0006-0000-0000-000045000000}">
      <text>
        <r>
          <rPr>
            <sz val="10"/>
            <color rgb="FF000000"/>
            <rFont val="Arial"/>
            <family val="2"/>
          </rPr>
          <t>Descartar avaliação. Local sob administração particular.
	-Marília Hildebrand</t>
        </r>
      </text>
    </comment>
    <comment ref="T575" authorId="0" shapeId="0" xr:uid="{00000000-0006-0000-0000-000046000000}">
      <text>
        <r>
          <rPr>
            <sz val="10"/>
            <color rgb="FF000000"/>
            <rFont val="Arial"/>
            <family val="2"/>
          </rPr>
          <t>O respondente atualizou este valor.</t>
        </r>
      </text>
    </comment>
    <comment ref="AM575" authorId="0" shapeId="0" xr:uid="{00000000-0006-0000-0000-000047000000}">
      <text>
        <r>
          <rPr>
            <sz val="10"/>
            <color rgb="FF000000"/>
            <rFont val="Arial"/>
            <family val="2"/>
          </rPr>
          <t>O respondente atualizou este valor.</t>
        </r>
      </text>
    </comment>
    <comment ref="AM583" authorId="0" shapeId="0" xr:uid="{00000000-0006-0000-0000-000048000000}">
      <text>
        <r>
          <rPr>
            <sz val="10"/>
            <color rgb="FF000000"/>
            <rFont val="Arial"/>
            <family val="2"/>
          </rPr>
          <t>O respondente atualizou este valor.</t>
        </r>
      </text>
    </comment>
    <comment ref="AM585" authorId="0" shapeId="0" xr:uid="{00000000-0006-0000-0000-000049000000}">
      <text>
        <r>
          <rPr>
            <sz val="10"/>
            <color rgb="FF000000"/>
            <rFont val="Arial"/>
            <family val="2"/>
          </rPr>
          <t>O respondente atualizou este valor.</t>
        </r>
      </text>
    </comment>
    <comment ref="AM591" authorId="0" shapeId="0" xr:uid="{00000000-0006-0000-0000-00004A000000}">
      <text>
        <r>
          <rPr>
            <sz val="10"/>
            <color rgb="FF000000"/>
            <rFont val="Arial"/>
            <family val="2"/>
          </rPr>
          <t>O respondente atualizou este valor.</t>
        </r>
      </text>
    </comment>
    <comment ref="AM592" authorId="0" shapeId="0" xr:uid="{00000000-0006-0000-0000-00004B000000}">
      <text>
        <r>
          <rPr>
            <sz val="10"/>
            <color rgb="FF000000"/>
            <rFont val="Arial"/>
            <family val="2"/>
          </rPr>
          <t>O respondente atualizou este valor.</t>
        </r>
      </text>
    </comment>
    <comment ref="G623" authorId="0" shapeId="0" xr:uid="{00000000-0006-0000-0000-00004C000000}">
      <text>
        <r>
          <rPr>
            <sz val="10"/>
            <color rgb="FF000000"/>
            <rFont val="Arial"/>
            <family val="2"/>
          </rPr>
          <t>Local não especificado. Desconsiderar.
	-Marília Hildebrand</t>
        </r>
      </text>
    </comment>
    <comment ref="G642" authorId="0" shapeId="0" xr:uid="{00000000-0006-0000-0000-00004D000000}">
      <text>
        <r>
          <rPr>
            <sz val="10"/>
            <color rgb="FF000000"/>
            <rFont val="Arial"/>
            <family val="2"/>
          </rPr>
          <t>O respondente atualizou este valor.</t>
        </r>
      </text>
    </comment>
    <comment ref="G658" authorId="0" shapeId="0" xr:uid="{00000000-0006-0000-0000-00004E000000}">
      <text>
        <r>
          <rPr>
            <sz val="10"/>
            <color rgb="FF000000"/>
            <rFont val="Arial"/>
            <family val="2"/>
          </rPr>
          <t>Descartar avaliação. Local sob administração particular.
	-Marília Hildebrand</t>
        </r>
      </text>
    </comment>
    <comment ref="AM658" authorId="0" shapeId="0" xr:uid="{00000000-0006-0000-0000-00004F000000}">
      <text>
        <r>
          <rPr>
            <sz val="10"/>
            <color rgb="FF000000"/>
            <rFont val="Arial"/>
            <family val="2"/>
          </rPr>
          <t>O respondente atualizou este valor.</t>
        </r>
      </text>
    </comment>
    <comment ref="Y662" authorId="0" shapeId="0" xr:uid="{00000000-0006-0000-0000-000050000000}">
      <text>
        <r>
          <rPr>
            <sz val="10"/>
            <color rgb="FF000000"/>
            <rFont val="Arial"/>
            <family val="2"/>
          </rPr>
          <t>O respondente atualizou este valor.</t>
        </r>
      </text>
    </comment>
    <comment ref="AF662" authorId="0" shapeId="0" xr:uid="{00000000-0006-0000-0000-000051000000}">
      <text>
        <r>
          <rPr>
            <sz val="10"/>
            <color rgb="FF000000"/>
            <rFont val="Arial"/>
            <family val="2"/>
          </rPr>
          <t>O respondente atualizou este valor.</t>
        </r>
      </text>
    </comment>
    <comment ref="AG662" authorId="0" shapeId="0" xr:uid="{00000000-0006-0000-0000-000052000000}">
      <text>
        <r>
          <rPr>
            <sz val="10"/>
            <color rgb="FF000000"/>
            <rFont val="Arial"/>
            <family val="2"/>
          </rPr>
          <t>O respondente atualizou este valor.</t>
        </r>
      </text>
    </comment>
    <comment ref="AM771" authorId="0" shapeId="0" xr:uid="{00000000-0006-0000-0000-000053000000}">
      <text>
        <r>
          <rPr>
            <sz val="10"/>
            <color rgb="FF000000"/>
            <rFont val="Arial"/>
            <family val="2"/>
          </rPr>
          <t>O respondente atualizou este valor.</t>
        </r>
      </text>
    </comment>
    <comment ref="J804" authorId="0" shapeId="0" xr:uid="{00000000-0006-0000-0000-000054000000}">
      <text>
        <r>
          <rPr>
            <sz val="10"/>
            <color rgb="FF000000"/>
            <rFont val="Arial"/>
            <family val="2"/>
          </rPr>
          <t>O respondente atualizou este valor.</t>
        </r>
      </text>
    </comment>
    <comment ref="G812" authorId="0" shapeId="0" xr:uid="{00000000-0006-0000-0000-000055000000}">
      <text>
        <r>
          <rPr>
            <sz val="10"/>
            <color rgb="FF000000"/>
            <rFont val="Arial"/>
            <family val="2"/>
          </rPr>
          <t>O respondente atualizou este valor.</t>
        </r>
      </text>
    </comment>
    <comment ref="G817" authorId="0" shapeId="0" xr:uid="{00000000-0006-0000-0000-000056000000}">
      <text>
        <r>
          <rPr>
            <sz val="10"/>
            <color rgb="FF000000"/>
            <rFont val="Arial"/>
            <family val="2"/>
          </rPr>
          <t>O respondente atualizou este valor.</t>
        </r>
      </text>
    </comment>
    <comment ref="AM836" authorId="0" shapeId="0" xr:uid="{00000000-0006-0000-0000-000057000000}">
      <text>
        <r>
          <rPr>
            <sz val="10"/>
            <color rgb="FF000000"/>
            <rFont val="Arial"/>
            <family val="2"/>
          </rPr>
          <t>O respondente atualizou este valor.</t>
        </r>
      </text>
    </comment>
    <comment ref="AM861" authorId="0" shapeId="0" xr:uid="{00000000-0006-0000-0000-000058000000}">
      <text>
        <r>
          <rPr>
            <sz val="10"/>
            <color rgb="FF000000"/>
            <rFont val="Arial"/>
            <family val="2"/>
          </rPr>
          <t>O respondente atualizou este valor.</t>
        </r>
      </text>
    </comment>
  </commentList>
</comments>
</file>

<file path=xl/sharedStrings.xml><?xml version="1.0" encoding="utf-8"?>
<sst xmlns="http://schemas.openxmlformats.org/spreadsheetml/2006/main" count="24975" uniqueCount="8838">
  <si>
    <t>Carimbo de data/hora</t>
  </si>
  <si>
    <t>VÁLIDO</t>
  </si>
  <si>
    <t>AVALIADOR</t>
  </si>
  <si>
    <t>CIDADE DA AVALIAÇÃO</t>
  </si>
  <si>
    <t>ESTADO</t>
  </si>
  <si>
    <t>CATEGORIA DO LOCAL AVALIADO</t>
  </si>
  <si>
    <t>LOCAL AVALIADO</t>
  </si>
  <si>
    <t>VOLUME DO TRÁFEGO</t>
  </si>
  <si>
    <t>1.1  REGULARIDADE DO PISO</t>
  </si>
  <si>
    <t>COMENTÁRIOS ADICIONAIS</t>
  </si>
  <si>
    <t>1.2. LARGURA TOTAL E LARGURA DA FAIXA LIVRE</t>
  </si>
  <si>
    <t>LARGURA TOTAL (em metros)</t>
  </si>
  <si>
    <t>FAIXA LIVRE (em metros)</t>
  </si>
  <si>
    <t>1.3 INCLINAÇÃO TRANSVERSAL DA CALÇADA</t>
  </si>
  <si>
    <t>1.4 BARREIRAS E OBSTÁCULOS</t>
  </si>
  <si>
    <t>1.5 RAMPAS DE ACESSIBILIDADE</t>
  </si>
  <si>
    <t>2.1 FAIXA DE PEDESTRES</t>
  </si>
  <si>
    <t xml:space="preserve">2.2 SEMÁFOROS DE PEDESTRES </t>
  </si>
  <si>
    <t>2.3 MAPAS E PLACAS DE ORIENTAÇÃO</t>
  </si>
  <si>
    <t>3.1 RUÍDO URBANO</t>
  </si>
  <si>
    <t>NÍVEL MÉDIO DE RUÍDO AFERIDO (em dB)</t>
  </si>
  <si>
    <t>3.2 POLUIÇÃO ATMOSFÉRICA</t>
  </si>
  <si>
    <t>3.3 EXISTÊNCIA DE MOBILIÁRIO URBANO E PRAÇAS</t>
  </si>
  <si>
    <t>3.4 ARBORIZAÇÃO E PAISAGISMO</t>
  </si>
  <si>
    <t>Quantas árvores tem no trecho avaliado</t>
  </si>
  <si>
    <t>SEGURANÇA</t>
  </si>
  <si>
    <t>ENVIE FOTOS DO LOCAL</t>
  </si>
  <si>
    <t>Endereço de e-mail</t>
  </si>
  <si>
    <t>HORÁRIO DA AVALIAÇÃO</t>
  </si>
  <si>
    <t>SIM</t>
  </si>
  <si>
    <t>Andresa dos Santos Oliveira</t>
  </si>
  <si>
    <t>Aracaju</t>
  </si>
  <si>
    <t>SE</t>
  </si>
  <si>
    <t>PARQUE E/OU PRAÇA</t>
  </si>
  <si>
    <t>Rua Vereador Pedro Alcântara Carvalho, n°158.</t>
  </si>
  <si>
    <t>Moderado</t>
  </si>
  <si>
    <t>5 | Calçada com frestas, além de algumas falhas no pavimento</t>
  </si>
  <si>
    <t>Calçada mal conservada e uso de piso derrapante, além de descontinuidade entre os lotes.</t>
  </si>
  <si>
    <t>5 | Calçada com menos de 2,0 metros de largura e faixa livre com menos de 1,20 m</t>
  </si>
  <si>
    <t>Na fachada principal do trecho as calçadas possuem em média 2.90 m, variando ao longo do trecho. No entanto, as calçadas adjacentes, nas laterais do trecho, possuem cerca de 1.30 m de largura.</t>
  </si>
  <si>
    <t>5 | Inclinação acima de 5 graus já dificulta a passagem</t>
  </si>
  <si>
    <t>O trecho tem imóveis com calçadas planas, mas alguns têm calçadas inclinadas.</t>
  </si>
  <si>
    <t>5 | Obstáculos obrigam a constantes desvios.</t>
  </si>
  <si>
    <t>Postes, lixeiras e placas comerciais impedem a livre passagem do pedestre.</t>
  </si>
  <si>
    <t>5 | A rampa existe, mas está fora de norma ou sem manutenção</t>
  </si>
  <si>
    <t>Nas esquinas não há rampa para travessia. Há apenas uma rampa de acesso a um imóvel público, porém com inclinação maior que o mínimo aceitável por norma.</t>
  </si>
  <si>
    <t>5 | Faixa desgastada, com falta de manutenção e sem placas de advertência.</t>
  </si>
  <si>
    <t>Faixa desgastada, sem sinalização e/ou iluminação.</t>
  </si>
  <si>
    <t>0 | Trecho não tem semáforo para pedestre ou semáforo está com defeito</t>
  </si>
  <si>
    <t>Não há semáforo.</t>
  </si>
  <si>
    <t>0 | Trecho não tem nenhuma orientação para localização dos pedestres</t>
  </si>
  <si>
    <t>A única orientação na rua é o nome da mesma.</t>
  </si>
  <si>
    <t>5 | Trecho com nível alto de ruído, que dificulta a conversação entre pessoas que caminham. Nível acima de 70 dB</t>
  </si>
  <si>
    <t>Ônibus emitem muito ruído.</t>
  </si>
  <si>
    <t>5 | Trecho com tráfego intenso de veículos, em especial motocicletas, ônibus, caminhões e vans com motor diesel</t>
  </si>
  <si>
    <t xml:space="preserve">Muitos ônibus, por conta do terminal de ônibus na rua. </t>
  </si>
  <si>
    <t>5 | Trecho com algum local para descanso ou abrigo, como parada de ônibus ou marquise de edifício</t>
  </si>
  <si>
    <t>Há uma praça na rua que permite descanso, e um terminal de ônibus.</t>
  </si>
  <si>
    <t>0 | Trecho de rua sem nenhuma vegetação</t>
  </si>
  <si>
    <t xml:space="preserve">No trecho da rua não há arborização. No entanto, a praça em frente ao trecho há árvores frondosas, onde as pessoas preferem andar mais pela praça do que pela calçada do trecho. </t>
  </si>
  <si>
    <t>10 | Local de tráfego leve, com velocidade até 40 km/h, com ruas movimentadas, comércio aberto e “sensação de segurança”</t>
  </si>
  <si>
    <t>Há um fluxo constante de pedestres nas redondezas do trecho. Isso devido aos serviços ofertados no local: há uma praça com campo de futebol, escolas, igrejas, e comércios. Apesar do trecho está em um bairro mais carente da cidade, com casos constantes de criminalidade, ao caminhar pela região pude notar uma leve sensação de segurança, acredito que devido a presença de pessoas transitando no local.</t>
  </si>
  <si>
    <t>https://drive.google.com/open?id=1-yYQKt3k0IYFubZ3w692N7ddvExdLbia, https://drive.google.com/open?id=1hVRfiPMlgzs1-P0ti1LfyXu_0jn2t_h-, https://drive.google.com/open?id=1FW45rDMyZwDDEA9u11H3kKGFv66K8gZj, https://drive.google.com/open?id=1r0-d0hsFCkLZofuvfLVe06I6AZlohD-b, https://drive.google.com/open?id=1SIYd1dlh9Ci3yUD2BiqL8hiaiXeVHnXq, https://drive.google.com/open?id=1AB7U-i92oTRf8kdvQ0yCrD-562XsFg0_, https://drive.google.com/open?id=1O7Ry-GBZSaKdgaGU3FL4BJmcgzOFD8f9, https://drive.google.com/open?id=1aYA-yVaL1IjNAtEEXvVSZZYxpjD9rnqb, https://drive.google.com/open?id=1jR7RBKhsqXJhtR8HV85fpYmfFL8p68Wy, https://drive.google.com/open?id=1wJuaSh-R_TAHi7mT8I4uCGdD-XZDCgzr</t>
  </si>
  <si>
    <t>Pablo Gonzalez Cabral Rodrigues</t>
  </si>
  <si>
    <t>EDIFÍCIO DA ADMINISTRAÇÃO PÚBLICA EXECUTIVA (Prefeitura; subprefeituras; secretarias; departamentos; ministérios)</t>
  </si>
  <si>
    <t>Palácio de Despachos - Av. Adélia Franco, 3305, Bairro Grageru - 49027-900</t>
  </si>
  <si>
    <t>Intenso</t>
  </si>
  <si>
    <t>calçada plana, mas com piso incorreto (pedras portuguesas) - e sem sinalização tátil</t>
  </si>
  <si>
    <t>10 | Calçada com mais de 3,0 metros de largura e faixa livre com 1,20 m ou mais</t>
  </si>
  <si>
    <t>largura irregular, onde a área mais larga mede 8m e a mais estreita 1,5m de área livre</t>
  </si>
  <si>
    <t>calçadas planas, mas com piso incorreto</t>
  </si>
  <si>
    <t>bom trecho para caminhar, mas com algumas pedras soltas</t>
  </si>
  <si>
    <t>rampas de acesso existentes pela entrada principal e ausentes na lateral do prédio - ausência de corrimão de duas alturas em uma das entradas</t>
  </si>
  <si>
    <t>faixas de pedestres existentes apenas no acesso às calçadas do Palácio pela Av. Principal. Por via secundária não existe faixa</t>
  </si>
  <si>
    <t>5 | Trecho com semáforo para pedestres, mas sem sinal sonoro. Espera para abertura superior a 1 min. e tempo curto (menos de 15 seg.) para travessia</t>
  </si>
  <si>
    <t>Semáforos apenas na Av. principal, e sem sonorização de travessia</t>
  </si>
  <si>
    <t>apenas placas indicativas dos principais prédios públicos.</t>
  </si>
  <si>
    <t>Trecho com nível médio de 84.1 e picos de 91.0</t>
  </si>
  <si>
    <t>tráfego intenso de todos os tipos de veículos por se tratar de uma das grandes avenidas da cidade.</t>
  </si>
  <si>
    <t xml:space="preserve">trecho com praças perto, com bancos e muitas árvores. paradas de ônibus sem abrigo. muitos restaurantes e prédios próximos que podem oferecer guarida </t>
  </si>
  <si>
    <t>local com muitas árvores ao redor</t>
  </si>
  <si>
    <t>Segurança constante em frente ao Palácio. Trecho aparentemente tranquilo, com a presença constante de pedestres e veículos</t>
  </si>
  <si>
    <t>https://drive.google.com/open?id=1syGOTP6Q8buSaFP2C4VVyML4nE-gBFm6, https://drive.google.com/open?id=17zaWyCvCGUEDHfresPzHhkdYZXCz8hRF, https://drive.google.com/open?id=16opkFcJ9BRm7xoIqj4JJp_lsET5H_aGK, https://drive.google.com/open?id=1QoES4Kmhv5GUQ6x2b8Tk5an3hphcfrn5, https://drive.google.com/open?id=1aDODdTKj83M0sXMh7cS9hGapL0Dlidyo, https://drive.google.com/open?id=11CypPXigT9ghBV82MlHINbVJ7TVQKtxA</t>
  </si>
  <si>
    <t>juridico@lucasaribe.com.br</t>
  </si>
  <si>
    <t xml:space="preserve">Empresa Sergipana de Tecnologia da Informação (emgetis) / Companhia Estadual de Habilitação e Obras Públicas </t>
  </si>
  <si>
    <t>apresenta ranhuras</t>
  </si>
  <si>
    <t>largura regular, porém com área verde</t>
  </si>
  <si>
    <t>10 | Calçada de aparência plana, que não impede o caminhar confortável e seguro</t>
  </si>
  <si>
    <t>calçada plana</t>
  </si>
  <si>
    <t>trecho com diversas barreiras (falta de rampas, pisos deteriorados, mesas e cadeiras)</t>
  </si>
  <si>
    <t>0 | Não há rampas de acessibilidade.</t>
  </si>
  <si>
    <t>0 | Sem faixa de travessia no trecho</t>
  </si>
  <si>
    <t>5 | Trecho tem apenas placas indicando os pontos de interesse</t>
  </si>
  <si>
    <t>apenas indicando os órgãos próximos</t>
  </si>
  <si>
    <t>média de 74.4, com picos de 84.6</t>
  </si>
  <si>
    <t>todos os tipos de veículos passam pelo local</t>
  </si>
  <si>
    <t>praças, restaurantes e prédios próximos. Pontos de ônibus sem abrigo.</t>
  </si>
  <si>
    <t xml:space="preserve">muitas árvores próximas. </t>
  </si>
  <si>
    <t>transito intenso, porém o local aparentemente é seguro</t>
  </si>
  <si>
    <t>https://drive.google.com/open?id=1zFj1eKQm9OODOm7LR5_WJO6sUUqXIvf3, https://drive.google.com/open?id=1wUP_Dvk0X89WGDNPmaxRgtuttmOGPDbD, https://drive.google.com/open?id=1tzmv5ay4gV1Z-Ai0ZZiPt3jbSWS7tJrr, https://drive.google.com/open?id=1rjEN6kD7CkVgpSuhav6jY7KdX2QDAc1l, https://drive.google.com/open?id=1dNTG3wgxQHerB-YENbtuKYwrwe_lIU04, https://drive.google.com/open?id=1oFExEXc6VpglZHhB_KDVc1zdwbZeZxxl, https://drive.google.com/open?id=1Dn_dQTkMs6wVUXh5rcUE5QYWTcPAj1fi, https://drive.google.com/open?id=1vYzoqwMqr6ZfJkN3D7qp2rZfm0wNz7fX, https://drive.google.com/open?id=14QUhQgAcppjHnGMV73bvjKPrj5LRtgmF</t>
  </si>
  <si>
    <t>SERVIÇO DE SAÚDE (Hospitais e postos de saúde)</t>
  </si>
  <si>
    <t>CENTRO ESPECIALIZADO EM REABILITAÇÃO (CER II) - RUA PORTO ALEGRE, S/N, BAIRRO SIQUEIRA CAMPOS - 49075-490</t>
  </si>
  <si>
    <t>CALÇADA COM PISO PLANO, POREM UM POUCO ESBURACADO E COM ESPAÇAMENTOS SIGNIFICATIVOS ENTRE UM PISO E OUTRO</t>
  </si>
  <si>
    <t>LARGURA TOTAL DE 2 METROS, PORÉM COM MUITOS OBSTÁCULOS</t>
  </si>
  <si>
    <t>INCLINAÇÃO NIVELAMENTO BOLHA DE 0.3%</t>
  </si>
  <si>
    <t>PRESENÇA DE LIXO, CONES E OUTROS OBSTÁCULOS NAS CALÇADAS</t>
  </si>
  <si>
    <t>NÃO HÁ</t>
  </si>
  <si>
    <t>APENAS INDICANDO OS PRINCIPAIS ÓRGÃOS</t>
  </si>
  <si>
    <t>NÍVEL MÉDIO DE 76.5, COM PICOS DE 87.4dB</t>
  </si>
  <si>
    <t>ABRIGO APENAS DENTRO DE LOJAS E CLÍNICAS</t>
  </si>
  <si>
    <t>ÁREA URBANA COM POUCAS ÁRVORES</t>
  </si>
  <si>
    <t>5 | Trecho com trânsito mais agressivo e velocidade regulamentar acima de 50 km/h</t>
  </si>
  <si>
    <t>PABLO GONZALEZ CABRAL RODRIGUES</t>
  </si>
  <si>
    <t>OUTRO (cemitério; viadutos; igreja; etc)</t>
  </si>
  <si>
    <t xml:space="preserve">INSS - RUA FLORIANÓPOLIS, 349, SIQUEIRA CAMPOS - </t>
  </si>
  <si>
    <t>COM LEVES RANHURAS</t>
  </si>
  <si>
    <t>INCLINAÇÃO DE -0.6%</t>
  </si>
  <si>
    <t>CALÇADA COM ALGUNS POSTES E VEÍCULOS ESTACIONADOS SOBRE ELA</t>
  </si>
  <si>
    <t>RAMPA FORA DOS PADRÕES E APENAS EM FRENTE AO ÓRGÃO; AUSÊNCIA DE RAMPAS NAS ESQUNAS</t>
  </si>
  <si>
    <t xml:space="preserve">FOLHA DE PAPEL A4 GRUDADA NA PORTA DA RECEPÇÃO </t>
  </si>
  <si>
    <t>MÉDIA DE 73.4 COM PICO DE 77.4</t>
  </si>
  <si>
    <t>MUITOS VEÍCULOS EM DIVERSOS ESTADOS DE CONSERVAÇÃO</t>
  </si>
  <si>
    <t>APENAS ABRIGO NAS LOJAS E CLÍNICAS</t>
  </si>
  <si>
    <t>POUCAS ÁRVORES AO REDOR</t>
  </si>
  <si>
    <t>SENSAÇÃO DE SEGURANÇA</t>
  </si>
  <si>
    <t>ORLANDO BEZERRA LEITE</t>
  </si>
  <si>
    <t xml:space="preserve">CENTRO DE ESPECIALIDADES MÉDICAS DA CRIANÇA E DO ADOLESCENTE (CEMCA) / CENTRO DE EDUCAÇÃO PERMANENTE DA SAÚDE (CEPS) - RUA SERGIPE, 1068, SIQUEIRA CAMPOS - 49075-540 </t>
  </si>
  <si>
    <t>PISO COM RANHURAS</t>
  </si>
  <si>
    <t>NIVEL BOLHA DE 0.0% - TOTALMENTE PLANA</t>
  </si>
  <si>
    <t>CARROS E AMBULÂNCIAS OCUPANDO A CALÇADA</t>
  </si>
  <si>
    <t>RAMPAS ESTREITAS E EM LOCAIS NÃO ESTRATÉGICOS</t>
  </si>
  <si>
    <t xml:space="preserve">PLACAS INDICATIVAS APENAS DO ÓRGÃO </t>
  </si>
  <si>
    <t>MÉDIA DE 69.9 COM PICO DE 80.8</t>
  </si>
  <si>
    <t>TRÁFEGO DE DIVERSOS VEÍCULOS</t>
  </si>
  <si>
    <t>ABRIGO APENAS EM LOJAS E CLÍNICAS</t>
  </si>
  <si>
    <t>LOCAL POUCO ARBORIZADO</t>
  </si>
  <si>
    <t>SENSAÇÃO DE APARENTE SEGURANÇA, APESAR DE SER UM BAIRRO VIOLENTO</t>
  </si>
  <si>
    <t>HOSPITAL DE URGÊNCIA DE SERGIPE (HUSE) AV. PRESIDENTE TANCREDO NEVES, 7501, CAPUCHO - 49095-000</t>
  </si>
  <si>
    <t>PISO TREPIDANTE E ESBURACADO EM ALGUNS PONTOS</t>
  </si>
  <si>
    <t>INCLINAÇÃO DE 0.5%</t>
  </si>
  <si>
    <t>POUCA OU NENHUMA BARREIRA</t>
  </si>
  <si>
    <t>HOSPITAL LOCALIZADO NA ENTRADA DA CIDADE, E CONSEQUENTEMENTE COM MUITA INFORMAÇÃO VISUAL</t>
  </si>
  <si>
    <t>MÉDIA DE 82.8 COM PICO DE 95.9</t>
  </si>
  <si>
    <t>TRÁFEGO INTENSO DE TODOS OS TIPOS DE VEÍCULOS, INCLUINDO CARROÇAS</t>
  </si>
  <si>
    <t>HÁ UMA PRAÇA DISTANTE E UM PONTO DE ÔNIBUS QUE NÃO TEM ACESSIBILIDADE</t>
  </si>
  <si>
    <t>MUITAS ÁRVORES AO REDOR</t>
  </si>
  <si>
    <t>TRÂNSITO INTENSO, RÁPIDO E COM POUCA SEGURANÇA</t>
  </si>
  <si>
    <t>SERVIÇO DE TRANSPORTE (estações; pontos e terminais)</t>
  </si>
  <si>
    <t xml:space="preserve">RODOVIÁRIA NOVA / TERMINAL LEONEL BRIZOLA - AV. PRESIDENTE TANCREDO NEVES, S/N, CAPUCHO </t>
  </si>
  <si>
    <t>PISO APARENTEMENTE PLANO E SEM TREPIDAÇÕES</t>
  </si>
  <si>
    <t>NÍVEL BOLHA DE 0.1%</t>
  </si>
  <si>
    <t>HÁ UM "ABRIGO" PARA TAXISTAS NA CALÇADA, E POSTES, PORÉM A MESMA DISPÕE DE PISO TÁTIL (QUE PASSA PELO MEIO DO PONTO DE TÁXI)</t>
  </si>
  <si>
    <t>RAMPAS E TRAVESSIA PARA PEDESTRES ELEVADA (NÍVEL DA CALÇADA)</t>
  </si>
  <si>
    <t>MÉDIA DE 76.9 COM PICO DE 88.3</t>
  </si>
  <si>
    <t>POUCAS ÁRVORES NAS PROXIMIDADES</t>
  </si>
  <si>
    <t>TRÂNSITO INTENSO</t>
  </si>
  <si>
    <t>CENTRO DE ESPECIALIDADES MÉDICAS DE ARACAJU (CEMAR) RUA PORTO ALEGRE, S/N, SIQUEIRA CAMPOS - 49075-490</t>
  </si>
  <si>
    <t>CALÇADA COM FRESTAS E BARREIRAS</t>
  </si>
  <si>
    <t>CALÇADA LARGA EM VIRTUDE DE TER ESTACIONAMENTO EM CIMA DA MESMA</t>
  </si>
  <si>
    <t>MUITOS CARROS NA CALÇADA</t>
  </si>
  <si>
    <t>FAIXAS PARCIALMENTE APAGADAS</t>
  </si>
  <si>
    <t xml:space="preserve">APENAS DO ÓRGÃO </t>
  </si>
  <si>
    <t>MÉDIA DE 75.3 COM PICO DE 86.4</t>
  </si>
  <si>
    <t>APENAS MARQUISES E COMÉRCIOS</t>
  </si>
  <si>
    <t>TRECHO COM POUCOS PONTOS DE APOIO</t>
  </si>
  <si>
    <t>POUCAS ÁRVORES</t>
  </si>
  <si>
    <t>APESAR DOS CARROS NAS CALÇADAS, AINDA HÁ FAIXA LIVRE</t>
  </si>
  <si>
    <t>ANA DE FÁTIMA ARIBÉ ALVES</t>
  </si>
  <si>
    <t>EDIFÍCIO DE SEGURANÇA PÚBLICA (Delegacias; quartéis; batalhões; instalações policiais e militares)</t>
  </si>
  <si>
    <t>CENTRO DE OPERAÇÕES POLICIAIS ESPECIAIS (COPE) - CENTRO ADMINISTRATIVO GOVERNADOR AUGUSTO FRANCO - CAPUCHO</t>
  </si>
  <si>
    <t>SEM SINALIZAÇÃO TÁTIL</t>
  </si>
  <si>
    <t>LARGURA VARIÁVEL</t>
  </si>
  <si>
    <t>1,7% NÍVEL BOLHA</t>
  </si>
  <si>
    <t>PEDRAS SOLTAS E MATO</t>
  </si>
  <si>
    <t>APENAS INDICANDO O ÓRGÃO</t>
  </si>
  <si>
    <t>MÉDIA DE 79.5 COM PICO DE 87.5</t>
  </si>
  <si>
    <t>10 | Rua com árvores dispostas a cada 10 metros. Canteiros ajardinados e bem mantidos ao lado da calçada. Edificações também têm jardins e árvores</t>
  </si>
  <si>
    <t>MUITAS ÁRVORES</t>
  </si>
  <si>
    <t>EDIFÍCIO DO PODER JUDICIÁRIO (Tribunais; Fóruns; Defensorias públicas)</t>
  </si>
  <si>
    <t>TRIBUNAL DE CONTRAS DO ESTADO DE SERGIPE - AV. CONSELHEIRO CARLOS ALBERTO BARROS SAMPAIO, S/N, CAPUCHO - 49081-020</t>
  </si>
  <si>
    <t>PLANA</t>
  </si>
  <si>
    <t>0 | Lugar fechado de barreiras, que obriga o cidadão a sair para a rua.</t>
  </si>
  <si>
    <t>CALÇADA LIVRE</t>
  </si>
  <si>
    <t>10 | Faixa de pedestres bem visível, com iluminação para aumentar visibilidade e sinalização de advertência ao motorista</t>
  </si>
  <si>
    <t>ALGUMAS PLACAS DE SINALIZAÇÃO (FAIXAS/ÓRGÃO)</t>
  </si>
  <si>
    <t>MÉDIA DE 78.1 COM PICO DE 85.3</t>
  </si>
  <si>
    <t>PRAÇA PRÓXIMA</t>
  </si>
  <si>
    <t>INSTITUIÇÃO DE ENSINO (Universidades; escolas em geral e creches)</t>
  </si>
  <si>
    <t>SECRETARIA DE ESTADO DA EDUCAÇÃO - RUA GUTEMBERG CHAGAS, 169, D.I.A - 49040-780</t>
  </si>
  <si>
    <t>0 | Calçada completamente destruída, repleta de buracos, blocos e pedras soltas que “empurram” o pedestre para a rua</t>
  </si>
  <si>
    <t>CALÇADAS COMPLETAMENTE DESTRUÍDAS</t>
  </si>
  <si>
    <t>0 | Inclinação acima de 10 graus</t>
  </si>
  <si>
    <t>CADA LADRILHO ESTÁ EM UMA ALTURA/INCLINAÇÃO DIFERENTE</t>
  </si>
  <si>
    <t>ALÉM DO PISO DESTRUÍDO, EXISTEM BURACOS E LIXO NO TRAJETO</t>
  </si>
  <si>
    <t>SEMÁFORO APENAS NA AV. PRINCIPAL, QUE FICA A UNS 500M DA SEED</t>
  </si>
  <si>
    <t>MÉDIA DE 73.9 COM PICO DE 80.7</t>
  </si>
  <si>
    <t>TRÁFEGO GRANDE DE CAMINHOES PRÓXIMO À SECRETARIA</t>
  </si>
  <si>
    <t>5 | Trecho com algumas árvores que trazem sombra</t>
  </si>
  <si>
    <t>LOCAL COM ARBORIZAÇÃO MODERADA</t>
  </si>
  <si>
    <t>TRIBUNAL DE JUSTIÇA DO ESTADO DE SERGIPE (TJSE) - PRAÇA FAUSTO CARDOSO, 112-2, CENTRO - 49010-080</t>
  </si>
  <si>
    <t>PLANO, MAS COM TREPIDAÇÕES</t>
  </si>
  <si>
    <t>ENTRADA E SAÍDA DE VEÍCULOS NÃO SINALIZADA</t>
  </si>
  <si>
    <t>CALÇADA PLANA, COM INCLINAÇÃO DE 0,8%</t>
  </si>
  <si>
    <t>POSTES, BICICLETÁRIO, ESTRUTURA DE ORELHÃO NÃO SINALIZADOS</t>
  </si>
  <si>
    <t>AS RAMPAS ESTÃO OK, MAS O ASFALTO É MAIS ALTO DO QUE AS RAMPAS, ENTÃO HÁ UM DESNIVELAMENTO</t>
  </si>
  <si>
    <t>PLACAS INDICATIVAS DE FAIXAS E ÓRGÃOS</t>
  </si>
  <si>
    <t>MÉDIA DE 71.6 COM PICO DE 79.5</t>
  </si>
  <si>
    <t xml:space="preserve">MUITOS CARROS E MOTOS </t>
  </si>
  <si>
    <t>10 | Trecho com muitos bancos, praças, minipraças, espaços cobertos para descanso, abrigos para a chuva, banheiros e bebedouros públicos</t>
  </si>
  <si>
    <t>MUITAS ÁRVORES NA PRAÇA AO LADO</t>
  </si>
  <si>
    <t>TRECHO POLICIADO CONSTANTEMENTE, MAS COM CASOS DE ROUBOS</t>
  </si>
  <si>
    <t>EDIFÍCIO DO PODER LEGISLATIVO (Câmaras; Assembléias legislativas)</t>
  </si>
  <si>
    <t>CÂMARA MUNICIPAL DE ARACAJU (CMA) - PRAÇA FAUSTO CARDOSO, 74, CENTRO - 49010-080</t>
  </si>
  <si>
    <t>CALÇADA COM MUITOS BURACOS E PEDRAS SOLTAS</t>
  </si>
  <si>
    <t xml:space="preserve">LARGURA VARIÁVEL </t>
  </si>
  <si>
    <t>0.4%</t>
  </si>
  <si>
    <t>LIXO, PEDRAS SOLTAS, BALDES, ETC</t>
  </si>
  <si>
    <t xml:space="preserve">APENAS UMA DAS RAMPAS ESTÁ FORA DOS PADROES </t>
  </si>
  <si>
    <t>MÉDIA DE 74.6 COM PICO DE 86.6</t>
  </si>
  <si>
    <t>NÃO EXISTEM BANHEIROS PÚBLICOS</t>
  </si>
  <si>
    <t xml:space="preserve">LOCAL BEM ARBORIZADO  </t>
  </si>
  <si>
    <t>TRANSITO INTENSO</t>
  </si>
  <si>
    <t>FÓRUM GUMERSINDO BESSA - AV. PRESIDENTE TANCREDO NEVES, S/N, CAPUCHO - 49087-610</t>
  </si>
  <si>
    <t>10 | Calçada nivelada, sem imperfeições e dotada de piso tátil</t>
  </si>
  <si>
    <t>CALÇADA NIVELADA, COM PISO TÁTIL DISPOSTO DE FORMA INCORRETA</t>
  </si>
  <si>
    <t>0.1% NÍVEL BOLHA</t>
  </si>
  <si>
    <t>10 | Trecho sem obstáculos permite o caminhar contínuo pela calçada</t>
  </si>
  <si>
    <t>FORA DOS PADRÕES OU NÃO EXISTEM</t>
  </si>
  <si>
    <t>APENAS INDICATIVA DOS ÓRGÃOS</t>
  </si>
  <si>
    <t>MÉDIA DE 66.1 COM PICO DE 71.4</t>
  </si>
  <si>
    <t>MARQUISE, PONTO DE ÔNIBUS E ÁRVORES</t>
  </si>
  <si>
    <t>POLICIAMENTO CONSTANTE E TRÂNSITO MENOS AGRESSIVO</t>
  </si>
  <si>
    <t>MINISTÉRIO PÚBLICO - AV. CONSELHEIRO CARLOS ALBERTO SAMPAIO, 505, CAPUCHO - 49081-000</t>
  </si>
  <si>
    <t>PISO PLANO, PORÉM COM ALGUNS PONTOS TREPIDANTES</t>
  </si>
  <si>
    <t>APENAS ALGUNS GALHOS DE ÁRVORES (OBSTÁCULOS AÉREOS) PODEM ATRAPALHAR PESSOAS ALTAS</t>
  </si>
  <si>
    <t>PLACAS APENAS DOS ÓRGÃOS E TRAVESSIA DE PEDESTRES</t>
  </si>
  <si>
    <t>LOCAL BEM ARBORIZADO</t>
  </si>
  <si>
    <t>PATRULHA CONSTANTE E TRÂNSITO MAIS LENTO</t>
  </si>
  <si>
    <t>SAMU SE</t>
  </si>
  <si>
    <t>CALÇADA DANIFICADA</t>
  </si>
  <si>
    <t>1.1%</t>
  </si>
  <si>
    <t>MUITAS AMBULÂNCIAS E CARROS OCUPANDO AS CALÇADAS, ALÉM DE LIXO E OUTROS OBSTÁCULOS</t>
  </si>
  <si>
    <t>APENAS INDICATIVA DO ÓRGÃO</t>
  </si>
  <si>
    <t>76.4 DE MÉDIA COM PICO DE 83.2</t>
  </si>
  <si>
    <t>BEM ARBORIZADO</t>
  </si>
  <si>
    <t>CENTRO DE HEMOTERAPIA DE SERGIPE (HEMOSE) - RUA QUINZE, S/N, CAPUCHO - 49095-000</t>
  </si>
  <si>
    <t>PISO MUITO DANIFICADO E ESBURACADO</t>
  </si>
  <si>
    <t xml:space="preserve">BURACOS, MATO, FEZES DE ANIMAIS </t>
  </si>
  <si>
    <t>COMPLETAMENTE APAGADA</t>
  </si>
  <si>
    <t>APENAS DO ÓRGÃO</t>
  </si>
  <si>
    <t>MÉDIA DE 71.3 COM PICO DE 78.5</t>
  </si>
  <si>
    <t>PRAÇA PRÓXIMA, COM ÁRVORES E BANCOS</t>
  </si>
  <si>
    <t>MUITAS ÁRVORES E CANTEIROS DESCUIDADOS</t>
  </si>
  <si>
    <t>1ª DELEGACIA METROPOLITANA DE ARACAJU - RUA OSCAR VALOIS GALVÃO, 299, GRAGERU -49027-220</t>
  </si>
  <si>
    <t>FRESTAS E PISO DANIFICADO</t>
  </si>
  <si>
    <t xml:space="preserve">CARROS, LIXEIRAS E ÁRVORES </t>
  </si>
  <si>
    <t>VISIVELMENTE FORA DOS PADROES</t>
  </si>
  <si>
    <t>MÉDIA DE 62 COM PICO DE 69.9</t>
  </si>
  <si>
    <t>TRECHO COM MUITA PASSAGEM DE MOTOS E CARROS</t>
  </si>
  <si>
    <t>ÁRVORES, MARQUISES E PRAÇA HA 800M</t>
  </si>
  <si>
    <t>MODERADAMENTE ARBORIZADO</t>
  </si>
  <si>
    <t>LOCAL APARENTEMENTE SEGURO, MAS COM POUCA ILUMINAÇÃO NOTURNA E TERRENOS BALDIOS AO REDOR</t>
  </si>
  <si>
    <t>LEANDRO SILVA DOS SANTOS</t>
  </si>
  <si>
    <t>Ipesaude, Rua Campos com Rua Monsenhor Silveira e Duque de Caxias, nº 177</t>
  </si>
  <si>
    <t>Leve</t>
  </si>
  <si>
    <t>Ausência de piso tátil, mal estado de conservação com algumas frestas.</t>
  </si>
  <si>
    <t xml:space="preserve">Largura irregular que varia ao longo do trecho, chegando até 3,00 m de largura total e 1,40 m. </t>
  </si>
  <si>
    <t>A inclinação varia de 3 a 5%.</t>
  </si>
  <si>
    <t xml:space="preserve">Há rampas irregulares no trecho, além de carros estacionados que dificultam a passagem. </t>
  </si>
  <si>
    <t>Possui rampas em todas as esquinas, porém, todas estão em péssimo estado de conservação.</t>
  </si>
  <si>
    <t>Possui faixas, porém, todas estão desalinhadas com as rampas de acessibilidade. As rampas apresentam-se apagadas.</t>
  </si>
  <si>
    <t xml:space="preserve">Não há semáforos. </t>
  </si>
  <si>
    <t>Não Possui.</t>
  </si>
  <si>
    <t>Teve pico de 83 dB</t>
  </si>
  <si>
    <t>É possível sentir levemente a fumaça dos veículos.</t>
  </si>
  <si>
    <t>0 | Trecho sem nenhum ponto de apoio ou conforto para o pedestre</t>
  </si>
  <si>
    <t>Não há qualquer mobiliário urbano nas calçadas. Apenas dentro do Ipesaude.</t>
  </si>
  <si>
    <t>Apesar das árvores com função e bom sombreamento.</t>
  </si>
  <si>
    <t>Trecho com velocidade reduzida, porém as ruas eram pouco movimentadas, contribuindo para baixa sensação de segurança.</t>
  </si>
  <si>
    <t>https://drive.google.com/open?id=1yhuCdgYg_0U_grJ-3A5BinUxB6Vv3zGu, https://drive.google.com/open?id=1-9MHs-ue_EtEtlOIb9R0BCmBfLo1mRKi, https://drive.google.com/open?id=1xp7f5AA-qCIamXwiJ8yhO6EPlFapZ0PC, https://drive.google.com/open?id=1CKb6Facwo9z4Z3UPowgGMZ6uoSfn_6Jw, https://drive.google.com/open?id=1myHSEBOQ9itQLhZLnOoJdKocEdszZASN, https://drive.google.com/open?id=1scCTLD0EALSbZlaEPfg_T7ofunNWPtUT, https://drive.google.com/open?id=1wWeNXm1C58FasmKunxG0XYwdS-kG8JvV</t>
  </si>
  <si>
    <t>matheus.santos96@souunit.com.br</t>
  </si>
  <si>
    <t>John Álex de Melo Dantas</t>
  </si>
  <si>
    <t xml:space="preserve">Colégio e Teatro Atheneu. Rua Vila Cristina com Rua Riachuelo, nº 367 </t>
  </si>
  <si>
    <t>Calçadas deterioradas por conta de reformas da edificação; possuem perda do piso, trincas, caixas sanitárias sem tampas</t>
  </si>
  <si>
    <t>Largura varia em toda quadra em que a edificação está presente (na quadra há somente o teatro e o colégio.</t>
  </si>
  <si>
    <t>Calçada com inclinação confortável para a transição</t>
  </si>
  <si>
    <t>Obstáculos temporários por conta da reforma que estão em alguns pontos da calçada.</t>
  </si>
  <si>
    <t>Não há sinalização e/ou piso tátil nas rampas</t>
  </si>
  <si>
    <t xml:space="preserve">Faixa apagada, e não há em pontos importantes como frente ao colégio </t>
  </si>
  <si>
    <t xml:space="preserve">Inexistente </t>
  </si>
  <si>
    <t xml:space="preserve">Há apenas placas com nome de ruas </t>
  </si>
  <si>
    <t>10 | Trecho com baixo nível de ruído, com, no máximo, 65 dB de nível sonoro</t>
  </si>
  <si>
    <t>Nível de ruído baixo, por conta de não haver atividade escolar no local</t>
  </si>
  <si>
    <t>Trecho com baixa poluição</t>
  </si>
  <si>
    <t xml:space="preserve">Existe somente uma praça frente ao Colégio que não possui mobiliários urbanos. </t>
  </si>
  <si>
    <t>Há árvores dentro do lote que trazem sombra a depender do horário, mas na calçada não há vegetação</t>
  </si>
  <si>
    <t>Em grande parte do entorno o trânsito não oferece perigo, porém na rua Vila Cristina há passagem de carro com uma maior velocidade.</t>
  </si>
  <si>
    <t>https://drive.google.com/open?id=1C9YFeNF5DYJDp3t4fiQvmuAJtkVC41Xb, https://drive.google.com/open?id=1XOUDVnBNIXDGtIvqoQ43iF6b2Jrccvp7, https://drive.google.com/open?id=1Xj53flXF46zZnpK_I9WkU4bWLnSSPLoo, https://drive.google.com/open?id=1ZQiJQri5O2vycNV1sKBQyA_Z6tf9pfg8, https://drive.google.com/open?id=1tgXORJ93nuG06MMuyi9JCSzI5hf9JddP, https://drive.google.com/open?id=1uo9nGG7GW-Wl4lcCu-4Mjpkf8kfGKYXH</t>
  </si>
  <si>
    <t>melojohnalex@gmail.com</t>
  </si>
  <si>
    <t>MATHEUS DOS SANTOS</t>
  </si>
  <si>
    <t xml:space="preserve">Praça Getúlio Vargas </t>
  </si>
  <si>
    <t>Pavimento Regular, com algumas pequenas tampas de escoamento quebradas e pequenas frestas.</t>
  </si>
  <si>
    <t>Largura irregular, que varia ao longo da praça. Entretanto, existe um ponto crítico com faixa livre de 0,75 metros.</t>
  </si>
  <si>
    <t>Regularidade na inclinação de 2% em todo o calçamento da praça.</t>
  </si>
  <si>
    <t xml:space="preserve">Possui apenas uma árvore e placa mal alocada. </t>
  </si>
  <si>
    <t>Possui rampas, porém estão alocados desalinhadas com as faixas de pedestres. Em outra rampa, está parcialmente alagada devido ao escoamento da rua.</t>
  </si>
  <si>
    <t xml:space="preserve">Possui apenas uma faixa de pedestre. Está pintada porém está desalinhada com a rampa de acessibilidade. Necessita-se de mais faixas na praça.  </t>
  </si>
  <si>
    <t>Possui apenas uma placa de orientação, mas voltada para identificação das ruas que cruzam a esquina.</t>
  </si>
  <si>
    <t>Caminhões e ônibus emitem muito ruído, com pico de 72 dB.</t>
  </si>
  <si>
    <t>Muitos ônibus movidos a diesel que emitem bastante fumaça.</t>
  </si>
  <si>
    <t xml:space="preserve">Trecho com muitos bancos, arborização que permite sombra para descanso, ponto de ônibus. Faltou banheiros públicos. </t>
  </si>
  <si>
    <t>Árvores e jardins estão em bom estado de conservação.</t>
  </si>
  <si>
    <t>Local calmo, apesar da grande movimentação de pedestres.</t>
  </si>
  <si>
    <t>https://drive.google.com/open?id=1JcyunC5VP9NZi5WqRVk3YbhKarK5g5vP, https://drive.google.com/open?id=1OsMuYd_vUveUeKAUwwHb3Z7dgACyhBRT, https://drive.google.com/open?id=15wxviI5m1uNRZuk_GxnyfTySBrFaR2ot, https://drive.google.com/open?id=1Zv3oZ0KL0SnwB8xB88MbRUYJf_N0COLC, https://drive.google.com/open?id=1Nbafr13Fibn61U5S-uL6PWACRJ4898ze, https://drive.google.com/open?id=1HylNs9m7dCbQWDfLwfsx8Bl5a4b8KkAy</t>
  </si>
  <si>
    <t>ANDRESA DOS SANTOS OLIVEIRA</t>
  </si>
  <si>
    <t>EDIFÍCIO DE CULTURA E LAZER (museus; bibliotecas; mercados; centros esportivos)</t>
  </si>
  <si>
    <t>Mercado Municipal Maria Virgínia Leite Franco (Avenida Ivo do Prado, SN)</t>
  </si>
  <si>
    <t>Em praticamente todo o trecho a calçada apresenta-se em mau estado de conservação, com presença de buracos e trepidações no piso.</t>
  </si>
  <si>
    <t>A largura da calçada varia ao longo do trecho, na Frente do Mercado chega a 7 metros de comprimento total, no entanto não tem uma delimitação da faixa livre.</t>
  </si>
  <si>
    <t>O trecho está visualmente com a calçada plana.</t>
  </si>
  <si>
    <t>Em uma parte do trecho foi identificado mesas de bares impedindo a passagem.</t>
  </si>
  <si>
    <t>Há presença de rebaixamento na esquena, mas não se encontram nos padrões da NBR9050, e estão sem manutenção.</t>
  </si>
  <si>
    <t>Existe apenas 2 faixas de travessia no trecho, no entanto estão descastadas e falta manutenção. Nas ruas adjacentes não possui faixa para pedestres.</t>
  </si>
  <si>
    <t>Semáforo existe, mas não funciona.</t>
  </si>
  <si>
    <t>Apesar de ser um local de bastante atração turistica, possui poucas placas de orientação.</t>
  </si>
  <si>
    <t xml:space="preserve">Muito ruído por conta do trânsito intenso e comércios. </t>
  </si>
  <si>
    <t>Além de muitos veículos a diesel, há também forte odor por conta da feira e do mercado de peixe à frente.</t>
  </si>
  <si>
    <t>Há um espaço público apenas com pontos de ônibus, sem bancos para descansar. Banheiros apenas dentro do Mercado.</t>
  </si>
  <si>
    <t>Arborização imprópria para calçadas.</t>
  </si>
  <si>
    <t>Há relatos de casos de criminalidade perto do trecho, e por conta do grande fluxo de carros sem sinalização para pedestre ideal, há a sensação de perígo nas travessias.</t>
  </si>
  <si>
    <t>https://drive.google.com/open?id=1pZOJYOfiBFgJ6mUMq0wJ3HTKuMLHVgfm, https://drive.google.com/open?id=1qOwGR_IE7EeApUR9MoeFmiOtkJALplqX, https://drive.google.com/open?id=1TV8M3jDPEZlzzABcLt5lSdbQzXJq3TIG, https://drive.google.com/open?id=1MLF6G1sQfgv-ZaQhQe9ztP0jiiu_RSsH, https://drive.google.com/open?id=1TN7TRZi0OYPZ-sLpBCW-idqYakFgBGu1, https://drive.google.com/open?id=154HmdKmHUF0VLT5qg-csdDuvrMrAGMpd, https://drive.google.com/open?id=1Kdl-qoZIVjH1eCkMihF0RM8dJ7DEa7LO, https://drive.google.com/open?id=1X0XCiOIAqT-oKv_in1ppayIiGpvzJRy6, https://drive.google.com/open?id=1QAJjJxjPkF4c_0BT0R3iZzBhy_wH5VQL, https://drive.google.com/open?id=1t7HGCQTAiy4XkJwlBIqhW6Mea2GmUf6Q</t>
  </si>
  <si>
    <t>andresamunizoliveira@hotmail.com</t>
  </si>
  <si>
    <t>Leiliane de Oliveira Silva</t>
  </si>
  <si>
    <t>Praça Tobias Barreto</t>
  </si>
  <si>
    <t xml:space="preserve">Piso da praça se encontra nivelada, com pavimentação conservada porém com ausência de piso tátil. </t>
  </si>
  <si>
    <t>Praça sem delimitação de faixa livre, largura regular e ampla.</t>
  </si>
  <si>
    <t xml:space="preserve">Empraçamento com aparência plana. </t>
  </si>
  <si>
    <t>Empraçamento sem obstáculos que dificultam a caminhar. Apenas a presença de ponto de ônibus e postes, porém sem dificultar a passagem.</t>
  </si>
  <si>
    <t xml:space="preserve">Uma das rampas está mal alocada, afastada da esquina. As demais encontra-se em um bom estado de conservação. </t>
  </si>
  <si>
    <t xml:space="preserve">Existe faixas, porém desgastadas. Sem presença de placas de advertência e iluminação. </t>
  </si>
  <si>
    <t xml:space="preserve">Semáforo para pedestres não existe. </t>
  </si>
  <si>
    <t xml:space="preserve">Não existe mapas de orientação. Apenas de localização de ruas. </t>
  </si>
  <si>
    <t xml:space="preserve">Os ruídos são emitidos pelo fluxo dos ônibus e automóveis. Porém não dificulta a conversação entre pessoas. </t>
  </si>
  <si>
    <t>10 | Trecho com baixo nível de poluição, permitindo sentir até o aroma de plantas e flores</t>
  </si>
  <si>
    <t xml:space="preserve">A poluíção só é visível com a presença dos ônibusque passam . Mas em pequena quantidade. Por conta da arborização da praça é possível sentir ar puro. </t>
  </si>
  <si>
    <t>Presença de muitos bancos, mobiliários e pergolados.</t>
  </si>
  <si>
    <t xml:space="preserve">A praça é bastante arborizada, produzindo sombras, presença de canteiros ajardinados. </t>
  </si>
  <si>
    <t>Existe policias nas imediações, porém em umas das ruas da lateral da praça o trânsito é de difícil travessia.</t>
  </si>
  <si>
    <t>https://drive.google.com/open?id=1x11hdeAII4dHoPzXsq73WO9OhyptgdJa, https://drive.google.com/open?id=1Wvii41_b7CHn9bUa40pb1ZZvu7K9hwdO, https://drive.google.com/open?id=1bpAJkWAalo0XIzvDasx5XXtIbPXgjBFz, https://drive.google.com/open?id=1wLU6zESYNvRHfbjGYTOTTuKqBDtSZoQI, https://drive.google.com/open?id=1RupzsRVoP_XOazUnt1jGwT7a2a3pHZVd, https://drive.google.com/open?id=1PbtB7mnLnmdBz1ZMe1a2bbjp7c6xoWoR, https://drive.google.com/open?id=11d5xpK_sIAp3SZi3WSNI3Ehk3alsalfW</t>
  </si>
  <si>
    <t>leilianeos18@gmail.com</t>
  </si>
  <si>
    <t>Cemitério São João Batista e Prefeitura de Aracaju, Rua Frei Luís Canelo de Noronha, nº 42</t>
  </si>
  <si>
    <t xml:space="preserve">Ao longo do trecho a calçadas deterioradas, com fissuras, perdas da camada pavimentada, por conta também de raízes de arvores </t>
  </si>
  <si>
    <t xml:space="preserve">De fronte ao cemitério a largura é de 60 cm, já na prefeitura largura descrita acima </t>
  </si>
  <si>
    <t>Aparentemente plana (1.1º)</t>
  </si>
  <si>
    <t>Apesar de ter preferencia as árvores ocupam parte da calçada que poderia ser destinado para uma faixa livre maior .</t>
  </si>
  <si>
    <t>Há 1 ou 2  fora da norma de acessibilidade</t>
  </si>
  <si>
    <t>Apagadas sem acesso a rampa</t>
  </si>
  <si>
    <t>Há apenas nome de ruas</t>
  </si>
  <si>
    <t>Há existência de poucas linhas de ônibus</t>
  </si>
  <si>
    <t xml:space="preserve">Há linhas de ônibus que transitam, porém no momento de avaliação não foi detectado poluição visual ou pelo ofato  </t>
  </si>
  <si>
    <t xml:space="preserve">Existe praça atrás do cemitério </t>
  </si>
  <si>
    <t>Árvores frente ao cemitério, prefeitura e praça atrás do cemitério, de grande porte</t>
  </si>
  <si>
    <t xml:space="preserve">Há pontos de travessia perigosas </t>
  </si>
  <si>
    <t>https://drive.google.com/open?id=1-bVQwJyQ0vhFRKL17cR6j_isRIHlfHpI, https://drive.google.com/open?id=1fSCaZiy-tgWud7oM3hEysTRXgWFCLrk5, https://drive.google.com/open?id=14x1yDiG__uwK9WW3jdchCgndEv1wTpwS, https://drive.google.com/open?id=1X3tE5fqsEuHOfUlypuZLAklvMin1Hdqz, https://drive.google.com/open?id=1CBfSxka7T9a-Ao_f-w-E4_T5XdEkuXie, https://drive.google.com/open?id=1EoVY1-L2EAyiuQZj8Zu89O9FoT5xSIDH, https://drive.google.com/open?id=1CoNxoYP2mrwYIHlb5UTtoKMwxFj9s3v7, https://drive.google.com/open?id=1EMgrirUBjySYKMbtuzXpFqne3hSXeDPa</t>
  </si>
  <si>
    <t>Terminal DIA, Avenida Prefeito Heráclito Guimarães Rollemberg</t>
  </si>
  <si>
    <t>Piso irregular, algumas frestas e buracos. Ausência de piso tátil no entorno do terminal.</t>
  </si>
  <si>
    <t>Largura irregular, com mínima de 2,61 metros de largura total e 1,40 m de faixa livre. Dentro do Terminal é muito grande pra faixa livre interna.</t>
  </si>
  <si>
    <t xml:space="preserve">Calçada com inclinação de 5%. </t>
  </si>
  <si>
    <t xml:space="preserve">Buracos e poças d'água. </t>
  </si>
  <si>
    <t xml:space="preserve">Rampa irregular em local inadequado ( fora do alinhamento com a faixa de pedestre ). Todas estão sem manutenção. </t>
  </si>
  <si>
    <t xml:space="preserve">Sinalização boa no acesso ao terminal. Entretanto nas imediações, estavam apagadas devido a ausência de manutenção. </t>
  </si>
  <si>
    <t>Semáforos existem, porém os sinais sonoros estão quebrados.</t>
  </si>
  <si>
    <t>Não possui no entorno, apenas dentro do terminal. Entretanto, está em péssimo estado de conservação.</t>
  </si>
  <si>
    <t>Pico de 86 dB devido a movimentação de grande número de pessoas e ônibus.</t>
  </si>
  <si>
    <t xml:space="preserve">É possível ver e sentir a fumaça dos ônibus. </t>
  </si>
  <si>
    <t>Terminal com bancos, banheiros públicos com PNE.  Entretanto, não há mobiliário no entorno do Terminal.</t>
  </si>
  <si>
    <t>Tem apenas uma árvore no terminal. Entretanto no entorno tem vegetações e jardins no entorno.</t>
  </si>
  <si>
    <t>Muito fluxo de ônibus e carros em alta velocidade.</t>
  </si>
  <si>
    <t>https://drive.google.com/open?id=1yA-mfhsVY5J7FeKS7BLFWiYpdHcXg59o, https://drive.google.com/open?id=19X2QQUAzcIPnGCtVyhKTkGBxfCFBQuAE, https://drive.google.com/open?id=1fXpIRlOwwETh2Qf734LO0tplxvhAupMi, https://drive.google.com/open?id=1-jtS2ClIPLNPHsqS1Km4LgJ8Eoj4NPWB, https://drive.google.com/open?id=1MIKgUM7TN8ctJJaAcNXFIonQwJsJOFwc, https://drive.google.com/open?id=1smS0yPniVFMP-MRLeQjsKDwKu-3-vm_e, https://drive.google.com/open?id=1o7ECJXBFEEIs4TmIamrG9pTh9d6Dre84, https://drive.google.com/open?id=1ZTNewe5XKZV_4QSPsek2plA7tLPeQVj7, https://drive.google.com/open?id=1ilvB7ULb6pFUann7pnxoHstSiAfDWzRb, https://drive.google.com/open?id=1FuQ497thEVPk31VpVrNpujNnRla11pA-</t>
  </si>
  <si>
    <t>Rua Santa Rosa (Cruzamento da Av. Ivo do Prado com a Rua João Pessoa)</t>
  </si>
  <si>
    <t>Calçada com pavimento piso aparentemente regular, mas está mau conservada.</t>
  </si>
  <si>
    <t>0 | Calçada estreita, com menos de 1,20 m, sem faixa livre</t>
  </si>
  <si>
    <t>Largura irregular</t>
  </si>
  <si>
    <t>Calçada aparentemente plana</t>
  </si>
  <si>
    <t>Presença de barreiras como materiais dos comércios, poste, motos e lixeiras que impedem a passagem.</t>
  </si>
  <si>
    <t>não há rampa de acesibilidade</t>
  </si>
  <si>
    <t>Não há faixa de travessia</t>
  </si>
  <si>
    <t>Não há semáforo</t>
  </si>
  <si>
    <t>Há placas apenas de trânsito</t>
  </si>
  <si>
    <t>Barulho de carro de som, ambulantes e motos.</t>
  </si>
  <si>
    <t xml:space="preserve">O trecho serve mais como estacionamento para carros e motos, além de ter esgoto a céu aberto.  </t>
  </si>
  <si>
    <t xml:space="preserve">Não há bancos ou pontos de ônibus no trecho, apenas na Av. Ivo do Prado, próximo ao mercado. </t>
  </si>
  <si>
    <t>Há uma desorganização no trânsito, mesmo com um fluxo menor de carros, os mesmos se misturam com pedestre transitando.</t>
  </si>
  <si>
    <t>https://drive.google.com/open?id=1euTqISHrLaKFtmRyn7XuDvF5SjV2B0fA, https://drive.google.com/open?id=1piGy7bJOB43j0frtuAre5tUDEt4rndHU, https://drive.google.com/open?id=1FCrBwklo4tTDTG8WS0bLbdHFKv9a7EFz, https://drive.google.com/open?id=16SpCPNAFbMWn3zhak0piz6TT6b0u1xIj, https://drive.google.com/open?id=1O1SS2QdJ0RkGMjS9lItvnJBRer-hoPGC, https://drive.google.com/open?id=12pN5D3j_MJfgUk5DRpCzsNrBi_1Oz63B</t>
  </si>
  <si>
    <t>Entorno Terminal Rodoviário, Rua Praça São João XXIII, nº425  (Antigo Bom Preço)</t>
  </si>
  <si>
    <t>Calçadas com níveis e regularidades diferentes que varia a partir da edificação que está locada</t>
  </si>
  <si>
    <t>Largura varia ao longo do trecho, também a depender da edificação varia a largura</t>
  </si>
  <si>
    <t xml:space="preserve">Aparentemente plana, havendo em um ponto inclinação para acesso de automóvel </t>
  </si>
  <si>
    <t>Há barracas de comercio na calçada, principalmente na esquina</t>
  </si>
  <si>
    <t>inexistente</t>
  </si>
  <si>
    <t xml:space="preserve">Há presença de faixa, contudo não está abaixo do semáforo, localiza frente ao antigo Bom Preço, contudo os carros ao pararem no semáforo, ficam acima da faixa.  </t>
  </si>
  <si>
    <t>Há placas com nome de ruas e placas indicando ponto de táxi</t>
  </si>
  <si>
    <t>Por está ao lado da rodoviária há passagem de ônibus, muitos carros, caminhões.</t>
  </si>
  <si>
    <t>Polução causadas por ônibus, caminhões. É perceptível a fumaça e seu odor</t>
  </si>
  <si>
    <t xml:space="preserve">Há parada de ônibus, marquise e abrigos </t>
  </si>
  <si>
    <t>Não existe árvores</t>
  </si>
  <si>
    <t xml:space="preserve">Trânsito desordenado em cruzamentos de ruas e na saída do terminal </t>
  </si>
  <si>
    <t>https://drive.google.com/open?id=1ZfFCUj_pnpCODoXQl1HNU8ckslURJo61, https://drive.google.com/open?id=1tQPxhZeZv4C4slf5llm5pwGBCR723_wS, https://drive.google.com/open?id=1DJezq1qj5Xvwa9gmar5NU7mM8MGIHBlY, https://drive.google.com/open?id=1E-gieo-JiuBnQ2DrkXSDatbciiPtrQXv, https://drive.google.com/open?id=10VViAYUwRPtj4SG5QF13gjMZafBjsqas</t>
  </si>
  <si>
    <t>Hospital Nestor Piva, Av. Maranhão.</t>
  </si>
  <si>
    <t>Mal conservadas, presença de buracos. Uso de piso tátil de forma incorreta.</t>
  </si>
  <si>
    <t>Largura irregular, variando até no mínimo 1,76 total.</t>
  </si>
  <si>
    <t xml:space="preserve">Aparentemente plana, com variação de inclinação por conta do estado de conservação. </t>
  </si>
  <si>
    <t>Arvores, caixas de energia e telefone, móveis por toda a calçada (entorno)</t>
  </si>
  <si>
    <t xml:space="preserve">Falta de manutenção, rampa com inclinação irregular, falta de faixa de pedestre e manutenção. </t>
  </si>
  <si>
    <t xml:space="preserve">Faixas desgastas e sem manutenção. </t>
  </si>
  <si>
    <t xml:space="preserve">Não há mapas de orientação. </t>
  </si>
  <si>
    <t xml:space="preserve">Pico de 81 dB. Fluxo grande de ônibus e caminhões. </t>
  </si>
  <si>
    <t>Quando os ônibus param no ponto de ônibus ou caminhões com escapamento desregulados é possível sentir a fumaça.</t>
  </si>
  <si>
    <t>Ponta de ônibus em frente ao Hospital.</t>
  </si>
  <si>
    <t xml:space="preserve">Tem árvores e paisagismo com arbustos. Entretanto precisam de manutenção, pois em alguns pedaços do trecho, impossibilitam a passagem dos pedestres pela calçada.  </t>
  </si>
  <si>
    <t>Há sempre um grande fluxo de veículos com velocidade até 50km/h.</t>
  </si>
  <si>
    <t>https://drive.google.com/open?id=1ffZ3nhKj3cvdXWwxZBqIyYDnWlWs4PM2, https://drive.google.com/open?id=1LQjv9QynD0HeDBB9DgEar8m8bDYHUe0z, https://drive.google.com/open?id=1Kyqw-liDdaZ-WlEf1Sgr5cT3e04TxNeb, https://drive.google.com/open?id=1Uq41qK5HJ8vfLmWQNk-2S3h3cXDdm16t, https://drive.google.com/open?id=1dhxkrbhTT2MKVReNrhSKzBGEH4CECDFl, https://drive.google.com/open?id=1GeRJRllTr2SbawDGAJZuA9zw9Pxszeiq, https://drive.google.com/open?id=12fQp_2QdezCV_2M8zWbupP6iRHBLVnlP, https://drive.google.com/open?id=1n7JMGIJJ9Uw89WJ_zggVZU27KJ-oLSRL, https://drive.google.com/open?id=14DEIYuEHTHSf1n539fn67ACGWykYNC1J, https://drive.google.com/open?id=1jvtq8B09kZiJsU1BjU_z8iydg6zXhc1n</t>
  </si>
  <si>
    <t>Matriz Paroquial São José, nº 248/ Secretaria de Estado da Segurança Pública n° 20</t>
  </si>
  <si>
    <t xml:space="preserve">Alguns trechos possui piso desgastado e danificado, variação do comprimento da calçada. </t>
  </si>
  <si>
    <t xml:space="preserve">A largura varia, no trecho da Matriz Paróquial, as calçadas são largas, porém no trecho da secretaria as calçadas são estreitas apresentando largura total de 1.60m e falixa livre de 1.20m </t>
  </si>
  <si>
    <t>Os trechos possuem calçadas aparentemente planas com inclinação de 1.6°</t>
  </si>
  <si>
    <t xml:space="preserve">No trecho da Matriz Paroquial não possuem obstáculos, porém no trecho da secretaria existe presença de piquetes. </t>
  </si>
  <si>
    <t xml:space="preserve">Uma das esquinas não possue rampa. As demais encontram-se sem manutenção. </t>
  </si>
  <si>
    <t>Em algumas travessias não possuem, e as demais encontram-se desgastadas.</t>
  </si>
  <si>
    <t>Não existe</t>
  </si>
  <si>
    <t>Apenas placas de identificação de ruas.</t>
  </si>
  <si>
    <t xml:space="preserve">Máximo de ruído atingido 80dB, causado pelo fluxo de veículo. Sem causar dificuldades na conversação. </t>
  </si>
  <si>
    <t xml:space="preserve">Poluição visível apenas nos ônibus. </t>
  </si>
  <si>
    <t xml:space="preserve">Existe uma praça próximo, com mobiliários e bancos. Porém sem banheiros. </t>
  </si>
  <si>
    <t>As árvores do trecho da Matriz Paroquial suas raizes sobressai sobre as calçadas danificando-as.</t>
  </si>
  <si>
    <t>Trásito confuso para o deslocamento do pedestre, por conta da falta de semáforos.</t>
  </si>
  <si>
    <t>https://drive.google.com/open?id=1_r8jPMEzuPiq79BZV9jwXjwP-PGPfrwM, https://drive.google.com/open?id=143yI5d1Fx6-feZYcKbbDrPDqNbt7PJpM, https://drive.google.com/open?id=1myASVA9pN3-I2SWXUqJSmavuUWOLMYCh, https://drive.google.com/open?id=1Yq7V0mGkMt7f1jmnjRkR4efzAF6ZckhN, https://drive.google.com/open?id=1BdCRAmijjRHPHcT0GkVXC20I5eQ2uR07</t>
  </si>
  <si>
    <t>Praça da Juventude, Avenida Prefeito Heráclito Guimarães Rollemberg</t>
  </si>
  <si>
    <t>Piso tátil colocado de maneira incorreta</t>
  </si>
  <si>
    <t>Largura irregular, que varia ao longo da praça</t>
  </si>
  <si>
    <t>Calçamento aparentemente plano.</t>
  </si>
  <si>
    <t>Obstáculos presentes, não impedem a faixa livre.</t>
  </si>
  <si>
    <t>As rampas estão fora da norma.</t>
  </si>
  <si>
    <t>Faixas em bom estado, mas presente em apenas dois pontos.</t>
  </si>
  <si>
    <t>Sinal sonoro do semáforo de pedestre está quebrado.</t>
  </si>
  <si>
    <t xml:space="preserve">As placas são para orientações de ruas e pontos turísticos. Não Há qualquer mapa detalhado ou informações de transportes nas proximidades. </t>
  </si>
  <si>
    <t>Poluição decorrente dos veículos de grande porte como ônibus e caminhões.</t>
  </si>
  <si>
    <t>Trecho com muitos mobiliários como bancos, espaços cobertos para descansos, quadras e minipraças.</t>
  </si>
  <si>
    <t>Apesar do tráfego mais agressivo no entorno. A praça em si traz uma sensação de segurança, devido ao grande fluxo de pessoas circulando e comércios ao entorno.</t>
  </si>
  <si>
    <t>https://drive.google.com/open?id=1UGwvhXdhblLVyl73fPAuMEVPOf8M0XPG, https://drive.google.com/open?id=127xjNmOobGFaaY-vej4snqmP8XjpRVk9, https://drive.google.com/open?id=1HZIbL0G_1fXjC5QrkLcUXl_Uco76toaH, https://drive.google.com/open?id=14qlEPXksK3hoJWOI2y7gtih6TzaUo6Mg, https://drive.google.com/open?id=1vtxWqsdglo92sE81S8hcYflDySIHo_XV, https://drive.google.com/open?id=1KxeANTtZfn0wXL0H3Et2cQiOSnhp8zQN, https://drive.google.com/open?id=1mHh5Y5mtsOQOPd1onz6FORZms4ty2Mrt, https://drive.google.com/open?id=1PPd1nGjOdW-KANjPrKahdiu3os_xnwLO</t>
  </si>
  <si>
    <t xml:space="preserve">Hospital de Urgência Desembargador Augusto Franco, Av. Dr Tarcísio Daniel dos Santos </t>
  </si>
  <si>
    <t>Piso nivelado, porém não possui piso tátil.</t>
  </si>
  <si>
    <t xml:space="preserve">Largura regular durante todo o trecho. </t>
  </si>
  <si>
    <t>Calçada plana com calçamento regular.</t>
  </si>
  <si>
    <t xml:space="preserve">Ambulantes ocupam a faixa livre em alguns locais. </t>
  </si>
  <si>
    <t>As rampas possuem conexões com os trechos, estão dentro da norma e bem conservadas.</t>
  </si>
  <si>
    <t>As faixas estão bem conservadas, porém em alguns trechos está inexistente.</t>
  </si>
  <si>
    <t>Semáforo não possui sinal sonoro, apenas sinalização visual.</t>
  </si>
  <si>
    <t>Placas apenas para atrações turísticas.</t>
  </si>
  <si>
    <t xml:space="preserve">Máximo atingido de 79 dB, não dificulta a conversação. </t>
  </si>
  <si>
    <t>Alto tráfego em alguns pontos, mas baixos em outros.</t>
  </si>
  <si>
    <t>Trecho analisado localiza-se em frente a uma praça.</t>
  </si>
  <si>
    <t>Existe apenas um ajardinado sem vegetação significativa.</t>
  </si>
  <si>
    <t>Travessia dificultosa em um trecho, em outro em direção a praça é mais seguro.</t>
  </si>
  <si>
    <t>https://drive.google.com/open?id=1zcrLk0nanK-AgtFS7zf8i7G2CXZWfOlb, https://drive.google.com/open?id=1BRuG96jSEwUYAXZ4PRlBon8lyJCqbbB5, https://drive.google.com/open?id=16vfrsZF4LTNDuqr-hnysbPLttBWKCYu_</t>
  </si>
  <si>
    <t>4ª Delegacia Metropolitana Av. Pref. Heráclito Guimarães Rollemberg/ Rua Promotor Joaquim Valença.</t>
  </si>
  <si>
    <t>Há um nivelamento, porém o calçamento é irregular com presença de vegetação em alguns pontos. Encontra-se bastante danificado.</t>
  </si>
  <si>
    <t>A delegacia se encontra localizado em um empraçamento com largura irregular. No lado oposto a avenida, a calçada possui uma péssima faixa livre.</t>
  </si>
  <si>
    <t>Apresenta calçamento plano.</t>
  </si>
  <si>
    <t>Obstáculos oposto a avenida causandos pelo mal uso das calçadas com a interferência de lixo e poste invadindo a faixa livre.</t>
  </si>
  <si>
    <t>Apenas placas de orientação de ruas</t>
  </si>
  <si>
    <t>O máximo atingido foi de 83 dB, ruído maior na Av. Pref. Heráclito Guimarães Rollemberg.</t>
  </si>
  <si>
    <t>Trecho da Avenida por conta do alto fluxo de veículos.</t>
  </si>
  <si>
    <t>Há a presença de bancos e ponto de ônibus em estado de abandono.</t>
  </si>
  <si>
    <t xml:space="preserve">Os assentos dos canteiros ajardinados estão em estado de abandono. </t>
  </si>
  <si>
    <t>Existe policial nas imediações, porém a travessia na avenida é insegura para os pedestres.</t>
  </si>
  <si>
    <t>https://drive.google.com/open?id=1jMz8Po27cOBVcCLYXI6aG2lQdXYWvW-D, https://drive.google.com/open?id=1bOfT6fSm7j6G2g6MEMlLs-qBpPoOBRCR, https://drive.google.com/open?id=1jqTSyzDukEeXMMdRLRhx7WDa04cCUa0s, https://drive.google.com/open?id=1sCNIpFhZ7nN4cIAtPJA1VoLEkBv_e-N5, https://drive.google.com/open?id=1KI-NEUisczXXXH_mIQ5pdCiZVVj7WtgT, https://drive.google.com/open?id=1v20biLtTk-NqltrmGDibFOZMPo6o37Si, https://drive.google.com/open?id=1y9diCXS6rU441XAVH8injoC1VM4ZZpMP, https://drive.google.com/open?id=1vX0m6uIeDM0SDgKZXaWaIS04_P3SF7wW</t>
  </si>
  <si>
    <t>Mercado Municipal do Augusto Franco, Av. Pref. Heráclito Guimarães Rollemberg/ Rua Promotor Joaquim Valença/ Rua Três.</t>
  </si>
  <si>
    <t>Pavimentação regular, apenas no trecho que se encontra na rua Promotor Joaquim Valença que possui trincas e danficação no piso.</t>
  </si>
  <si>
    <t>Largura regular no entorno do mercado. Trecho da avenida possui uma faixa livre maior por ser o entorno da praça.</t>
  </si>
  <si>
    <t>Possui apenas alguns desníveis acumlando água da chuva. Mas em poucos pontos</t>
  </si>
  <si>
    <t xml:space="preserve">Possui uma área voltada para bares e eventos, porém sem barreiras para passagem. </t>
  </si>
  <si>
    <t xml:space="preserve">Possui rampas, porém sem conexão com faixas. </t>
  </si>
  <si>
    <t>Apenas para localização de ruas</t>
  </si>
  <si>
    <t>Máximo atingido de 78 dB, medição não foi feita em horário de funcionamento do mercado. Dessa forma o nível de ruído poderia ser maior.</t>
  </si>
  <si>
    <t>Apenas do trecho da avenida, devido ao maior fluxo de veículos</t>
  </si>
  <si>
    <t xml:space="preserve">Existe o empraçamento porém sem bancos para descanso. </t>
  </si>
  <si>
    <t>Possui apenas plantas de ornamentação</t>
  </si>
  <si>
    <t>Não há presença de policiais. Difícil travessia devido a falta de sinalização.</t>
  </si>
  <si>
    <t>https://drive.google.com/open?id=1fN8PjHcgCkSLICk4N8sbKASNvYOGubJk, https://drive.google.com/open?id=1aUYfiMLIIRwVbVAddRxcNMm18StaZu7a, https://drive.google.com/open?id=1Ci2Usd5_jtfcGiQofTkx5rqY46Ltv2e4, https://drive.google.com/open?id=1CFzl-fmjN7CMZHRrx_Gy3mKdnqgJQJhL, https://drive.google.com/open?id=1H9DTvq8m0vwXlQNPHWNUmJZlRgH-j1pZ</t>
  </si>
  <si>
    <t>Praça João XXIII nº 13 - 89</t>
  </si>
  <si>
    <t>Piso aparentemente plano, porém com frestas e buracos. Uso de piso cerâmico derrapante, e descontinuidade entre os lotes.</t>
  </si>
  <si>
    <t>Ausência de sinalização tátil, delimitação das faixas e largura irregular</t>
  </si>
  <si>
    <t>Inclinação máxima de 3,3% nas calçadas do trecho.</t>
  </si>
  <si>
    <t>Comércio que se entende pela calçada, degraus, rampas irregulares por toda a largura, são alguns dos obstáculos encontrados no trecho.</t>
  </si>
  <si>
    <t>Apenas uma rampa em frente ao comércio e fora dos padrões da NBR 9050.</t>
  </si>
  <si>
    <t>Faixas apagadas, sem qualquer visibilidade.</t>
  </si>
  <si>
    <t>Semáforo apenas para veículos, com tempo de espera superior que 1 min</t>
  </si>
  <si>
    <t>Sem placas até de identificação das ruas.</t>
  </si>
  <si>
    <t>Apesar de ter uma média de 62 dB, há constante passagem de cooperativas interestaduais e teve picos de 80 dB.</t>
  </si>
  <si>
    <t xml:space="preserve">Muitos transportes interestaduais, ônibus e motos.  </t>
  </si>
  <si>
    <t>Apesar do nome ser Praça João XXIII, o trecho é uma rua sem nenhum mobiliário urbano, apenas no terminal rodoviário que fica na lateral.</t>
  </si>
  <si>
    <t>Trecho sem vegetação natural</t>
  </si>
  <si>
    <t xml:space="preserve">Trânsito desorganizado, grande fluxo de carros, porém com velocidade reduzida por conta do grande fluxo de pessoas transitando pelo espaço, especialmente pela via de carros. </t>
  </si>
  <si>
    <t>https://drive.google.com/open?id=1sCOK1kixpHzFHoVw5g_rkeZb92iXvqIK, https://drive.google.com/open?id=1ZNHhlui0ANMj0oQKlaTIKOSZ7-q7hqQx, https://drive.google.com/open?id=1qatP8767mGOjpdlqF0D7UOSmtTn2lRuA, https://drive.google.com/open?id=11wsFRBJdUA5YmFxS-0sJNWAKw48NMZaL, https://drive.google.com/open?id=1A79DIYzK9rMacLcYThIwHDIsvOjqqeRH</t>
  </si>
  <si>
    <t>Terminal Rodoviário Luiz Garcia</t>
  </si>
  <si>
    <t>Calçada em mau estado de conservação, com presença de buracos. Falta sinalização tátil.</t>
  </si>
  <si>
    <t xml:space="preserve">Apesar da largura da calçada no acesso ser de 3 m, há uma variação nas calçadas das imediações do Terminal Rodoviário. </t>
  </si>
  <si>
    <t>Calçada com 2,2% de inclinação, porém no trecho lateral há variação.</t>
  </si>
  <si>
    <t>Presença de barreiras como ambulantes, carros de lanche, e barraca de revista na passagem.</t>
  </si>
  <si>
    <t>A rampa de acesso ao terminal existe, mas falta manutenção. Já a rampa de acesso a calçada do terminal está totalmente fora dos padrões da NBR 9050.</t>
  </si>
  <si>
    <t>Faixa apagada.</t>
  </si>
  <si>
    <t>Não há.</t>
  </si>
  <si>
    <t>Há placas de orientação apenas das linhas de transportes do terminal rodoviário..</t>
  </si>
  <si>
    <t>Muito barulho por conta dos transportes e ambulantes do local.</t>
  </si>
  <si>
    <t>Grande fluxo de ônibus e carros de cooperativas interestaduais com motor a diesel.</t>
  </si>
  <si>
    <t>Há bancos, banheiros e marquise do terminal.</t>
  </si>
  <si>
    <t>Não há arborização</t>
  </si>
  <si>
    <t>Há policiais nas imediações, porém, por conta do grande fluxo de transportes saindo e entrando no terminal e pessoas transitando entre os veículos, há uma sensação de insegurança.</t>
  </si>
  <si>
    <t>https://drive.google.com/open?id=1hOUR4Sv_0yv1G8vEIVeGIE-ZqIYP7NwP, https://drive.google.com/open?id=1CSA2-peoP1_JZ1JMlvBzW8sAneRBasQQ, https://drive.google.com/open?id=1dcUNYmjt4VvMxELQ7khDPEtVIHp4PKaS, https://drive.google.com/open?id=1_4USVhT3v8jDGq2d7-ouxsvMXa-zB4AR, https://drive.google.com/open?id=1qI1F8wGgSX8-zehQQMTQLYrAMixSlZSg, https://drive.google.com/open?id=1_1-jN6ZHxabBiOgO-c1DFTYL6z1P65Pw, https://drive.google.com/open?id=1afZ0eB1OoiJqQYGOG2ixHJcl7tiWBFLj, https://drive.google.com/open?id=12AWG-u-CVeDfisrhFN4PLlmMqgYhgmtG, https://drive.google.com/open?id=1bDwsTbp35XWvXI7LFc2zfdm2lRr9p4ZV, https://drive.google.com/open?id=10lvtAR9psIwebJOC_iK3jnzLgKV_yvu2</t>
  </si>
  <si>
    <t>ANNARE REIS ALMEIDA</t>
  </si>
  <si>
    <t>Av. Mamede Paes Mendonça, SN ( imediações de acesso ao Terminal Rodoviário Governador Luiz Garcia)</t>
  </si>
  <si>
    <t>Piso com pavimentação regular, porém mau conservada, com presença de buracos.</t>
  </si>
  <si>
    <t>Variação de largura ao londo do trecho</t>
  </si>
  <si>
    <t>Calçada aparentemente plana.</t>
  </si>
  <si>
    <t xml:space="preserve">Ambulantes que invadem a passagem, e toldos dos comércios que se estendem pela calçada. </t>
  </si>
  <si>
    <t>Há rampa, porém não está adequada, e também falta conexões entre das passagens.</t>
  </si>
  <si>
    <t>Faixas desgastadas, e em algumas travessias não possui nenhuma.</t>
  </si>
  <si>
    <t>Há placas de orientação apenas na parte interna do Terminal Rodoviário.</t>
  </si>
  <si>
    <t>Ônibus emitindo muito ruído.</t>
  </si>
  <si>
    <t xml:space="preserve">Alto fluxo de veículos a diesel. </t>
  </si>
  <si>
    <t>Há um espaço público na rua com abrigos de ônibus e bancos.</t>
  </si>
  <si>
    <t>Nenhuma</t>
  </si>
  <si>
    <t>Trânsito agressivo e desorganizado.</t>
  </si>
  <si>
    <t>https://drive.google.com/open?id=1NAteMqDpLfSdxtkp7KIxB8N0miz_ObsD, https://drive.google.com/open?id=1usMP9UBvE_XLx03QnWCtzACbZdL6ryB4, https://drive.google.com/open?id=1B91CwQZmffSx9xNhU3kF_XgpbAc7Iar4, https://drive.google.com/open?id=1HMj2botc-OTAHcxLX19MpedYFHybpY_6, https://drive.google.com/open?id=1B6oE9TwyCeczGHV83HtXWD_vnN_nZl5Q, https://drive.google.com/open?id=1ZfyrBIW-eZsL1La3D1wDdPSx-VKaxfJ4</t>
  </si>
  <si>
    <t>anna.re.reis@gmail.com</t>
  </si>
  <si>
    <t>Rua Divina Pastora, 403 (frente do terminal do centro)</t>
  </si>
  <si>
    <t>Calçada com revestimento quebrados, níveis pouco diferentes em seu comprimento, tendo trincas e rachaduras</t>
  </si>
  <si>
    <t>Variação sutil de largura em seu comprimento</t>
  </si>
  <si>
    <t>Há poucas barreiras, mas uma delas é comercio (máquina de sorvete) que obrigam o desvio</t>
  </si>
  <si>
    <t xml:space="preserve">Faixa visível, porém já há traços de desgastes </t>
  </si>
  <si>
    <t>Presença de muitos ônibus, carros e caminhões</t>
  </si>
  <si>
    <t>Há muitos ônibus por conta do terminal, há também presença de caminhões, dá pra sentir pelo ofato a fumaça e vê-la</t>
  </si>
  <si>
    <t xml:space="preserve">Não há canteiro central que permita a travessia do pedestre </t>
  </si>
  <si>
    <t>https://drive.google.com/open?id=1ZDkQa5-NHOoffOxz9741xn6LP0dCf823, https://drive.google.com/open?id=1uXJlTUo-8MpMA_ZhfNCocC3WZKopS7aA, https://drive.google.com/open?id=1KuuVaYhhLbRc3BhdGGq1_APGARghoH-d, https://drive.google.com/open?id=1qbIDp9TvdWLEXpdiMJP_Z5civYVTF5NK, https://drive.google.com/open?id=1GedLquCggXypDudPMcInoCOUkm9vTbqK, https://drive.google.com/open?id=1vJoHMqWedqOaUphgb35VzWRjCO91AVsQ</t>
  </si>
  <si>
    <t>Gilson Belucio</t>
  </si>
  <si>
    <t>Belém</t>
  </si>
  <si>
    <t>PA</t>
  </si>
  <si>
    <t>Av. Governador Magalhães Barata, 376 - Museu Emilio Goeldi</t>
  </si>
  <si>
    <t>Calçamento em pedra portuguesa com alguns locais com ausência das pedras</t>
  </si>
  <si>
    <t>Apesar de haver vaga para cadeirante, não há rampa de acesso em toda a extensão da calçada.</t>
  </si>
  <si>
    <t>Faixa um pouco desgastada e sem sinalização vertical.</t>
  </si>
  <si>
    <t>0 | Trecho sem nenhum pontos de apoio ou conforto para o pedestre</t>
  </si>
  <si>
    <t>Calçamento sem paisagismo ou canteiros apesar das 11 mangueiras. Sendo 10 centenárias de copa demasiadamente densas, que formam um túnel de mangueiras.</t>
  </si>
  <si>
    <t>Local com frequente presença de policiais em ronda.</t>
  </si>
  <si>
    <t>https://drive.google.com/open?id=1lT2fZF9gmvZ1HvC79VTaQcY9ze-azm0V, https://drive.google.com/open?id=1rxqRue3NtJlklHuYdeh4zjkrzKJcT2rL, https://drive.google.com/open?id=1Yfa0hYMkUb20tEa6B4I4XkQdU0vOMbiD, https://drive.google.com/open?id=1ISL3O1rO4j0Gsni6Zms6nXvnBzzrLHMS, https://drive.google.com/open?id=1vjMG5Pob3Od8gzibixK_FSaT2HeeTx5h, https://drive.google.com/open?id=1KUQ9Qq8WmQ6d_vC_En81df-x9hmgZxKu</t>
  </si>
  <si>
    <t>DETRAN-PA. Av. Augusto Montenegro S/N</t>
  </si>
  <si>
    <t>Calçada recém inaugurada com duas situações em que há buracos referentes a tampas de caixas de passagem quebradas.</t>
  </si>
  <si>
    <t>Calçamento com largura irregular que varia de 2.00m a 2.50m.</t>
  </si>
  <si>
    <t>Em determinado trecho os ambulantes deixam apenas 0.60m de passagem, obrigando as pessoas a trafegarem pela ciclovia.</t>
  </si>
  <si>
    <t>10 | Rampas e todas as esquinas, absolutamente de acordo com o padrão da NBR 9050.</t>
  </si>
  <si>
    <t>Não há advertência aos motoristas, mas há aos pedestres. Faixa levemente apagada.</t>
  </si>
  <si>
    <t>Ponto máximo de 88</t>
  </si>
  <si>
    <t>0 | Trecho visivelmente poluído, com alto tráfego de veículos diesel. Fumaça visível, com efeitos sobre a respiração</t>
  </si>
  <si>
    <t>7 palmeráceas pequenas de sombra irrisória que sombreiam apenas o gramado em determinado trecho. Canteiros gramados com trechos sem manutenção em que não há grama. Sensação de calor muito grande.</t>
  </si>
  <si>
    <t>Este ponto de ônibus serve o principal estádio de futebol. Em dias de jogo o perigo é inevitável. Em dias normais a sensação de insegurança é a que assola a cidade.</t>
  </si>
  <si>
    <t>https://drive.google.com/open?id=1hYXmx2-OjyhPe94JOYjzAA1060SpZXTr, https://drive.google.com/open?id=1WBkPqW3BBVm1Sk4ug4OIJTUmLqbWCUtc, https://drive.google.com/open?id=1fa-RgV-YDhvpc_GCP9duGjigWIlDF06o, https://drive.google.com/open?id=1O16x6mnhESwryzNAlbtTERQ-SxVZOLUP, https://drive.google.com/open?id=16hyyViKUX1vFqlgz-nP02EqxLgV_CdE7, https://drive.google.com/open?id=17SkEJIaLqwz0fy9V_5xav2Lb_yPqIGmo, https://drive.google.com/open?id=1XAaFwFRZ4O18nuoJ0k2INwotp70YVJ64, https://drive.google.com/open?id=1SFs_v6JKUTZ8vGSO051RjZxruZlKc_O4, https://drive.google.com/open?id=1cupdtfzJB2GFPWFQlvUrOy5cEwHtNust</t>
  </si>
  <si>
    <t>Ruth Helena Costa</t>
  </si>
  <si>
    <t>Palácio Antônio Lemos. Praça Dom Pedro I, S/N</t>
  </si>
  <si>
    <t>Calçada tombada com piso em liós. Pequenas trepidações são inevitáveis.</t>
  </si>
  <si>
    <t>A edificação se projeta na calçada, deixando apenas 2,00 livres por causa da largura dos pilares</t>
  </si>
  <si>
    <t>Rampa fora de norma, mas que tem boa inclinação e largura generosa, apesar do piso ser liso quando molhado. Situa-se no meio da quadra.</t>
  </si>
  <si>
    <t>Rua com pouco fluxo de passagem de automóveis e quase inexistência de tráfego de ônibus ou caminhões, mas que tem grande fluxo de veículos pesados na rua perpendicular.</t>
  </si>
  <si>
    <t>calçada 100% pavimentada, sem nenhuma área verde. Contudo há um praça bem arborizada em frente.</t>
  </si>
  <si>
    <t>0 | Local de trânsito muito desordenado e agressivo. Pedestre tem a sensação de querer sair logo do local</t>
  </si>
  <si>
    <t xml:space="preserve">Local de velocidade baixa, mas com grande quantidade de carros de passeio tentando estacionar em fila dupla. Buzinas na esquina e grande fluxo de ônibus. Área com grandes prédios públicos e grande número de moradores de rua ao redor. </t>
  </si>
  <si>
    <t>https://drive.google.com/open?id=1e_hQFOMORE4QCl1sjndbs65r1T0-deVB, https://drive.google.com/open?id=1sYoxIOpMH-Viuh2Xs1ilpWQ-dAQCz3xL, https://drive.google.com/open?id=1eu5PW2hgQippd1Iv-ST9zDnYlrE5aTz2, https://drive.google.com/open?id=1dmLgPeO8K0z-MhW8XG2P_ibqZUdd9qz-</t>
  </si>
  <si>
    <t>Márcia Braga</t>
  </si>
  <si>
    <t>Ministério do Trabalho e Emprego Agência Nazaré. Av. Presidente Vargas, 180.</t>
  </si>
  <si>
    <t>Não há rampas para travessias perpendiculares. As para percursos contínuos estão fora do padrão, mas há possibilidade de uso sem problemas.</t>
  </si>
  <si>
    <t>A faixa está nova, mas não há placas de sinalização ou advertência aos pedestres.</t>
  </si>
  <si>
    <t>Intenso tráfego de ônibus barulhentos e pedestres</t>
  </si>
  <si>
    <t>frondosas mangueiras. Duas centenárias.</t>
  </si>
  <si>
    <t>Área comercial muito movimenta. Consequentemente muitos assaltos e a sensação de insegurança bem forte aliada ao barulho do trânsito de ônibus.</t>
  </si>
  <si>
    <t>https://drive.google.com/open?id=1NzLyr2a1lpKV1D-_Z6cODIIBsZy3DKBR, https://drive.google.com/open?id=10tnWjAdTLDynAp_wuMbLHI9ar6uE_yPe, https://drive.google.com/open?id=18ebN66rW4T3TDVPZyL4_HumpZ0syeKWc, https://drive.google.com/open?id=1jzURx1K725EgaIxZ6Za0JobOO8lpPp0N</t>
  </si>
  <si>
    <t>Parque de Exposições do Entroncamento. Av. Almirante Barroso, 5567.</t>
  </si>
  <si>
    <t>Calçada com pequenas irregularidades no piso</t>
  </si>
  <si>
    <t>Trata-se de uma calçada com grande fluxo de pedestres que é compartilhada com uso da bicicleta. Muitos pontos de comércio bloqueiam a parte que originalmente seria destinada aos pedestres e obriga os mesmos a andarem sobre a parte pintada para ciclistas. Há constante conflito entre pedestres e ciclistas.</t>
  </si>
  <si>
    <t>há rampas para as bicicletas e as mesmas encontram-se com inclinação razoável, mas desnível muito grande.</t>
  </si>
  <si>
    <t>Grande fluxo de veículos pesados. Principal entrada e saída da cidade. Ruído chegou a 88db</t>
  </si>
  <si>
    <t>Muitos veículos pesados (ônibus e caminhões) com escapamentos desregulados</t>
  </si>
  <si>
    <t>Não há nem ponto de ônibus com cobertura. Pedestres ficam expostos as intempéries climáticas</t>
  </si>
  <si>
    <t>Em determinado ponto há arborização dentro do lote, mas promove sombreamento que não contempla a calçada</t>
  </si>
  <si>
    <t>O grande fluxo de pessoas que trocam de ônibus no local é histórico e mesmo assim colocaram o fluxo de bicicletas pela calçada para ampliar o conflito. Há muitos casos de furtos no local o que amplia a sensação de insegurança</t>
  </si>
  <si>
    <t>https://drive.google.com/open?id=1vcdIdXmhcggiLidBrrnsm7f031ZxOLsa, https://drive.google.com/open?id=1MkqnxE9vHJfmqd_stA8THIskcDfUj5nt, https://drive.google.com/open?id=17Hq-THoB-C41RBQJkzjtmWjmaV3S4HmK, https://drive.google.com/open?id=1zXl28k2LVvlFxWa8OIDC1j24HzUvYLbj, https://drive.google.com/open?id=1FVE4bYbTJFAwcYXG8mjv2sqNPwtjz3Av, https://drive.google.com/open?id=1bowyLlJjreqJVGJs5BgtiL-ga6LvxsvS, https://drive.google.com/open?id=1eoDQ5iw7CRx0m4W0QvJhkq1boA4DkgwK</t>
  </si>
  <si>
    <t>Leonard Grala</t>
  </si>
  <si>
    <t>Av. Lomas Valentinas, 2578-2600</t>
  </si>
  <si>
    <t>Há desníveis acentuados, especialmente quando acaba a frente da unidade de saúde</t>
  </si>
  <si>
    <t>Pequenas variações ao longo dos trechos.</t>
  </si>
  <si>
    <t>Inclinação lateral só em calçada adjacente. Na calçada em frente à unidade de saúde há inclinação de desnível, quase um degrau maior que 5°</t>
  </si>
  <si>
    <t>Faixa de pedestres prejudicada por boleiros, degrau e poste</t>
  </si>
  <si>
    <t>Boeiros prejudicam a faixa</t>
  </si>
  <si>
    <t>Local de tráfego intenso de ônibus</t>
  </si>
  <si>
    <t>Não há dados oficiais sobre poluição localizada em Belém.  O trecho é rota de ônibus que vão para universidades e caminhões para CEASA</t>
  </si>
  <si>
    <t>Avenida adjacente possui algumas árvores, bancos e equipamentos de ginástica todos danificados</t>
  </si>
  <si>
    <t>Árvore em imóvel adjacente, Av adjacente (João Paulo 2) possui mais arborização</t>
  </si>
  <si>
    <t>https://drive.google.com/open?id=1MjNOhNT1k3XuTXlwWb7pXy7q12uuIVK2, https://drive.google.com/open?id=1hOXQaj01H4y5YvM7iDGH4R9dZ9XaBwUS, https://drive.google.com/open?id=1sbepLmj5X2zfp0U0UQiesp2sLanKVtdd, https://drive.google.com/open?id=19oFcBDgvHTwSOCKwUUhXX7s-DnlZEYxC, https://drive.google.com/open?id=1yCpjRSRpk7jWodSzmiChC8yc2vSeEPYb</t>
  </si>
  <si>
    <t>leograla@gmail.com</t>
  </si>
  <si>
    <t>Av. Gentil Bittencourt, 630-740</t>
  </si>
  <si>
    <t>Não existe nos acessos pelas calçadas nas esquinas</t>
  </si>
  <si>
    <t>Semáforo de pedestres em uma extremidade distante do local.</t>
  </si>
  <si>
    <t>Apenas placa turística</t>
  </si>
  <si>
    <t>Tráfego intenso de ônibus</t>
  </si>
  <si>
    <t>No CENTUR (local avaliado possui banheiros e bancos)</t>
  </si>
  <si>
    <t>https://drive.google.com/open?id=1vuSmtnEh7bUggWeKTPsq0SllDsohlE1z, https://drive.google.com/open?id=11Y63hkXVbsE61ie1wL3KZK8IC-zxUmaR, https://drive.google.com/open?id=1ng6zkXR9rW-jQpvynpAIUx53Zt-NGOvf, https://drive.google.com/open?id=1QPjkdad5RIx7sO1g_32SIhm7fWUt95Aw</t>
  </si>
  <si>
    <t>Escola - EEEFM Arthur Porto - Jurunas, Belém - PA, 66023-040</t>
  </si>
  <si>
    <t>Calçada nivelada com com algumas trincas e buracos</t>
  </si>
  <si>
    <t>A largura total da calçada é praticamente o mesmo da faixa livre.</t>
  </si>
  <si>
    <t>Calçada praticamente plana.</t>
  </si>
  <si>
    <t>A escola está passando por reformas, então alguns entulhos podem estar no caminho no decorrer dos dias.</t>
  </si>
  <si>
    <t>Não há rampas ao longo da calçada.</t>
  </si>
  <si>
    <t>Não há placas, não há faixa de segurança enfrente a escola.</t>
  </si>
  <si>
    <t>Não há semáforos no local.</t>
  </si>
  <si>
    <t>O local avaliado não possui orientações para  atrações e pontos turísticos.</t>
  </si>
  <si>
    <t>Por ser uma via principal, ônibus e caminhos emitem ruídos altos</t>
  </si>
  <si>
    <t>Não há estruturas para esse finalidade.</t>
  </si>
  <si>
    <t>Não há árvores.</t>
  </si>
  <si>
    <t>No local avaliado é possível caminhar com segurança em relação aos automóveis</t>
  </si>
  <si>
    <t>https://drive.google.com/open?id=1-XaWJsueXcRgMMf8PSt5ntHmMnbypqmR, https://drive.google.com/open?id=1Q3ymofCBPMklEH0nO3VU5D2ANk5emi6I, https://drive.google.com/open?id=1Jg6gEtx2f5O6TOVUcn11diR98h0xu3gi</t>
  </si>
  <si>
    <t>rafaelnagem@hotmail.com</t>
  </si>
  <si>
    <t>Unidade Básica de Saúde do Jurunas R. Eng. Fernando Guilhon, S/N - Jurunas, Belém - PA, 66030-280</t>
  </si>
  <si>
    <t>Calçada regular, porém no meio dela há um desnível na entrada para ambulâncias.</t>
  </si>
  <si>
    <t>Largura regular que não dificulta aos transeuntes.</t>
  </si>
  <si>
    <t>Calçada plana que permite a caminhabilidade</t>
  </si>
  <si>
    <t>Calçada permite a caminhabilidade.</t>
  </si>
  <si>
    <t>Infelizmente o local não possui rampas, ainda mais se tratando de uma unidade saúde.</t>
  </si>
  <si>
    <t>Não há faixa de pedestre no local avaliado</t>
  </si>
  <si>
    <t>não há semáforo no local avaliado</t>
  </si>
  <si>
    <t xml:space="preserve">Não há placas de orientação no local avaliado </t>
  </si>
  <si>
    <t>Ruídos relativamente alto por causa de ônibus no local avaliado</t>
  </si>
  <si>
    <t>O trecho tem um leve a médio tráfego.</t>
  </si>
  <si>
    <t>Não há espaço para essa finalidade</t>
  </si>
  <si>
    <t>As árvores no local foram plantadas recentemente.</t>
  </si>
  <si>
    <t>No local não me senti seguro, pois é uma área de perigosa.</t>
  </si>
  <si>
    <t>https://drive.google.com/open?id=1BjqRLPXOKbqktybIIE32o3_KXd4km7bo, https://drive.google.com/open?id=1TBwWoo5ln5wIQkwCbbtcOLhIbPkKk5P3</t>
  </si>
  <si>
    <t>E.E.E.F. São Pio X  R. dos Timbiras, 1060 - Jurunas, Belém - PA, 66033-331</t>
  </si>
  <si>
    <t>Calçada regular que permite a caminhabilidade</t>
  </si>
  <si>
    <t>Calçado com largura boa para caminhabilidade varia somente no final</t>
  </si>
  <si>
    <t>calçada plana que permite a caminhabilidade</t>
  </si>
  <si>
    <t>não há barreiras que dificulte a caminhabilidade</t>
  </si>
  <si>
    <t>Não há rampas no local avaliado</t>
  </si>
  <si>
    <t>não há faixa de travessia no trecho avaliado</t>
  </si>
  <si>
    <t>Não há semáforo no trecho avaliado</t>
  </si>
  <si>
    <t>Não há placas de orientação voltada para esse fim</t>
  </si>
  <si>
    <t>Trecho com baixo tráfego de automóveis</t>
  </si>
  <si>
    <t>Baixo tráfego de automóveis que possam afetar relativamente a questão da poluição atmosférica.</t>
  </si>
  <si>
    <t>O local não possui estrutura para essa finalidade</t>
  </si>
  <si>
    <t>No trecho avaliado, as árvores são sempre podadas por causa de uma igreja que fica do lado da escola (local avaliado) que compartilham a mesma calçada.</t>
  </si>
  <si>
    <t>O local passa a sensação de segurança ao transitar no local.</t>
  </si>
  <si>
    <t>https://drive.google.com/open?id=1FS_BwZ2W3LmdTLwBR1wPah9wF4KAiMAW</t>
  </si>
  <si>
    <t>Escola - EEEFM Camilo Salgado - Av. Roberto Camelier, 823 - Jurunas, Belém - PA, 66025-455</t>
  </si>
  <si>
    <t>A calçada é relativamente regular, porém possui algumas trincas e buracos.</t>
  </si>
  <si>
    <t>Calçada com largura regular.</t>
  </si>
  <si>
    <t>Calçada relativamente plana</t>
  </si>
  <si>
    <t>No final da calçada, foi plantada uma árvore no meio do caminho, o que poderá no futuro dificultar na caminhabilidade.</t>
  </si>
  <si>
    <t>Não há rampas no trecho avaliado</t>
  </si>
  <si>
    <t>A faixa no momento está apagada com pouca visibilidade</t>
  </si>
  <si>
    <t>Há apena uma placa de orientação de faixa de pedestre.</t>
  </si>
  <si>
    <t>De médio a alto tráfego de trânsito no local avaliado.</t>
  </si>
  <si>
    <t>O local avaliado está propenso de médio a alto nível de poluição por causa do tráfego no local.</t>
  </si>
  <si>
    <t>Não há estrutura para essa finalidade</t>
  </si>
  <si>
    <t>O local tem uma árvore adulta e uma que foi plantada recentemente</t>
  </si>
  <si>
    <t>Local relativamente passou sensação de segurança.</t>
  </si>
  <si>
    <t>https://drive.google.com/open?id=15daCW-ZdU3ANPhjYOR9C21XZ7WVBqOP5, https://drive.google.com/open?id=1-duN_9iSucygZDo2BbAMn2xtw2a7Jr42</t>
  </si>
  <si>
    <t>Grupo Paravida - Av. Roberto Camelier, 809 - Jurunas, Belém - PA, 66033-970</t>
  </si>
  <si>
    <t>Calçada om pavimento regular, com algumas trincas no seu trecho</t>
  </si>
  <si>
    <t>Largura regular que permite a caminhabilidade</t>
  </si>
  <si>
    <t>Trecho relativamente plano.</t>
  </si>
  <si>
    <t xml:space="preserve">O local permite relativamente boa caminhada. Mas não possui obstáculos que possam atrapalhar. </t>
  </si>
  <si>
    <t>Não há rapas de acessbilidade</t>
  </si>
  <si>
    <t>Não há faixa de pedestre no local</t>
  </si>
  <si>
    <t>O trecho avaliado não possui semáforo</t>
  </si>
  <si>
    <t>Não há placas de orientação para esse fim</t>
  </si>
  <si>
    <t>O local tem baixo tráfego de trânsito o que contribui para o baixo ruído emitido pelos automóveis</t>
  </si>
  <si>
    <t>Baixo tráfego de automóveis que contribui para o baixo teor de poluição atmosférica</t>
  </si>
  <si>
    <t>Não há estruturas para esse fim.</t>
  </si>
  <si>
    <t>Trecho relativamente arborizado que permite sensação térmica agradável.</t>
  </si>
  <si>
    <t>Local relativamente seguro.</t>
  </si>
  <si>
    <t>https://drive.google.com/open?id=1TcE40_9makmmjaYcxKNx445hRFWfuFh4, https://drive.google.com/open?id=1pWLj9njzn4i0Scx3u1O-eym2ZrRsoVtr, https://drive.google.com/open?id=1Yni80kvhbJ6HkkCEFoVs6hB_FBbSC4Yq, https://drive.google.com/open?id=1-QeOyT-FH_S4t4blTHMEU3_3xPhsdZGo</t>
  </si>
  <si>
    <t>Poder Judiciário - Av. Roberto Camelier, 570 - Jurunas, Belém - PA, 66033-970</t>
  </si>
  <si>
    <t>Calçada  com trincas no seu trecho</t>
  </si>
  <si>
    <t>Largura irregular, que varia ao longo do trecho.</t>
  </si>
  <si>
    <t>Calçada regular</t>
  </si>
  <si>
    <t>Há um desnível no final da calçada, que pode dificultar transeuntes mais idosos.</t>
  </si>
  <si>
    <t>Não há rampas de acessibilidades.</t>
  </si>
  <si>
    <t>Não á faixa de pedestre no trecho avaliado</t>
  </si>
  <si>
    <t>Não semáforo no trecho avaliado</t>
  </si>
  <si>
    <t>não há placas de orientação.</t>
  </si>
  <si>
    <t>Trecho com baixo ruído.</t>
  </si>
  <si>
    <t>Baixa sensação de poluição atmosférica.</t>
  </si>
  <si>
    <t>Não há estrutura para essa finalidade.</t>
  </si>
  <si>
    <t>Ao longo do da calçada, há 6 árvores, mas somente uma está de frente ao local avaliado.</t>
  </si>
  <si>
    <t>Local avaliado tem sensação relativamente boa de segurança, já que próximo há uma delegacia.</t>
  </si>
  <si>
    <t>https://drive.google.com/open?id=1hFxun6z4Vx_wOv1YQnxK5pHsCYC7OkSH</t>
  </si>
  <si>
    <t>Delegacia do Jurunas - Av. Roberto Camelier, 525 - Jurunas, Belém - PA, 66033-640</t>
  </si>
  <si>
    <t>Calçada pavimentada relativamente regular</t>
  </si>
  <si>
    <t>O local avaliado possui faixa livre igualmente o da largura.</t>
  </si>
  <si>
    <t>Calçada relativamente plana.</t>
  </si>
  <si>
    <t>O local tinha uma viatura obstruindo a calçada, ocorre com frequência com vários outros carros.</t>
  </si>
  <si>
    <t>A calçada não possui meio fio, apesar disso permite, de certa forma, a acessibilidade a cadeirantes.</t>
  </si>
  <si>
    <t>Do lado do local avaliado há uma escola que contém faixa de pedestre. Porém ela está relativamente apagada.</t>
  </si>
  <si>
    <t>Não há semáforo no local avaliado</t>
  </si>
  <si>
    <t>Existe placa de faixa de pedestre.</t>
  </si>
  <si>
    <t>Baixo ruído emitido pelos automóveis no local avaliado</t>
  </si>
  <si>
    <t>baixa sensação de poluição atmosférica</t>
  </si>
  <si>
    <t>Não há estruturas para essa finalidade</t>
  </si>
  <si>
    <t>Ao logo do trecho avaliado 4 árvore, porém ao lado do imóvel avaliado há uma árvore ao lado</t>
  </si>
  <si>
    <t>O local avaliado deu sensação de segurança.</t>
  </si>
  <si>
    <t>https://drive.google.com/open?id=1A3R-Bm4qyDYLY7-TkY2m-rvBiRBgor9K</t>
  </si>
  <si>
    <t>Av. Quintino Bocaiúva, 1525-1615</t>
  </si>
  <si>
    <t>Assim como a maioria das calçadas em Belém ao passar do perímetro do prédio público para os privados há uma piora nas condições do piso. Pedras soltas fazem parte dos problemas registrados em frente ao imóvel público.</t>
  </si>
  <si>
    <t>Largura irregular ao longo do trecho avaliado.</t>
  </si>
  <si>
    <t>A inclinação junto ao equipamento público diminui o espaço útil da via</t>
  </si>
  <si>
    <t>mentos irregulares de veículos.</t>
  </si>
  <si>
    <t>Não existe nem rampa para acessar o equipamento público.</t>
  </si>
  <si>
    <t>Não há faixa de pedestres em todas as ruas que dão acesso ao equipamento público. As que existem encontram-se desgastadas.</t>
  </si>
  <si>
    <t xml:space="preserve">Não há semáforo para pedestres em todas as travessias </t>
  </si>
  <si>
    <t>Apenas placa indicativa do ponto de ônibus.</t>
  </si>
  <si>
    <t>Excesso de ônibus na via.</t>
  </si>
  <si>
    <t>ônibus em situação precária de manutenção.</t>
  </si>
  <si>
    <t>Pessoas sentam na escadaria do préfio para aguardar o ônibus.</t>
  </si>
  <si>
    <t>https://drive.google.com/open?id=1YL6WZ4bzCJCz24SVK-TxApN-upU50CKE, https://drive.google.com/open?id=1n6UaVoYL2vB_3GTtWmIDyN5UOSAxXnMf, https://drive.google.com/open?id=1kpzkpTrfQw32wfpRD8XFsuJYRWOz3a9O, https://drive.google.com/open?id=15lgOGVcNrUWoRkpfktcMSlip4Ed1_j6a, https://drive.google.com/open?id=1Yye2XeX3Ut6o6n5uhkp6z2JlcMLoN6xh, https://drive.google.com/open?id=1uufe185WYpfQ0_7oxIWSz35b4gA_NOVr</t>
  </si>
  <si>
    <t>Av. Gov Magalhães Barata, 23-137</t>
  </si>
  <si>
    <t>Largura livre variável.</t>
  </si>
  <si>
    <t>Há acúmulo de lixo no trecho. Pontos de comércio irregular.</t>
  </si>
  <si>
    <t>Não há rampas, cadeirantes devem acessar pelas entradas de veículos</t>
  </si>
  <si>
    <t>apenas placa de indicação turística sobre uma escola tradicional.</t>
  </si>
  <si>
    <t>tráfego intenso se ônibus.</t>
  </si>
  <si>
    <t>https://drive.google.com/open?id=17BcpQqRUyHhxDE_iCmEUVtl3j_voUcIG, https://drive.google.com/open?id=138T6zIqWFvspUNWbhweSH8W4E2N4fr2k, https://drive.google.com/open?id=1xLJDeeMg8A891lcRNrUbDhEtaLMOFPaP</t>
  </si>
  <si>
    <t>Av. Gov Magalhães Barata, 140-250</t>
  </si>
  <si>
    <t>Possui imperfeições, especialmente em locais com saída de veículos.</t>
  </si>
  <si>
    <t>Largura livre variável ao longo do trecho avaliado</t>
  </si>
  <si>
    <t>Acúmulo de lixo nas calçadas, postes, comércio ambulante.</t>
  </si>
  <si>
    <t>Não há rampas, cadeirantes devem acessar a calçada a partir de áreas de passagem de veículos.</t>
  </si>
  <si>
    <t>Somente placas para veículos.</t>
  </si>
  <si>
    <t>Excesso de ônibus em condições precárias.</t>
  </si>
  <si>
    <t>Ônibus em situação precária de manutenção.</t>
  </si>
  <si>
    <t>Possui apenas árevores.</t>
  </si>
  <si>
    <t>Não costuma haver em Belém nenhum tipo de orientação ou segurança aos pedestres por parte de agentes públicos. Menos ainda policiais cumprindo funções similares.</t>
  </si>
  <si>
    <t>https://drive.google.com/open?id=1rP_p-FhHqJhEER3R7jXJzTLX3Tz-sPxt, https://drive.google.com/open?id=1dKB9Zmbclnhf2FlyUhQzTKkkQKvNptSr, https://drive.google.com/open?id=1QGBAPMDwfwyqIwdmC03vVlnVy77P4jMh, https://drive.google.com/open?id=11tAiusOx06_1N2w9XSX2NGX_fmsKn1HN, https://drive.google.com/open?id=1y2tDXH50UBkkSMOsecXKIeXSPO4oF24n, https://drive.google.com/open?id=172bmJUpz9R2V1wEuiXY-Iq4gcaZ8VnTr</t>
  </si>
  <si>
    <t>Av. Magalhães Barata, 328-521</t>
  </si>
  <si>
    <t>Pedras soltas e buracos, com piso tátil.</t>
  </si>
  <si>
    <t>Faixa livre variável.</t>
  </si>
  <si>
    <t>Especialmente junto às esquinas postes e bueiros atrapalham o acesso.</t>
  </si>
  <si>
    <t>Faixas desgastadas, iluminação noturna é precária (não específica para pedestres - em Belém não há).</t>
  </si>
  <si>
    <t>Não possui semáforo em todos os acessos.</t>
  </si>
  <si>
    <t>Excesso de ônibus</t>
  </si>
  <si>
    <t>possui apenas árvores</t>
  </si>
  <si>
    <t>https://drive.google.com/open?id=1IB65_Ysv7aTLmPWBh1eKvBpRhM924dKc, https://drive.google.com/open?id=1IKRHhm8bcyS9YxJmrxZ_xWjPE46GrVhF, https://drive.google.com/open?id=1l3CnITt_g8DIT0fpcT8yONu5f7dlFjA0, https://drive.google.com/open?id=1A31iU2zB0n0MxK3otZAP03R2Dzh-FUIr, https://drive.google.com/open?id=1v6d5ZlnyBzpoHojYMgh3qaIztvOw1kvF, https://drive.google.com/open?id=1CUN6-Rh6KtLrzZe-1Ds2uZogrQl69-_7, https://drive.google.com/open?id=1yi_l4CJjuQK1liipDGc3AwS_05K7BVrt, https://drive.google.com/open?id=1Yi8BFDOziW_MchxeKwxMudPAn5jvFwUv, https://drive.google.com/open?id=1oxZZIubLcQSr5epS8tvkwBogTpU0nAJn, https://drive.google.com/open?id=1rebM4_JVeaPdxHCESVlWhmZvFDYrlum4</t>
  </si>
  <si>
    <t>Escola Estadual de Ensino Fundamental e Médio D. Helena Guilhon, S/N</t>
  </si>
  <si>
    <t xml:space="preserve">Pavimento irregular </t>
  </si>
  <si>
    <t>Ausência de sinalização sobre a faixa livre</t>
  </si>
  <si>
    <t>Sem rampas de acessibilidade</t>
  </si>
  <si>
    <t>Ausência de faixa de pedestres</t>
  </si>
  <si>
    <t>Sem semáforos</t>
  </si>
  <si>
    <t>Não há</t>
  </si>
  <si>
    <t>Arvores em bom estado de conservação</t>
  </si>
  <si>
    <t>Não há policiais no local, somente vem quando acionados</t>
  </si>
  <si>
    <t>https://drive.google.com/open?id=1Zky00Z67PM1X7AV1fWuYG8-BW7JWTm9I, https://drive.google.com/open?id=1RHbe-_kkndQqO-rOFw76lijFfnfwawnP, https://drive.google.com/open?id=13Xiy8dew5PYN74vVDGquDf8y4o3BhCrq, https://drive.google.com/open?id=1DFeVyL8WkIzrSqr6RN9Zoi4PFptbG7P0</t>
  </si>
  <si>
    <t>cintiagest.ambiental@gmail.com</t>
  </si>
  <si>
    <t>NÃO</t>
  </si>
  <si>
    <t>Primeira rua da "COSANPA", S/N</t>
  </si>
  <si>
    <t>Ausência de calçada regular</t>
  </si>
  <si>
    <t>Sem inclinação correta</t>
  </si>
  <si>
    <t>Ausência de rampa de acessibilidade</t>
  </si>
  <si>
    <t>Sem faixa de pedestre</t>
  </si>
  <si>
    <t>Ausência de mapas e placas de sinalização</t>
  </si>
  <si>
    <t>0 |  Trecho com ruído muito elevado, acima de 90 dB</t>
  </si>
  <si>
    <t>Fluxo intenso de caminhões e onibus</t>
  </si>
  <si>
    <t>Intensa queima de combustível via veículos que circulam principalmente por onibus</t>
  </si>
  <si>
    <t>Não</t>
  </si>
  <si>
    <t>Escola Estadual General Henrique Gurjão, Nº43</t>
  </si>
  <si>
    <t>Calçadas com pavimentos irregulares e com roturas</t>
  </si>
  <si>
    <t>Pavimentação inadequada</t>
  </si>
  <si>
    <t>Frequentemente os carros ficam estacionados na calçada em função da escola não possuir estacionamento</t>
  </si>
  <si>
    <t>Não possui manutenção</t>
  </si>
  <si>
    <t>Sm faixa de pedestre</t>
  </si>
  <si>
    <t>Ausência de placas de sinalização</t>
  </si>
  <si>
    <t>https://drive.google.com/open?id=1kfNX24Z0du7Lj6y8Qd0QUYI4aN_abmXR, https://drive.google.com/open?id=1YMkqNJYKzq1Uonp0xg0bkt9qz6w8pFgu</t>
  </si>
  <si>
    <t>Unidade de Saúde do Satélite</t>
  </si>
  <si>
    <t>Ausência de manutenção</t>
  </si>
  <si>
    <t>Sem fixa livre</t>
  </si>
  <si>
    <t>Um carro de lanche que prejudica a circulação dos pedestres</t>
  </si>
  <si>
    <t>Sem sinalização</t>
  </si>
  <si>
    <t>sem sinalização</t>
  </si>
  <si>
    <t>Não há semáforos</t>
  </si>
  <si>
    <t>Ausência de placas e sem rampas</t>
  </si>
  <si>
    <t>https://drive.google.com/open?id=1rM7ipIzQ99LMx-Uo3i3eJUKEFyhcTaYL, https://drive.google.com/open?id=1bkrtL-cb2m1Xolf2UzAwkgh2Gbi9WoSo, https://drive.google.com/open?id=1QswwICp_8FXE-1WgfqGkl2A8aJ3VkOfx</t>
  </si>
  <si>
    <t>Paróquia Nossa Senhora do Bom Remédio</t>
  </si>
  <si>
    <t>Calçada com pavimento irregular</t>
  </si>
  <si>
    <t>Sem rampas</t>
  </si>
  <si>
    <t>Sem semáforo</t>
  </si>
  <si>
    <t>ônibus urbanos velhos</t>
  </si>
  <si>
    <t>As árvores estão em bom estado de conservação</t>
  </si>
  <si>
    <t>https://drive.google.com/open?id=10dBMHJP2b6laRrgysy6HdSxSQpXuWCRW, https://drive.google.com/open?id=1_Slpp0X4dR9_61zuWVsyr2TbElORu-m0, https://drive.google.com/open?id=1owQvtxULX2yy4rhytJCCQesAGTt5HyQb</t>
  </si>
  <si>
    <t>Escola Municipal de ensino Infantil Satélite</t>
  </si>
  <si>
    <t>Pavimentação irregular com trincas e buracos</t>
  </si>
  <si>
    <t>Sem acessibilidade</t>
  </si>
  <si>
    <t>Ausência de faixa de pedestre</t>
  </si>
  <si>
    <t>Ausência de sinalização</t>
  </si>
  <si>
    <t>Ruídos intensos em função do grande fluxo de ônibus e caminhões</t>
  </si>
  <si>
    <t>Intenso fluxo de caminhões, carros e ônibus</t>
  </si>
  <si>
    <t>https://drive.google.com/open?id=1Esk_gx2VghEfLILAgJ0u9IMl2lGSX4Bo, https://drive.google.com/open?id=1t_-b7Nu7qqucybkteXvmEtrhVd_WilB-, https://drive.google.com/open?id=1mP2gsfNK8Ndc68tvb13jHGodJpcG6bH6</t>
  </si>
  <si>
    <t>Rua Betânia, 50</t>
  </si>
  <si>
    <t>Calçadas bastante deterioradas e irregulares</t>
  </si>
  <si>
    <t>Calçada varia em sua dimensão em função de estreitar em alguns trechos impedindo inclusive o transito de pedestres</t>
  </si>
  <si>
    <t>A calçada não apresenta inclinação padrão</t>
  </si>
  <si>
    <t>Ao longo de sua extensão possui muitos obstáculos como construção, ausência de calçadas e até postes que impedem o trafego de pedestres</t>
  </si>
  <si>
    <t xml:space="preserve">Ausência de rampas </t>
  </si>
  <si>
    <t>A via não possui faixa de pedestre em nenhum trecho de sua extensão</t>
  </si>
  <si>
    <t>Há a presença de um semáforo na conexão da rua Betânia com a Ajax de Oliveira</t>
  </si>
  <si>
    <t>Placas e e mapas de orientação só existem próximo a um shopping que fica próxima a rodovia Augusto Montenegro</t>
  </si>
  <si>
    <t>Muito barulho em função do intenso fluxo de veículos pequenos e grandes como ônibus e caminhões</t>
  </si>
  <si>
    <t>Trecho visivelmente poluído em função do intenso fluxo de carros leves e pesados</t>
  </si>
  <si>
    <t>01</t>
  </si>
  <si>
    <t>Via sem fiscalização</t>
  </si>
  <si>
    <t>https://drive.google.com/open?id=1tYTn0-5M5ITw34omUTaQlPe4HswB5JqQ, https://drive.google.com/open?id=1DjVtmTS3M1NePCpcSl_qST4DYIFwjDwq, https://drive.google.com/open?id=1i9dAzB7cD_GJ2ztRs26Gr-p8tliPyJWy, https://drive.google.com/open?id=1ehG12UJ3XbElnPcqjztt1bcvL_6R2HFl, https://drive.google.com/open?id=11mG9LbEoLJN7S8S-mcRr6NI_KhAzvRn2</t>
  </si>
  <si>
    <t>Rua Ajax de Oliveira, nº 203</t>
  </si>
  <si>
    <t>Pavimento bastante irregulares e muito deterioradas, além de calçadas construídas de acordo com as vontades dos proprietários dos imovéis</t>
  </si>
  <si>
    <t>Esta informação varia a medida que ser percorre a extensão da via</t>
  </si>
  <si>
    <t>Esta informação também varia de acordo com a construção da calçada ao longo da via</t>
  </si>
  <si>
    <t xml:space="preserve">Há muitos postes e calçadas construídas de forma irregulares que prejudicam o deslocamento de pedestres </t>
  </si>
  <si>
    <t>Há existência de rampas, porém não permitem a acessibilidade em função de fugir dos padrões</t>
  </si>
  <si>
    <t>Sem faixa de pedestres, inclusive em frente as escolas que existem</t>
  </si>
  <si>
    <t>Trecho com um semáforo, mas que não contribui muito com o fluxo nem a organização do trânsito</t>
  </si>
  <si>
    <t>Há placas porém, estão envelhecidas e não ajudam muito em função de não estarem mais visualmente em bom estado</t>
  </si>
  <si>
    <t xml:space="preserve">Há muito ruído em função do intenso fluxo de veículos leves e pesados, afinal é a via principal do bairro </t>
  </si>
  <si>
    <t>A trafegabilidade de ônibus e caminhões produzem muita fumaça em função da queima de óleo</t>
  </si>
  <si>
    <t>03</t>
  </si>
  <si>
    <t>Sem fiscalização</t>
  </si>
  <si>
    <t>https://drive.google.com/open?id=1vRflynl7Ec0_j8HhSa4KRrN1ZUiahHa3, https://drive.google.com/open?id=1ouCdrFtyMYqZ5zL7B2Yy5VPyRJTNHCHn, https://drive.google.com/open?id=1oO8C8v-gwkpnQyGoJtfFu5lZEj-aL6na, https://drive.google.com/open?id=11M4WIPx3QGHQ5GyvvaXOePvvz0H08Gpp, https://drive.google.com/open?id=1mL6zWn2doPJzB2tLI1TdH8C0YqwEwAZo</t>
  </si>
  <si>
    <t>Rua do Japonês, (Próximo ao Parque de retenção do DETRAN-PA)</t>
  </si>
  <si>
    <t>Calçada desniveladas, irregulares e com nenhuma manutenção</t>
  </si>
  <si>
    <t>As dimensões variam a medida que nos deslocamos em sua extensão</t>
  </si>
  <si>
    <t>Calçada irregular e com nenhuma inclinação...</t>
  </si>
  <si>
    <t>Muitos postes na calçada, construção de casas irregulares e muito lixo acumulado o que impede a mobilidade de pedestres nestas</t>
  </si>
  <si>
    <t>Nenhuma rampa</t>
  </si>
  <si>
    <t>Sem sinalização ou placas visíveis</t>
  </si>
  <si>
    <t>Placas envelhecidas e pouco visuais</t>
  </si>
  <si>
    <t>Possui fluxo moderado de motocicletas e carros de passeio o que causa ainda bastante ruídos</t>
  </si>
  <si>
    <t>Não há arvores o que tem são plantas cultivadas pelos moradores próximos que encontram nesta ação uma oportunidade para impedir que o lixo tomasse conta da via e sua calçada</t>
  </si>
  <si>
    <t>Via sem fiscalização e muito arriscada em função da ausência de iluminação e fluxo de carros e motos em alta velocidade</t>
  </si>
  <si>
    <t>https://drive.google.com/open?id=1B66avGL_zUTUuWMd_1TUMd4cfaLenYY6, https://drive.google.com/open?id=1y6NZ0ap24MS0WoeLKFxm0qzx3nrKi9-2, https://drive.google.com/open?id=1EA1WhNOpq3dZthmsuhAkh3JU00V9i8SW, https://drive.google.com/open?id=1if5SPcSfISH_3iXZYrR3u__nv436YGpj</t>
  </si>
  <si>
    <t xml:space="preserve">Rua Yamada, </t>
  </si>
  <si>
    <t>Calçadas bastante deterioradas em determinados trechos e com muita irregularidade com buracos entre outros problemas</t>
  </si>
  <si>
    <t>As dimensões variam em toda sua extensão, as vezes para mais, porém muito mais para menos</t>
  </si>
  <si>
    <t xml:space="preserve">Calçadas Planas com exceção da frente da delegacia e da Unidade Básica de Saúde do Parque Verde </t>
  </si>
  <si>
    <t>Muitas construções irregulares de calçadas à residencias que invadem as calçadas ao longo de sua extensão</t>
  </si>
  <si>
    <t>Sem rampas apropriadas</t>
  </si>
  <si>
    <t>Sem faixa de pedestres</t>
  </si>
  <si>
    <t>Possui um Semáforo em sua conexão com a rodovia do Tapanã</t>
  </si>
  <si>
    <t>Placas envelhecidas e sem visual, ou seja ficam sem funcionalidade</t>
  </si>
  <si>
    <t>Há muita queima de combustível em função do intenso fluxo de caminhões, ônibus e carros</t>
  </si>
  <si>
    <t>Sem sinalizações e pouca fiscalização</t>
  </si>
  <si>
    <t>https://drive.google.com/open?id=1UFGtpDICfBAlIZH_YZ8RtZ_xdLTq0S-i, https://drive.google.com/open?id=1HLBIebHtAM8_MXpmJf0qldsJjq98oX4A, https://drive.google.com/open?id=1YjUMIwasb7_44hh1SoVVlDmCLI0KcPav, https://drive.google.com/open?id=1cnu2u8hN3c9ORjG2bTJNzaRI-LAU3cx5, https://drive.google.com/open?id=1-Ceb9q8KVkTcJY-P_5-nXsDX5S9lMNA3</t>
  </si>
  <si>
    <t>Av. Gov Magalhães Barata, 600-698</t>
  </si>
  <si>
    <t>Possui piso tátil, mas há deterioração do pavimento.</t>
  </si>
  <si>
    <t>Largura livre irregular ao longo do trecho avaliado, com reduções consideráveis.</t>
  </si>
  <si>
    <t>Diferentes obstáculos presentes, dentre os quais ponto de ônibus mal posicionado, postes e vendedores ambulantes.</t>
  </si>
  <si>
    <t>Nem todos os acessos possuem a rampa. Há degrau entre a rua e a rampa existente.</t>
  </si>
  <si>
    <t>Nem todos os trechos possuem faixa, a faixa existente está apagada.</t>
  </si>
  <si>
    <t>Nem todos os trechos de travessia possuem semáforo para pedestres, onde existe, o equipamento está velho com a iluminação esmaecida.</t>
  </si>
  <si>
    <t>Apenas a indicação das linhas de ônibus que passam no local.</t>
  </si>
  <si>
    <t>Muitos ônibus</t>
  </si>
  <si>
    <t>Apenas um ponto de ônibus em condição precária</t>
  </si>
  <si>
    <t>Apenas árvores</t>
  </si>
  <si>
    <t>https://drive.google.com/open?id=1f3COkgrZNsk6GOMFqHbFanFoSh8IdLDz, https://drive.google.com/open?id=1oVnajP_RxItVKQ_T_uairub6k0UlPm0w, https://drive.google.com/open?id=1aSibMeqezMJrIkcelNU5IShQ6USReDdk, https://drive.google.com/open?id=1a-JBKIz1Hkt1MLZVWATTnxcCYnVPOZvy, https://drive.google.com/open?id=1J7133lQC2moe5yU8XnA_LWta20QxnLk1, https://drive.google.com/open?id=1KEfFoTki9q1BG2APrhCFscyp-Une2bY1, https://drive.google.com/open?id=1rxvwXT_JQtrjumCyrkU7B8xYdylY_mLj, https://drive.google.com/open?id=1uU9d0nP76asHrmASX5S8YPvS4SuNjuzk, https://drive.google.com/open?id=1g4nlUMv4gTqylzFmGpGb4o8rWktEoTu6, https://drive.google.com/open?id=1NUfQcvadJZXYyLJAbQVHLnOHAVp5ktY0</t>
  </si>
  <si>
    <t>Av. Almirante Barroso, 0-70</t>
  </si>
  <si>
    <t>Pavimento com muitas irregularidades, muitos buracos, pedras soltas, lixo na calçada.</t>
  </si>
  <si>
    <t xml:space="preserve">Largura livre variável. </t>
  </si>
  <si>
    <t>Desníveis presentes</t>
  </si>
  <si>
    <t>Diferentes obstáculos presentes, postes, lixo, ponto de ônibus mau posicionado.</t>
  </si>
  <si>
    <t xml:space="preserve">Possui rampa em apenas uma das extremidades, não segue a norma. </t>
  </si>
  <si>
    <t>Faixa de segurança desgastada, não possui outros indicativos.</t>
  </si>
  <si>
    <t>Os locais com os semáforos para pedestres são distantes do ponto e econtram-se em situação precária.</t>
  </si>
  <si>
    <t>Apenas placas para veículos</t>
  </si>
  <si>
    <t>Próximo à ponto de ônibus, a região é uma das mais movimentadas da cidade.</t>
  </si>
  <si>
    <t>Ponto de ônibus deteriorado e insuficiente para a demanda.</t>
  </si>
  <si>
    <t>Uma pequena praça abandonada atrás do ponto de ônibus.</t>
  </si>
  <si>
    <t>A rua que é adjacente à calçada avaliada encontra-se com uso baixo em decorrência de alterações viárias, a mão seguinte, após o canteiro concentra o "grosso do fluxo".</t>
  </si>
  <si>
    <t>https://drive.google.com/open?id=1QNA2TtdmtefYkTP0CPu_jT-3d4FwADxl, https://drive.google.com/open?id=10foqaOzZMcqhZucY9JsAIk-0-oiojthb, https://drive.google.com/open?id=1VXFf9u4azo9EaXNlwf3oWSs0fYuqfSxb, https://drive.google.com/open?id=1LPcSkUeki3gV419WYWz0BWOy7BcwXbRF, https://drive.google.com/open?id=1gkrFovpouZvyrPC29Zivgo54CCZqDPjd, https://drive.google.com/open?id=1BN76uIZWCX9858Mo1R2UBXukAlpXci7B</t>
  </si>
  <si>
    <t>Tv. Lomas Valentinas, 2581-2400</t>
  </si>
  <si>
    <t>Pavimento muito irregular, calçada quebrada, blocos de concreto soltos.</t>
  </si>
  <si>
    <t>Largura irregular ao londo do trecho, especialmente a largura da faixa livre.</t>
  </si>
  <si>
    <t>Em frente ao CRAS é razoávelmente plano. Inclinação variável ao longo do trecho, há presença de muitas rampas de imóveis com mais de 10º de inclinação e que interrompem o tráfego de pedestres na calçada.</t>
  </si>
  <si>
    <t>Muitas barreiras e obstáculos presentes. Especialmente rampas fora de padrões, intervenções particulares (construções), lixo, etc.</t>
  </si>
  <si>
    <t>Há rampa em apenas uma extremidade, porém com degrau que inviabiliza a utilização.</t>
  </si>
  <si>
    <t>Faixas desgastadas</t>
  </si>
  <si>
    <t>Em uma das extremidades não há semáforo para pedestres e a travessia é feita correndo uma vez que é uma área de grande fluxo.</t>
  </si>
  <si>
    <t>É uma via com grande fluxo de veículos pesados, caminhões e ônibus.</t>
  </si>
  <si>
    <t>Via adjacente possui alguns bancos</t>
  </si>
  <si>
    <t>Algumas árvores presentes não são adequadas para sombreamento, apenas paisagismo (aparentam ser plantadas por particulares).).</t>
  </si>
  <si>
    <t>Fluxo intenso, pedestre usa a ciclofaixa para se deslocar uma vez que boa parte da calçada é intrafegável.</t>
  </si>
  <si>
    <t>https://drive.google.com/open?id=10KYeZleo0OxbEroNcnm89owVsIY3EZLY, https://drive.google.com/open?id=1T2_r0xCG3hU9Hvky3H1b5_2Qu36KXP1x, https://drive.google.com/open?id=1FUGx3qwUcmp5Tr21Scz2mCdo4HNXg1JV, https://drive.google.com/open?id=1lDGwl8mwV-mr5Fbw54XTIeiAwcc2IcPC, https://drive.google.com/open?id=1pBnTY9BwAwwVSTjMnbQCC33a0z0uBkSu, https://drive.google.com/open?id=1cb8ZK0hoSHimaGEvl9cNhFDG_N-cOcc3, https://drive.google.com/open?id=1-tI8lOI25BJtClZpMggUlvYUI-UUr_fP, https://drive.google.com/open?id=10Pk3ZtkQ8Hg_8AiQ1uRQF7Pmazsyn0zX, https://drive.google.com/open?id=13mjhKRdtnyPADX9mNaWJDkcCaDrdnfld</t>
  </si>
  <si>
    <t>Av. Almirante Barroso, 1950-2840</t>
  </si>
  <si>
    <t>Muitas pedras soltas e buracos no pavimento.</t>
  </si>
  <si>
    <t>No trecho avaliado a largura é constante.</t>
  </si>
  <si>
    <t>Ponto de ônibus e alguns postes são encontrados no trecho avaliado.</t>
  </si>
  <si>
    <t>Possui faixas de pedestres em condições precárias.</t>
  </si>
  <si>
    <t>Possui nas duas extremidades.</t>
  </si>
  <si>
    <t>Apenas placas turísticas apagadas.</t>
  </si>
  <si>
    <t>Uma das vias com maior fluxo de ônibus da cidade.</t>
  </si>
  <si>
    <t>Efeitos atenuados pela área verde adjacente (Bosque Rodrigues Alves).</t>
  </si>
  <si>
    <t>Um ponto de ônibus e o Bosque Rodrigues Alves (cobra entrada).</t>
  </si>
  <si>
    <t>A calçada não possui árvores, porém, a presença do Bosque adjacente permite sombreamento da calçada em partes do dia.</t>
  </si>
  <si>
    <t>https://drive.google.com/open?id=1CxOJmKd8-t-ozxUlkXSm6W4fywC58Ptb, https://drive.google.com/open?id=198I9cLyA0JmlpqAUsqYRHumQwTVfz7F9, https://drive.google.com/open?id=1gShDnN6XrtmMfy_IcAoImthpw0xuHlTf, https://drive.google.com/open?id=1Kuvg6w0bcAKnqUf_h1SBpwoaHtW0DanF</t>
  </si>
  <si>
    <t>Avenida Rômulo Maiorana, 2420-2778</t>
  </si>
  <si>
    <t>Calçada irregular no trecho avaliado, partes boas, partes intrafegáveis</t>
  </si>
  <si>
    <t>Largura variável no trecho, em frente à Unidade de Saúde é um dos piores trechos. Os demais há entre 1 e 2 metros de largura total.</t>
  </si>
  <si>
    <t>Existem alguns obstáculos ocasionados pelo uso irregular da calçada, bem como rampa de veículo em casa particular.</t>
  </si>
  <si>
    <t>Passagem de ônibus, durante a semana o fluxo aumenta consideravelmente.</t>
  </si>
  <si>
    <t>Canteiro central possui bancos, mas não há cobertura para ônibus.</t>
  </si>
  <si>
    <t>Contei 23, porém nem todas oferecem sombra, e inclui em ambos os lados da rua adjacente (que dá acesso à unidade de saúde) por ser perto o suficiente para gerar sombra na calçada avaliada.</t>
  </si>
  <si>
    <t>https://drive.google.com/open?id=1qn8GY74cixH1Gp9wuYgnKmnX5UDCMYYH, https://drive.google.com/open?id=19fHep_BKZZnM9P1eBp3grhh3bU_IUqnc, https://drive.google.com/open?id=1pUBS0_zMBbFh4XXV_07YefBOLqv-NUWV, https://drive.google.com/open?id=1rzi0xu_a6mQM_cGqf3wr5Br6V-thVh9s, https://drive.google.com/open?id=1aLJwvqsjSDNyiKtjpavD-7Yy5LsG2RVb, https://drive.google.com/open?id=10rfSf6HDrZl94OYOZMtQ38f3UpN1G0hM, https://drive.google.com/open?id=1IHIz_5wcqvvjHGAxej_dIvpDPEYk57XE, https://drive.google.com/open?id=18MNBpxUb7UJxkHzPOQ7WWdDG6HOnoaoo</t>
  </si>
  <si>
    <t>Av. Romulo Maiorana, 2350-2240</t>
  </si>
  <si>
    <t>Condição variável no trecho avaliado, junto à escola a calçada está boa, nos imóveis particulares a condição piora significativamente.</t>
  </si>
  <si>
    <t>Largura variável, em frente à escola a largura é maior (registrada), nos imóveis particulares reduz para menos de 3m total, com vão livre entre de 1m a 2m.</t>
  </si>
  <si>
    <t>Há alguns obstáculos em imóveis particulares, desnível considerável no piso, entulho.</t>
  </si>
  <si>
    <t>POssui rampa em uma das extremidades e em frente à escola.</t>
  </si>
  <si>
    <t>Possui faixa em frente à escola. Apresenta certo desgaste</t>
  </si>
  <si>
    <t>Durante a semana o fluxo é intenso, especialmente de ônibus.</t>
  </si>
  <si>
    <t xml:space="preserve">O canteiro central possui bancos, não há cobertura para ponto de ônibus. </t>
  </si>
  <si>
    <t>A calçada avaliada não possui árvores, porém o canteiro central adjacente possui muitas árvores que conseguem gerar alguma sombra na calçada avaliada.</t>
  </si>
  <si>
    <t>https://drive.google.com/open?id=1nU6Fh32SOWKjahfxHMKF6tpcgUFgNm0F, https://drive.google.com/open?id=1Gyo1oyuqjzMJAMuRbPv6QYqe9FTOT3Hp, https://drive.google.com/open?id=1j9G9CvC5_hbthssR2q1ePt9uRm4yIF6F, https://drive.google.com/open?id=1_tTkzc7WvaiLDBNFwLnFWHYu1CG2b3BC, https://drive.google.com/open?id=1OE7t5g7rJj6eV3aPCQ4aiT4mXzPHH7GI, https://drive.google.com/open?id=1h7PpcH7J1DRTQG-599sWGo_zDI02xsQw</t>
  </si>
  <si>
    <t>Rua dos Mundurucus, n° 4951-4726</t>
  </si>
  <si>
    <t xml:space="preserve">Alguns trechos das calçadas apresentam elevações tipo rampa nas garagens </t>
  </si>
  <si>
    <t>Alguns trechos da calçada apresebtam apresentam larguras menor que 2.5 m</t>
  </si>
  <si>
    <t>Ha uma rampa na calçada em frente a garagem de uma residência acima de 10%</t>
  </si>
  <si>
    <t xml:space="preserve">Nao apresenta obstáculos </t>
  </si>
  <si>
    <t xml:space="preserve">Rampas estao fora do padrão </t>
  </si>
  <si>
    <t xml:space="preserve">Faixa desgatada e com sinalização </t>
  </si>
  <si>
    <t xml:space="preserve">Ha semafaro mas sem sinal sonoro </t>
  </si>
  <si>
    <t xml:space="preserve">Trecho há placas mas direcionando ao pedestre </t>
  </si>
  <si>
    <t xml:space="preserve">Ruidos é tenso devido ao fluxo de veículos </t>
  </si>
  <si>
    <t xml:space="preserve">No trecho fluxo de veiculos de pequeno a altos portes </t>
  </si>
  <si>
    <t xml:space="preserve">Apresenta uma árvore </t>
  </si>
  <si>
    <t xml:space="preserve">Apresenta uma arvores nesse lado </t>
  </si>
  <si>
    <t xml:space="preserve">Os veículos trafegam com uma velocidade controlada </t>
  </si>
  <si>
    <t>https://drive.google.com/open?id=1R6EfWI7OSVCuDt_kItwEKYMaFCbtDD7K, https://drive.google.com/open?id=1a8QoCGE1CUdQ2L5WVoJQJ53f8MsjolbP, https://drive.google.com/open?id=1pHkV6nEWfv9YUmmY5TMpCl1tA5aaez7x, https://drive.google.com/open?id=1EjRHHzukVcTuppFRbW0Yqc7MZ8C53ZlP, https://drive.google.com/open?id=10NAmZuvgtLO-2kQqU2skVz_tuVWNJ2TS</t>
  </si>
  <si>
    <t>ilha_java2015@hotmail.com</t>
  </si>
  <si>
    <t>Avenida Alcindo Cacela, nº 1962</t>
  </si>
  <si>
    <t>Calçada com piso tátil em frente da repartição pública, depois calçada nivelada com piso comum de concreto</t>
  </si>
  <si>
    <t xml:space="preserve">Largura é a mesma por todo o quarteirão </t>
  </si>
  <si>
    <t>Não oferece dificuldade para a caminhada</t>
  </si>
  <si>
    <t>Rampa só na frente do órgão público, e não é para cadeirantes, é acesso geral</t>
  </si>
  <si>
    <t>Há o semáforo dos cruzamentos, entretanto não há indicação para pedestres, só semáforos para carros</t>
  </si>
  <si>
    <t>Sem decibelímetros para medição, mas o barulho é intenso</t>
  </si>
  <si>
    <t xml:space="preserve">Apesar do grande volume de pedestres, a área oferece pouca segurança </t>
  </si>
  <si>
    <t>https://drive.google.com/open?id=1pJOU1dGLV1NVIEdYEeKKvIlWC5ID1hjg, https://drive.google.com/open?id=1EkVlUhBBBJEV7pHxbYLn0cnFICJ1Qj5K, https://drive.google.com/open?id=1bXkTD6lZ4faTrHl5qYQLsLTfR6gRfGid, https://drive.google.com/open?id=1R_AHfloBvdVa7VUUKTItUZGV2bh9lWJQ</t>
  </si>
  <si>
    <t>queiroga.daniele@gmail.com</t>
  </si>
  <si>
    <t xml:space="preserve">Posto de Saúde </t>
  </si>
  <si>
    <t xml:space="preserve">Caminho com desnível de calçadas </t>
  </si>
  <si>
    <t>Calçada bem larga</t>
  </si>
  <si>
    <t>Nesse trecho há muitas barracas que vendem comidas, então há barracas e cadeiras espalhadas, obrigando o pedestre a desviar, mas não a ponto de sair da calçada pois ela é bem larga</t>
  </si>
  <si>
    <t>Sem decibelímetro, mas o barulho do trânsito é grande, em alguns horários é mais severo por conta do rusg</t>
  </si>
  <si>
    <t>Trecho bem movimentado pois comporta hospitais, lojas e faculdades</t>
  </si>
  <si>
    <t xml:space="preserve">Existe um ponto de ônibus no quarteirão </t>
  </si>
  <si>
    <t>Grande fluxo de pedestres e carros</t>
  </si>
  <si>
    <t>https://drive.google.com/open?id=12IgNIm8cjuC7QPlQ_Z-FsI32e4uwGJkh, https://drive.google.com/open?id=1uDXSVhdeYJhYHK18N7lDXu0vqTqkzIJ4, https://drive.google.com/open?id=1P8rz0o_Nnup6vZwLINN7H9OzIf6cHCVl, https://drive.google.com/open?id=1OuXvjSM-ssVOEDSdJDCZP2ZaaDzxYJdl, https://drive.google.com/open?id=1JT1Q1qL5uwvzWG3dfo4zxaq1XemylQEc, https://drive.google.com/open?id=1ZLoziKuvgy5lHVb_z2M-_ZHR9uNXKLBo, https://drive.google.com/open?id=1YGXE8WvHZZpyk-1sJU8gjKJMXARU91-_</t>
  </si>
  <si>
    <t>Avenida Magalhães Barata</t>
  </si>
  <si>
    <t xml:space="preserve">Há uma variação grande na qualidade da calçada ao longo da avenida </t>
  </si>
  <si>
    <t xml:space="preserve">Tem boa área de circulação </t>
  </si>
  <si>
    <t xml:space="preserve">A dificuldade em caminhar pelo trecho é que tem muitos carrinhos de ambulantes vendendo lanche </t>
  </si>
  <si>
    <t xml:space="preserve">Canteiros de árvores tomam algum espaço </t>
  </si>
  <si>
    <t>Sinal sonoro quebrado</t>
  </si>
  <si>
    <t>Tem placas pois é uma área central</t>
  </si>
  <si>
    <t>Sem decibelímetro, mas a caminhada no local permite experienciar os ruídos, que são bem severos</t>
  </si>
  <si>
    <t xml:space="preserve">Área turística, de hospital igreja e faculdade </t>
  </si>
  <si>
    <t>Não existe ponto de ônibus formal, mas tem prédios com marquises que abrigam as pessoas</t>
  </si>
  <si>
    <t>Trânsito intenso</t>
  </si>
  <si>
    <t>https://drive.google.com/open?id=1u4rcsV74uHT7XgqP9mQau-WrUVBzg43a, https://drive.google.com/open?id=1tLdtx-ESOmk1Mn52DpYu04WQMoPlhcla</t>
  </si>
  <si>
    <t>Lauro Rocha de Sousa</t>
  </si>
  <si>
    <t>Belo Horizonte</t>
  </si>
  <si>
    <t>MG</t>
  </si>
  <si>
    <t>Rua dos Tupis, do 859 ao 949</t>
  </si>
  <si>
    <t>Calçada larga em mal estado de conservação.</t>
  </si>
  <si>
    <t>Largura constante</t>
  </si>
  <si>
    <t>Com desnível para resolver acesso plano ao mercado. Ora com escadas (arquibancadas), ora com rampas fora do padrão da NBR 9050</t>
  </si>
  <si>
    <t>Sem barreiras.</t>
  </si>
  <si>
    <t>Todas as rampas fora da norma da NBR 9050</t>
  </si>
  <si>
    <t>Quatro faixas no trecho, com diferentes condições de conservação.</t>
  </si>
  <si>
    <t>Demora de mais de 5min e abertura com cerca de 5seg.</t>
  </si>
  <si>
    <t>Medição feita num domingo, quando há redução no tráfego de veículos</t>
  </si>
  <si>
    <t>é possível descansar nas escadarias, mas sujeira e falta de manutenção atrapalham.</t>
  </si>
  <si>
    <t>Sem jardins mas com boa arborização</t>
  </si>
  <si>
    <t>https://drive.google.com/open?id=1jWcl2PQYaYXB93wPakGP32yqigafcdHr, https://drive.google.com/open?id=1Hq7nR4_hmbfYrsArJ9miFvstjWLj6aoF, https://drive.google.com/open?id=1fMaxTiVxNCmFh2HG1Bjhzx_gIFcox1HA, https://drive.google.com/open?id=1CH04wWkQK8RBCyo2wpIR7KsRM30g1CK9, https://drive.google.com/open?id=1BCrHi7kehAkAiphsBSGNNVpCRxCq5ml3, https://drive.google.com/open?id=1HgwpynL8i4q06g0kCErlqeoqQkpfZBIy, https://drive.google.com/open?id=1_9YDUefSNu0YJcRdZLipzX9Gnsh_GqkR, https://drive.google.com/open?id=1LQvc3vMgFHGnmGFGQJPMyAScG_6PvzZQ, https://drive.google.com/open?id=1yxUo59nWYO_w8iG3ldrf0ocYExzTnKNK, https://drive.google.com/open?id=1yFYgiRV5kFb6HUQ4LqLckTsNwl4-4XFo</t>
  </si>
  <si>
    <t>Rua Paulo Frontin, 16 - Rodoviária</t>
  </si>
  <si>
    <t>Calçada bem executada em pedra portuguesa. Precisa de manutenção.</t>
  </si>
  <si>
    <t>Largura regular</t>
  </si>
  <si>
    <t>Precisa de manutenção em algumas partes.</t>
  </si>
  <si>
    <t>medido no domingo, quando há uma redução no tráfego de veículos.</t>
  </si>
  <si>
    <t>https://drive.google.com/open?id=1-upZYgqGhg0PhnUSk-wtnYkt_8773_Wy, https://drive.google.com/open?id=1y3Oi0qdl_xR7MpgG9xAuf__GIbs9qu99, https://drive.google.com/open?id=1tHi40RKjgLrOFbhhRWze0F0UnaDy2s-e, https://drive.google.com/open?id=1u3wJ2Glyo1Dm24TxntQ_Pht7cCoYHNzd, https://drive.google.com/open?id=1fm60EiBJ087Yjq-YMtjVVxliGllEiJj3, https://drive.google.com/open?id=1oLhj5lA_Ykv0w_1U_1C3g8Mh_Ni2EGwU, https://drive.google.com/open?id=1jnwh9SPg9IH4_-hm8pCSwIe63de20yLq, https://drive.google.com/open?id=1CkZlz0zyIWDuaDLnik9vKpzZ25WRCamT, https://drive.google.com/open?id=1b671JcHdxaHfT9OdkGnSHlcwxFCU69Ck, https://drive.google.com/open?id=1jvUksF103l2eAe0gLtDkfRiFOKU1xKx3</t>
  </si>
  <si>
    <t>Talysson Amarilio de Andrade Zebral</t>
  </si>
  <si>
    <t>Avenida Prudente de Morais, 592</t>
  </si>
  <si>
    <t xml:space="preserve">Piso nivelado, com piso tátil apenas no meio da passagem, foi constatado que não existe piso ao redor dos obstáculos. Além disso, não existe rampas de acesso para os cadeirantes e indicadores para pessoas com deficiência visual ao descer do passeio. </t>
  </si>
  <si>
    <t>Passeio estreio com menos 1,20 metros, com largura para passagem apenas de uma pessoa. Além disso, contêm obstáculos durante ao longo do trecho. Sem tatil.</t>
  </si>
  <si>
    <t>Calçada plana, com inclinação de 3%, com grande amplitude, sem tatil e com obstáculos próximo ao meio fio.</t>
  </si>
  <si>
    <t>Calçada com três obstáculos, sendo localizado a frente da faixa de pedestre, tornando obrigatório o desvio para locomoção.</t>
  </si>
  <si>
    <t>A rampa encontra-se em total desacordo com as normas da ABNT NBR 9050-1, tornando inviável o uso da mesma, percebe que após a rampa encontra-se um gramado. Rampa sem tatil.</t>
  </si>
  <si>
    <t xml:space="preserve">A faixa encontra-se sem manutenção, quase invisível aos pedestres e motoristas, na travessia não existem sinalização on ou off. </t>
  </si>
  <si>
    <t>Semáforo com pouca manutenção e sinal sonoro queimado ou danificado</t>
  </si>
  <si>
    <t xml:space="preserve">Vias com nenhuma sinalização, seja de nome de logadouro ou ponto de interesse, sem mencionar a falta de sinalização de serviços essenciais. </t>
  </si>
  <si>
    <t>Avenida com grande movimentação de ônibus, provocando alto ruído, acima de 90dB. Tornando-se quase impossível conversação.</t>
  </si>
  <si>
    <t xml:space="preserve">Além da alta poluição atmosférica, ficou constado alta emissão de fumaças por diversos tipos de veículos, principalmente a diesel. Percebe-se que as faixadas das lojas/casas estão impregnadas de sujeira provocada pela fumaça dos veículos. </t>
  </si>
  <si>
    <t>Nota-se que o abrigo encontra-se em perfeito estado de uso, apesar de comportar poucas pessoas.</t>
  </si>
  <si>
    <t>Algumas arvores estão em péssimo estado, podendo haver quedas com tempestades. Os jardins estão descuidados e as raízes provou elevação das calçadas.</t>
  </si>
  <si>
    <t>A quantidade de pessoas e ambulantes nas calçadas provocam sensação de mal estar, falta de segurança e difícil locomoção.</t>
  </si>
  <si>
    <t>https://drive.google.com/open?id=1X7hjde3duyKN2DCMW-Lhp5WozwpdRTcI, https://drive.google.com/open?id=164ilWgzHxT-vNRghr6cPj6PHPBbRqa9K, https://drive.google.com/open?id=1sbjJWP-BSAYIiurINHtp4FboJ3X9AEwM, https://drive.google.com/open?id=1j5H3BvUNKK_R8Pgb_TkYzJ2o9SwBVGde, https://drive.google.com/open?id=1Oeu5dkD0xLY7gZRk_nImNgMkSmw38Xpn, https://drive.google.com/open?id=12EvTI1cRB2sbE9AvihmkEJAp9wc70vzC, https://drive.google.com/open?id=1m5hQ13BHpLlSi6lowANvSH1oGlOQEzEw, https://drive.google.com/open?id=17DU_Rwh-8P1hwnzh_3aojre_GAZOlrjj, https://drive.google.com/open?id=1N9uQ8yzh6eCXGkkIpenW4vMQS_bzoUe0, https://drive.google.com/open?id=1VlVuJDZeYHtyeiO_RpB2-kDMpYJGHNE4</t>
  </si>
  <si>
    <t>talyssonzebral@gmail.com</t>
  </si>
  <si>
    <t>Talysson Zebral</t>
  </si>
  <si>
    <t>Av. Afonso Pena, 1377 à Avenida do Contorno, 304</t>
  </si>
  <si>
    <t>As calçadas analisadas têm um peso importante na avaliação, o trecho corta área central da capital mineira, passando pelo Parque Municipal, Praça Sete (marco zero da capital, ponto de maior movimento da cidade) e vamos até rodoviária intermunicipal. As calcadas ainda, interligam diversos locais de baldeações/estações de ônibus municipal e intermunicipal. Durante todo trecho foi possível analisar sua regularidade e excelente condições de mobilidade do pedestre. Apenas alguns locais sem o piso tátil.</t>
  </si>
  <si>
    <t>As calçadas são bem amplas, existindo após a Praça Sete, um pequeno recuo da largura x faixa livre. 5m x 3,20, não impedindo a livre circulação.</t>
  </si>
  <si>
    <t>As calçadas em sua maioria têm a inclinação de 1,4 à 1,88º.</t>
  </si>
  <si>
    <t>Durante todo trecho percorrido, encontramos vários ambulantes e vendedores de pipocas, nesse trecho afunilando a passagem de pedestres.</t>
  </si>
  <si>
    <t xml:space="preserve">Foi analisado de maneira proporcional pelo tamanho percurso, encontramos diversas adaptações de acessibilidade, todas em perfeitas condições de uso, apenas na última faixa de pedestre que fornece acesso a rodoviária, seu acesso só seria possível com ajuda de uma outra pessoa. </t>
  </si>
  <si>
    <t>Algumas faixas precisam de manutenção, mais em sua maioria todas pintadas.</t>
  </si>
  <si>
    <t>Os semáforos estão todos em perfeito estado de uso, com todas luzes em funcionamento, porém, poucos com aviso sonoro e botoeira.</t>
  </si>
  <si>
    <t>Existem diversas placas que apontam locais de interesse para veículos e pedestres, detectamos ainda, mapas com indicações de interesse, história dos pontos ao logo do percurso e algumas placas com indicação de faixa de pedestre.</t>
  </si>
  <si>
    <t>93.76 dB Por se tratar de uma Avenida central e de interligação com toda cidade, o alto ruído dificultas as vezes até a conversação. Trânsito intenso de ônibus.</t>
  </si>
  <si>
    <t>Trecho visualmente poluído pelo alto volume veículos a diesel, alguns ônibus da frota mais antiga com fumaça visível, tornando-se um trecho com alta poluição atmosférica.</t>
  </si>
  <si>
    <t xml:space="preserve">Durante todo trecho percorrido encontramos alguns mobiliários urbanos como praça para descanso. Mais, a nota acima foi aumentada levando em consideração que no início do trecho percorrido, era a entrada principal do Parque Municipal, local oferece abrigos, locais de descanso, sanitários entre outros. Os abrigos/paradas todos em perfeitas condições de uso, contendo proteção contra chuva e assentos. </t>
  </si>
  <si>
    <t>Durante todo trecho temos presente arvores de 7 x 7 metros, o que dificultou o valor exato. Além do Parque Municipal, as duas calçadas e canteiro central contem arvores ao logo do trecho.</t>
  </si>
  <si>
    <t>Durante toda extensão, percebemos os pedestres caminhando de maneira agitada, até pelo fato de ser o hipercentro da capital mineira, onde o fluxo de carro e pedestre são agressivos. Referente à  segurança pública, a Policia Militar e Guarda Municipal estava presente com ampla frequência, além da base móvel comunitária na Praça Sete.</t>
  </si>
  <si>
    <t>https://drive.google.com/open?id=1C4Aw6K7EQSc2QAluWlNpjEa92PNMGKPM, https://drive.google.com/open?id=1C5Z0hXFosXDG9i79weu8Q0zd6-s79kC7, https://drive.google.com/open?id=1_yuK1QaH9lS2XoBVWmhCrJNtJKCzDEBN, https://drive.google.com/open?id=1TBWJgXu6O1_CHCYRAXOClOyjRKJWUEBH, https://drive.google.com/open?id=1q34a9Mkbb58fbL2BYy_40pKD7Eo7TNfD, https://drive.google.com/open?id=1sMuzZc_d1FnM14K_v8-waV7zx3LkIaxM, https://drive.google.com/open?id=1rRiJSC2yIYOPtYkz49gm2oS6CESSUC2v, https://drive.google.com/open?id=1iq_UBySDxu6sbWYdTz5znE9n7bU9rov5, https://drive.google.com/open?id=16wjex059_z_M5qQxhLwZwYM_2kC4tUh2, https://drive.google.com/open?id=1VxAHK1CPHlezSzWlNqSIESB5h5JpCmJ3</t>
  </si>
  <si>
    <t>Avenida Augusto de Lima, 1058 à Av. Augusto de Lima, 1549 (Fórum Lafayette)</t>
  </si>
  <si>
    <t>O trecho verificado mostrou situações adversas em sua regularidade, houve locais com regularidade boas, ruins e péssimas. A prefeitura deveria atuar de maneira afim de regularizar e garantir a padronização das calçadas nessa região. Apenas na parte frontal ao Tribunal Regional do Trabalho, havia piso tátil e calçada regular.</t>
  </si>
  <si>
    <t>Alguns locais havia estreitamento do passeio, porém, ficou acima de 1,20m.</t>
  </si>
  <si>
    <t>As calçadas em sua maioria têm a inclinação de 2º, porém no trecho inicial percorrido encontramos inclinação de 4,5º.</t>
  </si>
  <si>
    <t>Durante o trecho percorrido encontramos duas bancas de revistas e uma parada/ponto de ônibus, que encurtava muita a circulação chegando a ficar com 1,10 de faixa livre.</t>
  </si>
  <si>
    <t xml:space="preserve">Esse foi um dos pontos que mais me chamou atenção, quase todas rampas de acessibilidade estão fora das normativas vigentes, podendo citar: local com rampa de um lado e do outro degrau, falha no nível entre passeio e asfalto; poste no meio da rampa, entre outros. </t>
  </si>
  <si>
    <t>As faixas em sua maioria estavam desgastadas e/ou sem reparos.</t>
  </si>
  <si>
    <t>Os semáforos estão todos em perfeito estado de uso, com todas luzes em funcionamento, alguns com sinal sonoro e botoeira.</t>
  </si>
  <si>
    <t>As placas indicando apenas pontos de interesses, sendo a sinalização em sua maioria a veículos.</t>
  </si>
  <si>
    <t>83  dB Região de grande fluxo de caminhões de médio porte e ônibus geram muito ruídos.</t>
  </si>
  <si>
    <t xml:space="preserve">Trecho com alto volume veículos a diesel, apesar da frota ser nova, verificamos emissão de fumaças visíveis. </t>
  </si>
  <si>
    <t xml:space="preserve">No trecho percorrido encontramos apenas uma pequena praça para descanso, local onde iniciamos o percurso, todas as paradas de ônibus são cobertas e com assentos. </t>
  </si>
  <si>
    <t>No início do trecho analisado encontramos muitas arvores, porém, no meio do percurso pudemos perceber que foram cortadas um alto volume e não houve replantio.</t>
  </si>
  <si>
    <t>Apesar do auto trafego de ônibus e pedestre, temos uma sensação de segurança, local onde existem mais de 1.000 lojas que atendem o Estado de Minas Gerais inteiro, passando em média 300.000 pessoas. Novamente a Policia Militar presente em diversos locais.</t>
  </si>
  <si>
    <t>https://drive.google.com/open?id=1twGNWb7hQQAiDTGGGTTTy5IWkVrJGZGC, https://drive.google.com/open?id=1D-1EJlKuEEexwE-ToS8lEja_MNJDGC1n, https://drive.google.com/open?id=1jFi0_AA-hYh-8QgzYHY5VrXLYC9pA0ba, https://drive.google.com/open?id=11SkQKAEYmRo1C1zSZ47T5xQ3L-a1gaPc, https://drive.google.com/open?id=1lUPYKYacQuICVmZ1gA6EsHLMsg6uT_da, https://drive.google.com/open?id=1agibCtZMYSmQB-iSlBPxSn_khCPBc4iC, https://drive.google.com/open?id=1o3-QSKvMU-9Lh5dHJ1_VXupFJ0u9iTFx, https://drive.google.com/open?id=19ig5tUcKAv0h986N92T5IpE-pSTL8KnL, https://drive.google.com/open?id=1WaOqo-vDnM6FQBdg_JqdRxkq9hYOtUdF, https://drive.google.com/open?id=1pBIeNzeNEP0GAzVcklwGhKVHx4t_q-kU</t>
  </si>
  <si>
    <t>Avenida Prudente de Morais, 1602 à 30</t>
  </si>
  <si>
    <t xml:space="preserve">Por toda extensão percorrida, notamos que em sua maioria encontramos a via de pedestres regular e com tátil, contando com poucos locais com irregularidades, apenas um buraco que atrapalhasse a locomoção (em frente ao Museu da Cidade). </t>
  </si>
  <si>
    <t>As calçadas são largas, contando com algumas marquises/recuo de prédio que ampliam ainda a circulação</t>
  </si>
  <si>
    <t>As calçadas em sua maioria têm a inclinação de 1,8.</t>
  </si>
  <si>
    <t>Sem barreiras ou obstáculos, tornando-se fácil locomoção de todos os pedestres. Contendo duas 3 bancas de revista ao longo do trecho, porém dentro da margem, acima de 1,80m.</t>
  </si>
  <si>
    <t>Foi analisado de maneira proporcional pelo tamanho percurso, diagnosticamos 3 locais que dificultaria acessibilidade. Sendo um 1 por degrau alto, um com arvore no meio e por último uma rampa de acesso apenas ao asfalto, não interligando o outro lado da calçada.</t>
  </si>
  <si>
    <t>Algumas faixas precisam de manutenção, mais em sua maioria todas pintadas. Pela avenida ser de alto volume de arvores, existem iluminação (abaixo das arvores) que apontam para as faixas de pedestres e calçadas.</t>
  </si>
  <si>
    <t>Os semáforos estão todos em perfeito estado de uso, com todas luzes em funcionamento, porém, sem aviso sonoro e botoeira.</t>
  </si>
  <si>
    <t>Existem diversas placas que apontam locais de interesse, todas voltadas para veículos, tendo três de indicações de interesse: Tribunal Eleitoral de Minas Gerais, Museu da Cidade e para um shopping privado.</t>
  </si>
  <si>
    <t>66 dB O trecho neste horário constava com baixo movimento, tendo um baixo ruído sonoro. Cabe ressaltar que nos horários de entrada e saída, seja das escolas ou serviços, existem um alto volume de veículos aumentando muito essa análise de ruído.</t>
  </si>
  <si>
    <t>No horário verificado podemos sentir o cheiro/aroma das arvores, oferecendo uma sensação de estarmos em um parque. Durante o período da noite esse cenário muda pelo alto trafego de veículos a diesel e gasolina.</t>
  </si>
  <si>
    <t>Durante todo trecho percorrido, apenas uma pequena praça com mobiliário urbano integrado com academia ao céu aberto. Os abrigos/pontos de ônibus todos em perfeito estado, oferecendo assento e abrigo contra chuva.</t>
  </si>
  <si>
    <t>Durante todo trecho temos presente arvores de 7 x 7 metros^.</t>
  </si>
  <si>
    <t>Durante toda extensão, percebemos os pedestres caminhando de maneira tranquila, sem preocupar com agitação dos veículos, contendo vários comércios, escola, faculdade e Tribunal Eleitoral do Estado de Minas Gerais.</t>
  </si>
  <si>
    <t>https://drive.google.com/open?id=1Ueboy00YmTPac8j6d_FV6VrgPaPGZh7u, https://drive.google.com/open?id=1a0tq5tbhC3FDhp5dRDg6YOo8nlKfKE1u, https://drive.google.com/open?id=1bTToiNPfm3ThwmKcIep1jbvh1jGm4cBJ, https://drive.google.com/open?id=1UVaTcJnAqfT1ux3CuptgYhNmSDJT7MEV, https://drive.google.com/open?id=1WNWSF3niRZbbhdyf5uQSY-i20sJqeTKj, https://drive.google.com/open?id=1dAgIRP3p45DGVHz6lp7z7xFmTq9ghhzL, https://drive.google.com/open?id=1kpGzpAQ77hafwA-UXzVkDpiTIBHKvufz, https://drive.google.com/open?id=11bFSQeLuU95LS736Mfq4B-mBS2OVeni2, https://drive.google.com/open?id=1l_eWAaQBo3k_lu2Om1F8fFr3ejAsCTEW, https://drive.google.com/open?id=15ERTqzKynAayhji33E-zN4ywjS9nWnGv</t>
  </si>
  <si>
    <t xml:space="preserve">Avenida Paraná, 86 a 510 </t>
  </si>
  <si>
    <t>O trecho verificado, é um de maiores concentrações de pedestres e ônibus da capital mineira. Todo percurso a regularidade do piso foi mantida, ainda contando com faixa exclusiva de pedestre e piso tátil.</t>
  </si>
  <si>
    <t>As calçadas são amplas e livre de circulação.</t>
  </si>
  <si>
    <t>As calçadas em sua maioria têm a inclinação de 2,3.</t>
  </si>
  <si>
    <t>Durante todo trecho percorrido encontramos a passagem livre de circulação dos pedestres.</t>
  </si>
  <si>
    <t>Todas em perfeito estado, garantido segurança e acessibilidade aos usuários.</t>
  </si>
  <si>
    <t>Todas faixas estão visíveis, com piso elevado(bem nivelado) e com boa iluminação.</t>
  </si>
  <si>
    <t>10 | Trecho com semáforos para pedestres, dotados de botoeira e sinal sonoro para cegos. Tempo de espera máximo de 1 min. e tempo de travessia suficiente para uma pessoa que ande devagar</t>
  </si>
  <si>
    <t>Os semáforos estão todos em perfeito estado de uso, com todas luzes em funcionamento, com sinal sonoro e botoeira.</t>
  </si>
  <si>
    <t>As placas de interesses estão ao lado e dentro das estações do MOVE, detalhando bem toda região.</t>
  </si>
  <si>
    <t xml:space="preserve">Por se tratar de uma via exclusiva de ônibus o nível de ruído é extremamente alto, ainda mais que acústica do corredor não contribui por causa dos prédios que não vazão aos ruídos. </t>
  </si>
  <si>
    <t>No trecho percorrido encontramos apenas uma pequena praça para descanso. As estações do MOVE estão em perfeitas condições de uso. Os abrigos/pontos de ônibus todos em perfeito estado de uso e bem amplo, porém, para acessa-los deve passar pela bilheteria.</t>
  </si>
  <si>
    <t>Durante todo trecho temos presente arvores de 7 x 7 metros, em alguns locais até em menor distância, existe um jardim que separa a via da calçada.</t>
  </si>
  <si>
    <t xml:space="preserve">Apesar do auto trafego de ônibus e pedestre, temos uma sensação de segurança muito direcionada a ação da Policia Militar e Guarda Municipal. Existe uma grande vontade das pessoas querem sair do local para estações e seguir para suas residências, essa foi a opinião de algumas pessoas abordadas. </t>
  </si>
  <si>
    <t>https://drive.google.com/open?id=1cyUkKyTtoa5s8QtN2KH62PbjZAu7u_KP, https://drive.google.com/open?id=1p8GtWV4vJRTQl7CVkag-2-5slrohIecN, https://drive.google.com/open?id=14RhZr12xTa7BLdjnEqMQF9FrQJHgsZ5z, https://drive.google.com/open?id=17qwq7w1zwB1XBrkeXhR0fjznO9PvQq64, https://drive.google.com/open?id=10ucbsmg_vr3dyl4SWE5w7SJjcvPECT26, https://drive.google.com/open?id=19r67jYkFckooC4wl5OPZheE_7nGyGxhX, https://drive.google.com/open?id=1AnIPkrOCQX0GaPjlRw8JIHKBbjEcH05p, https://drive.google.com/open?id=11HR7XODDIWOCyVI9h6XsgsEOs8NADHOW, https://drive.google.com/open?id=1ioP8jqkmkDFNw3RQAx59NEiv8hg5CZPY</t>
  </si>
  <si>
    <t xml:space="preserve">Avenida Raja Gabaglia, 303 / Avenida Alvares Cabral / 
Rua Matias Cardoso/ Rua Dias Adorno / Rua Rodrigues Caldas / Praça Carlos Chagas/ Avenida Olegário Maciel/ Rua Dias Adorno /Avenida Barbacena, 1.200 (Sede Companhia Energética de Minas Gerais).
</t>
  </si>
  <si>
    <t>Por se tratar de uma região onde concentra diversos órgãos públicos federais, estaduais e municipais, como: Tribunal Regional Federal da 1ª Região, Assembleia do Estado de Minas Gerais, CREA-MG, Tribunal de Justiça de Minas Gerais, PROCON-MG, Banco Central do Brasil e etc, em quase toda sua totalidade já estão adaptados a legislação local, principalmente referente ao piso tátil. Apenas o canteiro central (entre os tribunais) que se encontram irregulares, mas, o local é de baixo movimento.</t>
  </si>
  <si>
    <t xml:space="preserve"> As calçadas têm ótima amplitude para movimentação dos pedestre.</t>
  </si>
  <si>
    <t>As calçadas em sua maioria têm a inclinação de 2º.</t>
  </si>
  <si>
    <t>Sem barreiras ou obstáculos.</t>
  </si>
  <si>
    <t>Existem algumas partes que existem desníveis que prejudicam a locomoção, da mesma maneira algumas não se enquadram dentro do padrão estabelecido.</t>
  </si>
  <si>
    <t>Algumas faixas precisam de manutenção, pelo desgaste do tempo e de movimentação estão apagadas.</t>
  </si>
  <si>
    <t>Os semáforos estão todos em perfeito estado de uso, com todas luzes em funcionamento, apenas foi constatado que faltam alguns sinais sem botoeira e sinal sonoro para cegos.</t>
  </si>
  <si>
    <t>Existem placas voltadas apenas para veículos, os pedestres precisam  se orientar por elas.</t>
  </si>
  <si>
    <t>A Avenida Raja Gabaglia, é uma avenida de ligação concentrando alto volume de ônibus e veículos, por restrição da legislação municipal, apenas circulam pequeno caminhões.</t>
  </si>
  <si>
    <t>No horário comercial concentra-se muitos veículos a diesel, raramente vemos fiscalização de escapamentos desregulares. Fora do horário comercial, é possível sentir o cheiro/aroma das arvores presentes em todo trecho percorrido.</t>
  </si>
  <si>
    <t>No centro do percurso percorrido, temos a conhecida Praça da Assembleia de Minas Gerais, recentemente revitalizada contando com um amplo espaço de descanso, bebedouros e os pontos de ônibus estão em perfeito estado, contando com cobertura metálica e bancos.</t>
  </si>
  <si>
    <t>Em todo trecho percorrido foi verificado que existem arvores de 10 x 10metros, além de um alto volume de arvores e plantas na Praça da Assembleia.</t>
  </si>
  <si>
    <t>Local com ampla proteção policial e com bases móvel e fixa da Policia Militar.</t>
  </si>
  <si>
    <t>https://drive.google.com/open?id=1A_B94w-dUnIhbTs0uj3cW8n0UH78Tmkv, https://drive.google.com/open?id=174OpJwSprjte9Qf2LaLw_9qEJaM2ss4Q, https://drive.google.com/open?id=1lwFk-_eLhdu7OXFUsY78S__DysasDovk, https://drive.google.com/open?id=1sKZcxxWitRnBcx9aoGZfkjHfltSQ8Qtc, https://drive.google.com/open?id=1295-LuB4aIOoRsib7SwvEpWrZPrBNCR1, https://drive.google.com/open?id=1ksYDBYLx4nWyevGcwzgDI8AWkph9RNuQ, https://drive.google.com/open?id=1_WhvlAzhRNBWAPYLZoGIm0iWHJYGtLDH, https://drive.google.com/open?id=10nN2jxYD_CZYWtNBaV8wqhhsmInZplDM, https://drive.google.com/open?id=1B8BO6lSwOmihz1p_s5sYsNum8fFJlRpU</t>
  </si>
  <si>
    <t xml:space="preserve">Região Hospitalar (Av. Francisco Sales, 1111 - Santa Efigênia, Belo Horizonte
Avenida Professor Alfredo Balena 
Alameda Ezequiel Dias
</t>
  </si>
  <si>
    <t xml:space="preserve">A região por ser o polo de saúde pública do Estado de Minas Gerais, foi em sua maioria dentro das normas vigentes, com piso tátil. Apenas o piso da portaria do Hospital Santa Casa de Belo Horizonte, mostrou algumas trincas, irregularidade e piso muito grosso (tendo alta trepidação).  </t>
  </si>
  <si>
    <t xml:space="preserve">As calçadas são bem amplas até esquina com Alameda Ezequiel Dias, depois reduz para 4x3metros. </t>
  </si>
  <si>
    <t>s calçadas em sua maioria têm a inclinação de 1,98º.</t>
  </si>
  <si>
    <t>Em todo percurso verificamos que todas estão em perfeitas condições de acessibilidade. Algumas com padrão da NB 9050.</t>
  </si>
  <si>
    <t xml:space="preserve">Todas faixas estão visíveis, apenas não constam sinalização de travessia e iluminação. </t>
  </si>
  <si>
    <t>Os semáforos estão todos em perfeito estado de uso, com todas luzes em funcionamento, com sinal sonoro e botoeira, apenas dois pontos estão com botoeira com mau funcionamento.</t>
  </si>
  <si>
    <t>Além das placas de interesse e sinalização veicular, é possível verificar a existência de mapas indicativos para pedestres sobre a região.</t>
  </si>
  <si>
    <t>Levando em consideração ao horário e que a região concentra área de integração do MOVE e locomoção de pacientes/familiares existe alta concentração de ônibus e vans.</t>
  </si>
  <si>
    <t xml:space="preserve">Trecho com alto volume veículos a diesel, com fumaça visível, principalmente dos ônibus vindo dos municípios do interior (Tratamento Fora do Domicilio), tornando-se um trecho com alta poluição atmosférica. </t>
  </si>
  <si>
    <t>Durante o trecho percorrido, apenas encontramos uma praça com espaço para descanso/assentos. As paradas/pontos de ônibus em perfeito estado de uso, contando com assentos e cobertura ampla em alumínio.</t>
  </si>
  <si>
    <t>Durante todo trecho temos presente arvores de 7 x 7 metros. Essas arvores alivia a alta emissão de poluição local e refresca toda região</t>
  </si>
  <si>
    <t xml:space="preserve">Por se tratar de uma região hospitalar, a velocidade é controlada e os pedestres andam de maneira ordenada pelas calçadas. Existem policiamento constante em toda área. </t>
  </si>
  <si>
    <t>https://drive.google.com/open?id=1UVzIw2Hw40g8xANshh1lWh-EPZTG0giE, https://drive.google.com/open?id=1CqtJi4juQdTM8o-QINdlRUBcQmFYfoDw, https://drive.google.com/open?id=1JIUEYagYmtOZlsLBke8st11JNfWPYPXi, https://drive.google.com/open?id=1BQxuOkBAvEtLmFNrTnzexeW63U-43RdY, https://drive.google.com/open?id=1IzR2VLnHn0GjMQ1JaXo7aQPJ-UJ5osC_, https://drive.google.com/open?id=1NFsm2vFg6EvCREyTF19S2G8cIKCG354H, https://drive.google.com/open?id=1OZzD_UxFPbHGni_g_6it0Ty06kG2vfCf, https://drive.google.com/open?id=1YdEdU8s67xjCMVB3OqktPiqJXCAzPA02, https://drive.google.com/open?id=1EdpkSqZP6lfrT9eUy2nrV4p6xKrx3-qM, https://drive.google.com/open?id=1hShRGPpXnzNnTNh5-jvHFVFGqEq3AeBd</t>
  </si>
  <si>
    <t>Região Mercado Central: Av. Augusto de Lima, 785 à 744</t>
  </si>
  <si>
    <t>Por se tratar de um conjunto turístico, comercial e centro de convenções foi possível ver que se adequaram as normas vigentes, em todo trecho percorrido foi notado a presença do piso tátil, todo trecho regular.</t>
  </si>
  <si>
    <t>As calçadas têm ótima amplitude de movimentação de pedestre.</t>
  </si>
  <si>
    <t>As calçadas em sua maioria têm a inclinação de 2,4º.</t>
  </si>
  <si>
    <t>Sem barreiras ou obstáculos, tornando-se fácil locomoção de todos os pedestres.</t>
  </si>
  <si>
    <t>Em todo trecho percorrido foi possível ver a regularidade das rampas de acessibilidade, garantindo locomoção e dentro das normas da NBR.</t>
  </si>
  <si>
    <t>Algumas faixas precisam de manutenção. De maneira positiva elevação das faixas de pedestres bem niveladas com as calçadas.</t>
  </si>
  <si>
    <t>Existem placas voltadas para veículos, pontos de interesse e indicativo aos pedestres, como mapa da região, história do local e afins.</t>
  </si>
  <si>
    <t>O trecho percorrido fica na equina da Avenida Amazonas, via de maior extensão da capital mineira, onde concentra 40% da malha de ônibus, atendendo moradores de Belo Horizonte e Região Metropolitana.</t>
  </si>
  <si>
    <t>No horário de pico, horário no qual foi realizado o levantamento, foi possível sentir e visualizar fumaça de veículos, com odor bem marcante de poluição.</t>
  </si>
  <si>
    <t>No trecho percorrido foi constado apenas uma praça para descanso dos pedestres, ao lado da mesma encontra-se a Praça Raul Soares que existe diversos assentos. Todos os abrigos/pontos de ônibus são equipados com assentos e cobertura ampla</t>
  </si>
  <si>
    <t>A nota acima mencionada, leva em consideração ao horário de pico, pois existem uma agressividade alta dos motoristas e dos pedestres ao seguir para estações/pontos de ônibus no entorno. Constatamos muitas buzinas e algumas lâmpadas queimadas. Monitoramento da Policia Militar frequente, contando ainda com uma base móvel comunitária.</t>
  </si>
  <si>
    <t>https://drive.google.com/open?id=1neyDYC8JYorJKICXmnrk7-YX0Yuqd21Z, https://drive.google.com/open?id=193JQZZ5qMs1VXV6E0Did7sTrE11o3Jbb, https://drive.google.com/open?id=1YjOVRW5icwiUkNiJbfAB0z5Hkur-W7zX, https://drive.google.com/open?id=1jLKet2CueCMRdi-IO2j-4n7Urm6Prn0S, https://drive.google.com/open?id=1V3Q5Psf-pTnRW9YLopynu-ZWyaB84S-a, https://drive.google.com/open?id=1LJYS5qSxyrJBJgeE-EVUmgKASEuv6SS_, https://drive.google.com/open?id=1km1Bfm5PZ9t61LTyblZc_DtRyVA_Z0w_, https://drive.google.com/open?id=1a8MvObe10fRnFI-esK2Jhs0tBqhf_RQV</t>
  </si>
  <si>
    <t>Colégio Pitágoras - Av. Prudente de Morais, 1602 - Cidade Jardim</t>
  </si>
  <si>
    <t>Calçada bem regular, com piso tátil durante todo quarteirão que abrange o local levantado.</t>
  </si>
  <si>
    <t>Largura regular durante todo percurso levantado.</t>
  </si>
  <si>
    <t>Trecho livre, no percurso existe uma banca que não atrapalha o percurso, mantendo ainda os 3 metros livres.</t>
  </si>
  <si>
    <t>Rampas dentro das normas da NBR 9050.</t>
  </si>
  <si>
    <t>Faixa em excelente condições, não tendo sinalização de pedestre ou iluminação direcionada para faixa.</t>
  </si>
  <si>
    <t>Em perfeita condições, faltando apenas botoeira e sinal sonoro.</t>
  </si>
  <si>
    <t>Nesse horário foi constatado baixo ruído, porém, nos horários de picos conversar fica algo difícil segundo algumas pessoas entrevistadas.</t>
  </si>
  <si>
    <t>Local com abrigo de onibus coberto e com assentos.</t>
  </si>
  <si>
    <t xml:space="preserve">Avenida com muitas arvores </t>
  </si>
  <si>
    <t>https://drive.google.com/open?id=1uJrCMwd9aMjj1h0qiNtpEnuaBynbdAWm, https://drive.google.com/open?id=1XhODTFOR21nuuSgR4ooxDpVkJyXx9C-P, https://drive.google.com/open?id=1KYbzu0_s3K4uJQQEBWXqOK-TCb1TSaR_, https://drive.google.com/open?id=1pqcpiBj5rEoGct6hk30jbsWfq1kKbhV-</t>
  </si>
  <si>
    <t>Tribunal Regional Eleitoral de Minas Gerais - Av. Prudente de Morais, 100 - Cidade Jardim</t>
  </si>
  <si>
    <t>Piso totalmente regular</t>
  </si>
  <si>
    <t>Inclinação: 1,8</t>
  </si>
  <si>
    <t>Faixa com muito desgaste, precisando de manutenção.</t>
  </si>
  <si>
    <t>Apenas placas para veículos.</t>
  </si>
  <si>
    <t>Durante o percurso apenas o ponto de onibus como mobiliário urbano, em perfeita condição de uso, com cobertura e assento.</t>
  </si>
  <si>
    <t>Avenida com muitas arvores.</t>
  </si>
  <si>
    <t>https://drive.google.com/open?id=1fNonToQ3LB_Ume2rURebfl9dLd5Lkone, https://drive.google.com/open?id=1OYzjHwDl6awwOyQOi5-pV5xlPCTuaeKv, https://drive.google.com/open?id=1T161gxgrbO0I7tP2EbKsuPAFL7dUKijS, https://drive.google.com/open?id=1BN-IQMmFLleN3cCPM6Awxq2g1_70kTfE, https://drive.google.com/open?id=1s9Yq7D1PAi5TyxDtJLrguY5vVxaF98nm, https://drive.google.com/open?id=1rP2y_R1UO6ny5aGj6l_tSjJZrwaH4pQ-</t>
  </si>
  <si>
    <t>Mercado Central/Minas Centro - Av. Augusto de Lima, 744 - Centro</t>
  </si>
  <si>
    <t>Av. Augusto de Lima, 744 - Centro, Belo Horizonte</t>
  </si>
  <si>
    <t>1,9º</t>
  </si>
  <si>
    <t>Calçada totalmente livre.</t>
  </si>
  <si>
    <t>10 | Trecho tem mapa bem detalhado e acessível para a leitura e localização dos pedestres com todas as informações de locais e de transportes nas proximidades. Inclui informação sobre pontos com acessibilidade para pessoas com deficiência</t>
  </si>
  <si>
    <t>No trecho percorrido foi constado apenas uma praça para descanso dos pedestres, ao lado da mesma encontra-se a Praça Raul Soares que existe diversos assentos. Todos os abrigos/pontos de ônibus são equipados com assentos e cobertura ampla.</t>
  </si>
  <si>
    <t xml:space="preserve">A nota acima mencionada, leva em consideração ao horário de pico, pois existem uma agressividade alta dos motoristas e dos pedestres ao seguir para estações/pontos de ônibus no entorno. Constatamos muitas buzinas e algumas </t>
  </si>
  <si>
    <t>https://drive.google.com/open?id=1oj7h2v8SRGrg5qfIx_TPgDIiecXAXNI0, https://drive.google.com/open?id=1zSTxffWaWtRJ9oMOr4unO7U0XmnjjKsJ, https://drive.google.com/open?id=1OponwePv5UQ57HttSdF3n3A5qE8fLbk-, https://drive.google.com/open?id=1KhZCZQh1sRZcW8pBeFpofyhf2tR5zqBQ, https://drive.google.com/open?id=1Zq2GJqYyA8MpfFGdo9bEGHxvseXhNxCC, https://drive.google.com/open?id=1wTMoJk1b-kjF0yNeVm9DZeYqkGs_QjXq, https://drive.google.com/open?id=1wWprUghsBcEIBpzjJQruqUKcgSPsCFMD, https://drive.google.com/open?id=1w6EXS-3zALs_t58LQtWUNXxQri9yJHlI</t>
  </si>
  <si>
    <t xml:space="preserve">Avenida Parana - Centro </t>
  </si>
  <si>
    <t>Todas em perfeito estado, garantido segurança e acessibilidade aos usuários, de acordo com NBR 9050.</t>
  </si>
  <si>
    <t>Todas faixas estão visíveis, com piso elevado (bem nivelado) e com boa iluminação.</t>
  </si>
  <si>
    <t>https://drive.google.com/open?id=1VKeCXXH439P5uSldtUIxcFC64OjXpwaK, https://drive.google.com/open?id=1st5hmOp5h8tYiWH1WVXu3s0rcgDkEm6P, https://drive.google.com/open?id=1HR9OgYF84PQvH4GS9MlfgTASrLyGZ8sU, https://drive.google.com/open?id=15IiQUULF9f5gtz4DaF44AIj5NqE0sW7S, https://drive.google.com/open?id=1EXiYVtFXRMHohGeuKAbWf0AAMz5MGe44, https://drive.google.com/open?id=16v3GNHIp6Yb8Kde3jUfHdD3dGvp2U3C8, https://drive.google.com/open?id=1m8Xz16sQudS9USHJ6jza2ReZo0oCUguu, https://drive.google.com/open?id=1MdpyS-mCh3WvtsUZrNVN_8olh_a5apAa, https://drive.google.com/open?id=13Oq2YuNwB2EKj1y5twxOATw-jwYPSLjk, https://drive.google.com/open?id=10UcP_0pqI7Z0VvYaicY_RzRN4ixRJyHM</t>
  </si>
  <si>
    <t>CEMIG - Av. Barbacena, 1200 - Santo Agostinho</t>
  </si>
  <si>
    <t>Piso em perfeito estado.</t>
  </si>
  <si>
    <t>2,3º</t>
  </si>
  <si>
    <t>Calçadas totalmente livres.</t>
  </si>
  <si>
    <t>Todas as rampas estão em de acordo com a NBR 9050</t>
  </si>
  <si>
    <t>Algumas faixas com desgastes.</t>
  </si>
  <si>
    <t>Semáforos em perfeita condição de uso, faltando boteira e sinal sonoro.</t>
  </si>
  <si>
    <t>Apenas sinalização para veículos.</t>
  </si>
  <si>
    <t>Trecho com possibilidade de sentir cheiro das arvores e jardins.</t>
  </si>
  <si>
    <t>Local seguro, com base policial próxima e com monitoramento de cameras.</t>
  </si>
  <si>
    <t>https://drive.google.com/open?id=1OA9MyREz6VIvUY6jmTHIKKKCXx2w1NH3, https://drive.google.com/open?id=1Saghw3rcQwUVtDfhMpf5-Je4XS9ShnKm, https://drive.google.com/open?id=1FdAPht3_lR4BLitZFvlaxfBREDxQ-VDk, https://drive.google.com/open?id=1brqhZUjs2WIQf3goTi0aK71_frfaDw-0, https://drive.google.com/open?id=1gRetVD5pmiACJZBqIpaHaEgRWTLyMfVG, https://drive.google.com/open?id=1paeXw8ie8mUCR_7c5DXhdXtSLdNFhZwH</t>
  </si>
  <si>
    <t>Fórum Lafayette - Av. Augusto de Lima, 1549 - Barro Preto</t>
  </si>
  <si>
    <t>Pavimentação regular, porém sem piso tátil.</t>
  </si>
  <si>
    <t>2,1º</t>
  </si>
  <si>
    <t>Durante percusso vistoriado, uma banca e ponto de onibus encurta a passagem ficando apenas 1,10 metros para passagem dos pedestres.</t>
  </si>
  <si>
    <t>As rampas estão sem manutenção e na esquina chegando ao Fórum, existe um degrau que deixa impossível a passagem de cadeirante.</t>
  </si>
  <si>
    <t>Faixas sem manutenção, sendo necessário refazer a pintura.</t>
  </si>
  <si>
    <t>Os semáforos estão todos em perfeito estado de uso, com todas luzes em funcionamento, alguns com sinal sonoro e botoeira funcionando.</t>
  </si>
  <si>
    <t>Placas apenas para veículos.</t>
  </si>
  <si>
    <t>Região de grande fluxo de caminhões de médio porte e ônibus</t>
  </si>
  <si>
    <t>Único local identificado foi parada de ônibus, com assento e cobertura.</t>
  </si>
  <si>
    <t>Local com base móvel da Policia Militar e vários policias circulando.</t>
  </si>
  <si>
    <t>https://drive.google.com/open?id=1e21QnOyFsfStV7dCSn-hVhTWdplf9wBr, https://drive.google.com/open?id=1iMkzNtqZd2Et5qEBk_pIQTVvl2izSAD8, https://drive.google.com/open?id=1dYhHcjLTkQgGJk18Wt9DnL6FEx54x4Fn, https://drive.google.com/open?id=1YjT651gf6zCnYwkXSbv4jHplKnQ48omn, https://drive.google.com/open?id=1BQ2dG1LebytahllIEzkRWpQ6aR5KuaO7, https://drive.google.com/open?id=1E8osEfNtOPhRAIn5uTW5ZF6lqT9vNCeE, https://drive.google.com/open?id=1dKQPzrB9ET0qLwC1eZa-l6cGazoKsZEB</t>
  </si>
  <si>
    <t>Departamento Nacional de Produção Mineral - Praça Milton Campos, 201 - Serra</t>
  </si>
  <si>
    <t>2,7º</t>
  </si>
  <si>
    <t>Local sem barreira, livre circulação.</t>
  </si>
  <si>
    <t>Trecho sem semáforo.</t>
  </si>
  <si>
    <t>Local com trânsito intenso, fica na esquina de duas grandes avenidas com alta circulação de veículos.</t>
  </si>
  <si>
    <t>Local de passagem de trânsito intenso de carros a diesel.</t>
  </si>
  <si>
    <t>Em frente ao local vistoriado, existe uma grande praça com bancos para descanso, já o ponto de ônibus não tem estrutura de assento e cobertura.</t>
  </si>
  <si>
    <t>https://drive.google.com/open?id=1jJXqzPo-3yNfFgF5QYupcWcWrhwYKyUs, https://drive.google.com/open?id=1K91lpJ-y3q-vwW6teFD0MvXmb61tQqui, https://drive.google.com/open?id=170b1NkcCgDIXWygTYF8RY3ui23FfeCXA, https://drive.google.com/open?id=18k5aXMibLfunrjaDxjwS4Y9pEuw-XrF-, https://drive.google.com/open?id=1x8JkDkSU6rlHvTT0QeIQkQPAFtUkNzuD, https://drive.google.com/open?id=1VxedNHM9tSLcoQ6Wo4_YsRGcO85vw1Ko, https://drive.google.com/open?id=1uOJsX9iLw9V0fxaetU8DZklLQD4och9c</t>
  </si>
  <si>
    <t xml:space="preserve">Federação das Indústrias do Estado de Minas Gerais - Avenida do Contorno, 4456
</t>
  </si>
  <si>
    <t>Calçada em perfeito estado de conservação.</t>
  </si>
  <si>
    <t>Existem ainda recuo e marquises que amplia bem o espaço de circulação de pedestres.</t>
  </si>
  <si>
    <t>2º, mesmo sendo descida sensação de andar no reto.</t>
  </si>
  <si>
    <t>Faixa em ótimo estado, faltando apenas iluminação direcionada a faixa.</t>
  </si>
  <si>
    <t>Avenida de grande circulação, principalmente de veículos a diesel.</t>
  </si>
  <si>
    <t>Local com ponto de ônibus com assento e cobertura em perfeito estado.</t>
  </si>
  <si>
    <t>Arvores e jardins em perfeito estado de conservação.</t>
  </si>
  <si>
    <t>https://drive.google.com/open?id=1pCpCw7XUHvcKz8gCTGw0POEAqT1mJrbS, https://drive.google.com/open?id=1wmTycoz5e6s5923TvZlqD90VXJlYp22N, https://drive.google.com/open?id=12rbzy2N5WMALJQarPFd0loBT1L4zFruq, https://drive.google.com/open?id=1z7BwdYMsTMkvitlnrsYbYaJirc26xPC0, https://drive.google.com/open?id=1HSZybKfJUWvyEUKP6aTHCUCFgtEydQT5, https://drive.google.com/open?id=1cbYPYyHs1_QT2Yobh5ZbUsQhtcVyhYdK, https://drive.google.com/open?id=1QCwXOTP5WDpZiApaaDcJRWcoj0Udsrr_</t>
  </si>
  <si>
    <t>TRIBUNAL REGIONAL DO TRABALHO - Avenida do Contorno, 4631</t>
  </si>
  <si>
    <t xml:space="preserve">Calçada de acesso com pavimento regular e quase todo trecho percebemos a existência de piso tátil. </t>
  </si>
  <si>
    <t>Ao lado da praça (conforme imagem) existe uma irregularidade de largura, porém, com 3 metros de passagem.</t>
  </si>
  <si>
    <t>2,2º</t>
  </si>
  <si>
    <t>Faixa sem reparos e bem desgastada.</t>
  </si>
  <si>
    <t>Existe uma praça com local para descanso com bastante bancos e uma academia de saúde ao céu aberto.</t>
  </si>
  <si>
    <t>Praça que faz parte do conjunto do local vistoriado em perfeito estado de conservação.</t>
  </si>
  <si>
    <t>https://drive.google.com/open?id=1q2KHzs6s4AFXYjWKKowHwGtqMpHDtWgM, https://drive.google.com/open?id=17Ntg2FpFsub7z5KrbwxPRxHnTQ6ZLf9Z, https://drive.google.com/open?id=1FzN8wm7ACqEz6EsikaiLDlPPGBVEqoWI, https://drive.google.com/open?id=11hO0IiZBGkgNAeAcpSemhvAY9APZGeUA, https://drive.google.com/open?id=1S8s1f9tFwM-T0In879TccsA5EGg89F6M, https://drive.google.com/open?id=1UYl-fZDwc-ijEMESGaRejYHXFQ0NlpU1, https://drive.google.com/open?id=114WK6qY3Eevq7Wz6GmS-50Xfsga-i5zS, https://drive.google.com/open?id=1sta7O4Oh_LBCDTS1EJTXAU7XGHl4FF6p</t>
  </si>
  <si>
    <t>Juizado Especial Cível - Av. Francisco Sales, 1446</t>
  </si>
  <si>
    <t>1.9º</t>
  </si>
  <si>
    <t>Livre circulação.</t>
  </si>
  <si>
    <t>Placas indicativa apenas para veículos.</t>
  </si>
  <si>
    <t>Trecho com intensa movimentação de ônibus.</t>
  </si>
  <si>
    <t>Trecho com parada de ônibus com assento e cobertura em perfeito estado de conservação.</t>
  </si>
  <si>
    <t>Próximo ao local existe uma base móvel da polícia militar.</t>
  </si>
  <si>
    <t>https://drive.google.com/open?id=1L53AvhdTYWIyNevSP_paKp5sOZD7j5UZ, https://drive.google.com/open?id=1PnMUZGyX4sAZa5IuHiHoTia49UlIlCU0</t>
  </si>
  <si>
    <t>Santa Casa de Misericórdia de Belo Horizonte -  Av. Francisco Sales, 1111 - Santa Efigênia</t>
  </si>
  <si>
    <t>Piso irregular, com alguns buracos e trincas. Não existe piso tátil.</t>
  </si>
  <si>
    <t>2º</t>
  </si>
  <si>
    <t>Muitos ambulantes no caminho obrigando desvio.</t>
  </si>
  <si>
    <t>A rampa esta fora das normas e ainda existe um sinal no meio atrapalhando a passagem.</t>
  </si>
  <si>
    <t>Faixa em estado médio de conservação.</t>
  </si>
  <si>
    <t>Trânsito intenso de ônibus, principalmente de tratamento fora do domicilio (TFD) de vários municípios mineiros.</t>
  </si>
  <si>
    <t xml:space="preserve">Trecho com bancos espalhados em uma praça e parada de ônibus com assento e cobertura. </t>
  </si>
  <si>
    <t>Arvores na calçada e no canteiro do meio.</t>
  </si>
  <si>
    <t>Base móvel da Policia Militar.</t>
  </si>
  <si>
    <t>https://drive.google.com/open?id=1KEMTxIMy9BDYNhQC5vqwHWyPFSsK6SxH, https://drive.google.com/open?id=1ZVmoBosIPHbs8YQ0USURTJNKkgLpYhd0, https://drive.google.com/open?id=17fefx9kDgziVqlmVL2nFRJm1PCGQ06UZ, https://drive.google.com/open?id=1UGZnHrwV3Oh2AJmeKtlLPomzntHiuBke, https://drive.google.com/open?id=1XI-kcZT6bHL3T4nKCKmvSGL3C_vFYaBn, https://drive.google.com/open?id=1EqhXEJ8K4HuQRGu24NOvVoTuB5xyv2By, https://drive.google.com/open?id=1pIjLo0pECav5bgoN7TAc1NVmhpZvccIz, https://drive.google.com/open?id=1_0srSN7IhjziIBjpzm4fT_M5B304OH9l, https://drive.google.com/open?id=1xK53xIy0JN6rPhjYt5n78Q01_6AfqsQF</t>
  </si>
  <si>
    <t>Hospital das Clínicas da Universidade Federal de Minas Gerais -  Av. Prof. Alfredo Balena, 110 - Santa Efigênia, Belo Horizonte - MG, 30130-100</t>
  </si>
  <si>
    <t>Calçada nivelada, sem imperfeições, porém, sem piso tátil.</t>
  </si>
  <si>
    <t>A presença de ambulantes atrapalha a circulação dos pedestres.</t>
  </si>
  <si>
    <t>Faixa em perfeito estado, não contendo iluminação direcionada à faixa.</t>
  </si>
  <si>
    <t>Placas apenas para veículos, constando uma placa na porta do local vistoriado.</t>
  </si>
  <si>
    <t>Avenida muito arborizada.</t>
  </si>
  <si>
    <t>https://drive.google.com/open?id=1ffV-1N4_YYhT0Ii2JmQPPo4-6EMrL3-L, https://drive.google.com/open?id=1iOUQSmtYhypnlBd5FGSgKqLRBBaJFwrs, https://drive.google.com/open?id=1JbrxD3SP_vcSU0o8s16dEqQqX_s6mjud, https://drive.google.com/open?id=1GhldtnNOz7k0HBmId4ichwUBPmSMMRSX, https://drive.google.com/open?id=1wwiE7FVk-J6_Vd53giVm3_An7YpGuU4r, https://drive.google.com/open?id=1FHNrN3en6JHthe8zE6rCXF1mmysKz6qK, https://drive.google.com/open?id=12mmz1kIgHVIKOqK3aMAdhN2LlwCMGNRM, https://drive.google.com/open?id=1oioUYgCmR87aEiDujW7BY46kHZIgZJct</t>
  </si>
  <si>
    <t>Faculdade de Medicina Universidade Federal de Minas Gerais - Av. Prof. Alfredo Balena, 190 - Santa Efigênia</t>
  </si>
  <si>
    <t>A presença de ambulantes obriga o desvio durante o percurso.</t>
  </si>
  <si>
    <t>Sem iluminação direcionada para faixa de pedestre.</t>
  </si>
  <si>
    <t>Boteira estava com defeito.</t>
  </si>
  <si>
    <t xml:space="preserve">Trecho percorrido foi encontrado 3 pontos de ônibus com cobertura e assentos em perfeito estado. </t>
  </si>
  <si>
    <t>https://drive.google.com/open?id=14CHtNIGvi9toQkELoEbrfArVByFH6rAV, https://drive.google.com/open?id=1Wt9C5SyNc7VCteo_kJ_IREY46Ki6VQky, https://drive.google.com/open?id=1BlRtya1R3yPPKLUTP_wrgvD9erkTiw9e, https://drive.google.com/open?id=1Tgql8AuBHdEsFlhdBqrm46JDqjJsLNL2, https://drive.google.com/open?id=1Z80EJ4dGbb_M3VFltj9L6LlRdg0suw8x, https://drive.google.com/open?id=1XcZ2vanK8jVvn526yJGNp5XkmuDjRnmG, https://drive.google.com/open?id=1rvEd97sWGbkwnpu7YY0tCq4ytfobKWsC, https://drive.google.com/open?id=1w7NnfoEbEBDFS74wr_4gb7-_N78LG7xt, https://drive.google.com/open?id=1oPBBE3R8ZQZHoJY_kuwVWRYpzEYSZ4HW</t>
  </si>
  <si>
    <t>Hospital João XXIII - Av. Prof. Alfredo Balena, 400 - Centro</t>
  </si>
  <si>
    <t>Piso nivelado e bem regular, faltando piso tátil.</t>
  </si>
  <si>
    <t>Presença de muitos ambulantes, dificultando a passagem dos pedestres</t>
  </si>
  <si>
    <t>As rampas permite a circulação, faltando piso tátil</t>
  </si>
  <si>
    <t>Faixa em ótimo estado, não existe iluminação para travessia da mesma.</t>
  </si>
  <si>
    <t>Presença de duas paradas de ônibus com cobertura e assentos em perfeito estado.</t>
  </si>
  <si>
    <t>https://drive.google.com/open?id=1ayKydCDmcKvjXuqAuf8ZwJ3C_UOwjUce, https://drive.google.com/open?id=1EXn6znC6RAfRpyJa69gge-2qUEQKXZEb, https://drive.google.com/open?id=1X3QUew_sG2PUlNv_iO1hKtDnxqd_XdAx, https://drive.google.com/open?id=1wNFMjEOAEkfs8hlk-lgTEY5UkNYIvwYP, https://drive.google.com/open?id=1h8QB6QedeybuUUZ-pbnCqIJNhqo5up5E, https://drive.google.com/open?id=1bpBhi9kIlMUShu-2W1uEDHzAfRDNpri8, https://drive.google.com/open?id=1t26vFT8rgwZTa8e8QNxXpO4ELL3HlWv3, https://drive.google.com/open?id=1LaYg8g-lXAPpTfduaIu8_VBa6u1kVyvE, https://drive.google.com/open?id=1nCx0MV6x3Gwyl7mMeohyihRODYaWZHrS</t>
  </si>
  <si>
    <t>Escola Estadual Pedro II - Av. Prof. Alfredo Balena, 523 - Centro</t>
  </si>
  <si>
    <t>Calçada com muitas falhas, buracos e locais quase intransitável.</t>
  </si>
  <si>
    <t>Os buracos da calçada obriga desvios.</t>
  </si>
  <si>
    <t>Em ótimo estado de conservação, faltando iluminação para travessia.</t>
  </si>
  <si>
    <t>Local apenas com indicação para veículos.</t>
  </si>
  <si>
    <t>Presença de policiais circulando.</t>
  </si>
  <si>
    <t>https://drive.google.com/open?id=1gbnP9dGgzg3DF7SjiMYPUkTZi9juMYy8, https://drive.google.com/open?id=1-yVRnFmVOV3tRFAKrw5AqB0qjTLood3h, https://drive.google.com/open?id=1YP390TVKuVgDgy0LQxSG5982f4nf0jFq, https://drive.google.com/open?id=1i5kpWrcdHSwjzcmEYp-MDABBqcw5uqyu, https://drive.google.com/open?id=1CKQKR_LAmg8WGnds9345IHRfRKT-59nF, https://drive.google.com/open?id=1c1dkg3GOPmgHOw0y1XiQ9QaRQ3zf05Le, https://drive.google.com/open?id=1zrFSxBVJDdHc2LecMJYLPE4yqLBF93P5</t>
  </si>
  <si>
    <t>Palácio das Artes - Av. Afonso Pena, 1537 - Centro</t>
  </si>
  <si>
    <t>Calçada com pavimento regular, porém , sem tátil.</t>
  </si>
  <si>
    <t>Placas indicativas apenas para veículos.</t>
  </si>
  <si>
    <t>Principal avenida de Belo Horizonte, com muito ônibus e veículos.</t>
  </si>
  <si>
    <t>https://drive.google.com/open?id=1IzXmsOOmPXgHp5_cA_tmZBWtnH95CIls, https://drive.google.com/open?id=1hMMYF1wiAxRVZrS3mIDUfOJeRTemEZED, https://drive.google.com/open?id=1WPvI2zu4OTrwLeDue9DtVgTeIL2iEH6X, https://drive.google.com/open?id=1Rh_oPNhYCAWFABgQCChQlBtmJErQPnwY, https://drive.google.com/open?id=1fSG-EDRImnc27PHplaL8ihjPMh5Pefx9, https://drive.google.com/open?id=12XJLXeDx6lqvAZHZ0R3VsKkrgeEy9Mi9, https://drive.google.com/open?id=1tA39k_k65R5o83GGJBUT-LU9yzzCan8z, https://drive.google.com/open?id=1ApYTjDnT4YbkhiEAFS-G06aK9kmJB3E5, https://drive.google.com/open?id=1ksQqFj-QN2rFG4d6D6UHESAvHMunh1Ir</t>
  </si>
  <si>
    <t>Conservatório de Música UFMG - Av. Afonso Pena, 1534 - Centro</t>
  </si>
  <si>
    <t>Calçada em perfeito estado, porém falta piso tátil.</t>
  </si>
  <si>
    <t>1,8º</t>
  </si>
  <si>
    <t>Não existe semáforo no trecho pesquisado.</t>
  </si>
  <si>
    <t>Placas apenas para veículos e uma única de interesse informando o local.</t>
  </si>
  <si>
    <t>Local com alto volume de ônibus e veículos.</t>
  </si>
  <si>
    <t>https://drive.google.com/open?id=1oSA2mO1iD_y3IeOFcRs_zgPbtSp2oNZH, https://drive.google.com/open?id=1kRCGRkdbf7rrqd57vtidfszx3CEZTdtv, https://drive.google.com/open?id=1fMXSbZGvxl-cdKlHKy1_Kb_UcSLfCgEC, https://drive.google.com/open?id=1G2pQWGuqWZ-ffZMah_gkyDRddLG7eFyD</t>
  </si>
  <si>
    <t xml:space="preserve">TJMG - Av. Afonso Pena, 1420 - Centro
</t>
  </si>
  <si>
    <t>Calçada com pavimento bem regular sem pis.o tátil</t>
  </si>
  <si>
    <t>Não existe semáforo.</t>
  </si>
  <si>
    <t>Apenas placas com indicações para veículos e de interesse do local levantado.</t>
  </si>
  <si>
    <t>https://drive.google.com/open?id=1O7QsRHbcXJ6wGozT9cWysA6bvKYRbikw, https://drive.google.com/open?id=1Ak4o2bqrVILJ9Nczvm5DsqarzTZQllfT, https://drive.google.com/open?id=1yzUNvrXSs3TY4Hf1FmkL2mgvHIVrU2tA, https://drive.google.com/open?id=1L0Wu2Wd6JgofO460Aj9SHY4fm4xvzMLR, https://drive.google.com/open?id=1QDQBv1V8zsRQF6aIXwF-ukrRjwWjzHqd</t>
  </si>
  <si>
    <t xml:space="preserve">Parque Municipal Américo Renné Giannetti - Av. Afonso Pena, 1377 - Centro
</t>
  </si>
  <si>
    <t>Em perfeita condições, porém sem piso tátil,</t>
  </si>
  <si>
    <t>Rebaixamento de acessibilidade sem piso tátil.</t>
  </si>
  <si>
    <t>Sem iluminação direcionada a faixa de pedestre.</t>
  </si>
  <si>
    <t>Trecho com indicações turísticas e referências próximas.</t>
  </si>
  <si>
    <t>Muitos ônibus e visivelmente fumaça no ar.</t>
  </si>
  <si>
    <t>Local verificado é porta do maior parque de Belo Horizonte, contendo banheiro, bancos e pontos de ônibus para pedestres.</t>
  </si>
  <si>
    <t>Por se tratar de parque foi impossível verificar qual quantidade de arvores no local.</t>
  </si>
  <si>
    <t>https://drive.google.com/open?id=1nG06eqmCQE9XzVN_U2fKVklM2lav3Q2M, https://drive.google.com/open?id=1uXN0QvOPGSx_j9iN85NKDxZSZJ1TpqMk, https://drive.google.com/open?id=1_TuYSv6taDQ5gzcjj74So3JXw1RNt353, https://drive.google.com/open?id=1t84rRtuzTxpoHlFs6eV9DRs1KObtx8-p, https://drive.google.com/open?id=11pE7H6cFTx6VdGQM8qX0ysuowfULb46N, https://drive.google.com/open?id=13_0wzApmestqSMcnEyQ8abEokG82oGFe, https://drive.google.com/open?id=1L9CSEHZdEz9N5178-ULUE0Z3XDuc9sy8, https://drive.google.com/open?id=1IRyPSY1zUHBisANowG4WKyXZnblsWVQc, https://drive.google.com/open?id=1KuGL4In-iSGDIt2b6C5l2jqi5COePA3g, https://drive.google.com/open?id=1qWVx7fi8X0GT8PL4h2iBaPRWG4QxIUAu</t>
  </si>
  <si>
    <t>Delegacia da Receita Federal do Brasil -  Av. Afonso Pena, 1316 - Centro</t>
  </si>
  <si>
    <t>Calçada com pavimentação semi regular, contendo algumas irregularidades ao longo do trecho.</t>
  </si>
  <si>
    <t>2,4º</t>
  </si>
  <si>
    <t>Rampa de acesso não atende as normas da NBR 9050, contendo ainda pequeno degrau na travessia da rua.</t>
  </si>
  <si>
    <t>Faixa em média qualidade, sem iluminação direcionada a faixa.</t>
  </si>
  <si>
    <t>No trajeto percorrido apenas foi localizado ponto de ônibus como apoio, ponto de ônibus com assentos e cobertura em perfeita condições de uso.</t>
  </si>
  <si>
    <t>https://drive.google.com/open?id=1Ye35QUxhgG4wHxUAf5WLxiMk9GeK9Au0, https://drive.google.com/open?id=1-MpOolAwmp6gCxk7CM6Laskr5z2e32YG, https://drive.google.com/open?id=1NY8kz4-oFuonX06Mrq85mDuLYSVXYXTK, https://drive.google.com/open?id=1YUZ8xIuwDspRp0JPRN-Wl64SxvkZ0FkO, https://drive.google.com/open?id=1qa-XlaXfnQzPIuEaNsyH38543VeBUPGS</t>
  </si>
  <si>
    <t>Correios Central - Avenida Afonso Pena, 1270 - Centro</t>
  </si>
  <si>
    <t>Calçadas com alguns locais com buracos.</t>
  </si>
  <si>
    <t>Apenas placas direcionadas para veículos.</t>
  </si>
  <si>
    <t>No local foi apenas constatado um ponto de ônibus com cobertura e assentos em excelente condições de uso.</t>
  </si>
  <si>
    <t>https://drive.google.com/open?id=1KsgJHEDDEJd3h65SNYmnlG2_3AffGVVx, https://drive.google.com/open?id=1dc9ko7xIx6bqBWw47RWMbsVDMjgPkT2B, https://drive.google.com/open?id=1a3sCE75-20MScCxjiZt3it1ADbfSdK3X, https://drive.google.com/open?id=1VE1r8JzrYEuv1UgLYQq-RdasgNUZIjUW</t>
  </si>
  <si>
    <t>Prefeitura Municipal de Belo Horizonte - . Afonso Pena, 1212 - Centro</t>
  </si>
  <si>
    <t>Piso com pavimentação regular sem piso tátil.</t>
  </si>
  <si>
    <t>https://drive.google.com/open?id=19YLZ70GfPo_GMy2Ivns2tdQiHAbkXhpo, https://drive.google.com/open?id=1XDKngHcqE4hR83U5xZOCk6g8MzDbUeke, https://drive.google.com/open?id=1VtZXB3A5GydXkTpfkEbtu1FKdoHLP9qu, https://drive.google.com/open?id=13TrM7XuFdBCHWjf3Beyi3qxAv_bC_yxo</t>
  </si>
  <si>
    <t>Museu da Moda - R. da Bahia, 1149 - Centro</t>
  </si>
  <si>
    <t>Piso regular no trecho levantado, porém, sem piso tátil.</t>
  </si>
  <si>
    <t>2,8º</t>
  </si>
  <si>
    <t>As rampas de acesso estão fora do padrão e logo na porta a rampa é quase inacessível a cadeirante.</t>
  </si>
  <si>
    <t>As duas faixas verificadas, sendo uma em bom estado e outra sem manutenção. Nenhum contém iluminação própria as faixas.</t>
  </si>
  <si>
    <t>Sem botoeira e sem sinal sonoro.</t>
  </si>
  <si>
    <t>Local com placas indicando e contando locais de interesse e história do local pesquisado.</t>
  </si>
  <si>
    <t>Poluição visivelmente aparente no local.</t>
  </si>
  <si>
    <t>https://drive.google.com/open?id=1otokRGlRzTJK0ZFDu3gUYAhav1rKACbJ, https://drive.google.com/open?id=1DIECGMfeAz_MPLVNXWJoEmXoZXIggmce, https://drive.google.com/open?id=12ApnDsD4gvhNXy3a5xe0MW_yP9P50q3T, https://drive.google.com/open?id=1oCmbJAPoEg3n-aVLdcgeBzpOHQbcXRby, https://drive.google.com/open?id=1_d-y-B8iMHz36d9s3iPTOyo9KdCJnvKU, https://drive.google.com/open?id=1dtgsHkN55VbO3yGwRmvh9ydEUyO24qvh, https://drive.google.com/open?id=1Q-266qlRxMImypqF3NFNnJLPGYVW5ZEV, https://drive.google.com/open?id=1rcXmGc_gMTcBrwbcl61XoV4hgH2tGUIy, https://drive.google.com/open?id=14xjGVWwbNPCC4uFbc29wn96Lh6VNwSWs, https://drive.google.com/open?id=1dybrRE1b26ekfFSXilCa6Yc4T1Ttw4Cy</t>
  </si>
  <si>
    <t>Ohana Pereira da Silva</t>
  </si>
  <si>
    <t>Boa Vista</t>
  </si>
  <si>
    <t>RR</t>
  </si>
  <si>
    <t>Av. Getúlio Vargas, nº 1824-2335</t>
  </si>
  <si>
    <t>a inseguraça do local esta vinculada a falta de iluminação do trecho</t>
  </si>
  <si>
    <t>ohanapereira96@gmail.com</t>
  </si>
  <si>
    <t>Ohana</t>
  </si>
  <si>
    <t>R. Sete de setembro, trecho compreendido entre a R. Gonçalves Lêdo e Av. Getulio Vargas</t>
  </si>
  <si>
    <t>Em verdade, não há calçada concretada, o espaço destinado a fluxo de pedestres encontra-se com barro e pedras</t>
  </si>
  <si>
    <t>não há calçada pavimentada no entordo da Universidade Estadual de Roraima (UERR)</t>
  </si>
  <si>
    <t>plano, porem com superficie irregular</t>
  </si>
  <si>
    <t>por estar situada numa rua pouco movimentada, não há necessidade de faixa de pedestre</t>
  </si>
  <si>
    <t>trecho com algumas árvores, porém pouco sombreado</t>
  </si>
  <si>
    <t>a insegurança fica por conta da iluminação precária, principalmente na parte da noite</t>
  </si>
  <si>
    <t>https://drive.google.com/open?id=1ySPRpXe5xNaXXG7TOdysHjyKbtSQfYKF, https://drive.google.com/open?id=18MyT6boGWxiWIozn6hLhwMfVKB2vcbkr, https://drive.google.com/open?id=1acQhBMiD_hPQwq_CMA4sQ06tY839TDg0, https://drive.google.com/open?id=1X4FtrQb-9BPXczmbG5rernZt1S79Bzzt, https://drive.google.com/open?id=16MZk0duuusDiUvoUFn6AYHJKJmKMQ_jw, https://drive.google.com/open?id=1IAKvT2KBqAA7Z4BkoS1nhJSwGvjfVBpe</t>
  </si>
  <si>
    <t>R. da Pitombeira, trecho compreendido entre a R. Massaranduba e R. Itaúba</t>
  </si>
  <si>
    <t>https://drive.google.com/open?id=1ZgeFghz23BWYYn2zWQivGnSuYG3BjWjy, https://drive.google.com/open?id=1mAPS-9SDQIAXR7NM-78qoZpbKTY380vv, https://drive.google.com/open?id=1WPcL6y1I1k8vQf_bGRMho86zAm5gGaHo, https://drive.google.com/open?id=1OQhsHM8ScmBLka9M8Es6AU28-IuSWskv, https://drive.google.com/open?id=1fFzSY41d8kf_wcotjEUWkV-Pe7mjdtmX, https://drive.google.com/open?id=1kz4Dtp9Z4WC9UTcNJ_S4JWDmGIn75FsP</t>
  </si>
  <si>
    <t>Av. Ville Roy, trecho compreendido entre a R. da Bacabeira e R. da mangueira</t>
  </si>
  <si>
    <t>observou-se apenas uma rampa de acesso, porém não em perfeitas condições</t>
  </si>
  <si>
    <t>implantação recente de faixa de pedestre com iluminação adequada</t>
  </si>
  <si>
    <t xml:space="preserve">Trecho com semaforo para pedestres, sem sinal sonoro e sem tempo de espera cronometrado, pois em boa vista temos o costume de parar o carro para a travessia de pedestres </t>
  </si>
  <si>
    <t>nenhuma placa nem orientação de pontos de onibus</t>
  </si>
  <si>
    <t>baixo nivel de ruído no horario do levantamento</t>
  </si>
  <si>
    <t>trecho referente a quadra de uma praça arborizada e com equipamentos, porem sem área coberta</t>
  </si>
  <si>
    <t>por se tratar de uma praça, há bastante arvores, porém não produzem muita sombra</t>
  </si>
  <si>
    <t>não há policiamento nas imediações, apenas faixa de pedestre sinalizada</t>
  </si>
  <si>
    <t>https://drive.google.com/open?id=1s6F_WSFtxSF4r23L-ezrYpNKf_81AS6k, https://drive.google.com/open?id=1J18E0DuFvBsgYE1HLPtuVDEc6xJSrRXT, https://drive.google.com/open?id=1HlArqjvLCOOD_vFaBSyaxeeFq_uHJDbY, https://drive.google.com/open?id=1Sa5EqZ8FB7N0lcsNiRRSDlqMRn85DCFv, https://drive.google.com/open?id=1ILHy2-2NAlpHaur-ntw50VTKzbjdyxpK, https://drive.google.com/open?id=14EmgigfSovQ2YuwIiBFhRNxoVikEhJoc, https://drive.google.com/open?id=1cYFMV2XdJOVv_oYeYCdH0v7t-I3h2YuI</t>
  </si>
  <si>
    <t>R. do araçazeiro, trecho compreendido entre a R. da Bacabeira e R. da mangueira</t>
  </si>
  <si>
    <t>calçada com pavimento regular, porém com algumas trincas</t>
  </si>
  <si>
    <t>a largura varia durante o percurso</t>
  </si>
  <si>
    <t>calçada plana, porem com bastante ostáculos</t>
  </si>
  <si>
    <t>durante o trajeto encontramos inumeras barreiras (arvore, postes, areia proveniente das quadras) que faziam com q o pedestre usasse a rua para caminhar</t>
  </si>
  <si>
    <t xml:space="preserve">poucas rampas porem em pessimas condições </t>
  </si>
  <si>
    <t>por se tratar de uma rua segundaria e de trafego leve, não há necessidades de faixas</t>
  </si>
  <si>
    <t>não há faixas</t>
  </si>
  <si>
    <t xml:space="preserve">área voltada para parte residencial, com pouco fluxo de veiculos </t>
  </si>
  <si>
    <t>trexho vinculado a praça porem sem area coberta, banheiros, bebedouros</t>
  </si>
  <si>
    <t>bastante arvores que produzem sombra</t>
  </si>
  <si>
    <t>https://drive.google.com/open?id=1HA_GP67cpEYH18ryyIiRfakSgnSMkIpT, https://drive.google.com/open?id=1T5aepa2gpUHhyQHPVVTUIB5FxmqjdQkx, https://drive.google.com/open?id=1E-10rMM9gehxtTsk-azvm2xN-JGXhS9s, https://drive.google.com/open?id=1JMTjZ0BfA0cjINWRL3rzPFPXMBtsEhJ4</t>
  </si>
  <si>
    <t>R. da tangerineira, trecho compreendido entre a R. do Cupuaçuzeiro e Av. Ville Roy</t>
  </si>
  <si>
    <t>regular com pequenas frestas</t>
  </si>
  <si>
    <t>a maior parte do trecho é plano, mas pela topografia da praça, há algumas declividades</t>
  </si>
  <si>
    <t>em umapequena parte do trajeto há postes e lixeiras que fazem com que a circulação fique reduzida</t>
  </si>
  <si>
    <t>apenas uma rampa, totalmente fora da norma</t>
  </si>
  <si>
    <t>por se tratar de uma área residencial pouco movimentada, não há necessidade de faixas</t>
  </si>
  <si>
    <t xml:space="preserve">ausencia de mapas e placas de sinalização para pedestres </t>
  </si>
  <si>
    <t>arredor de uma praça arborizada, co  bancos, porem sem área para se proteger de fortes chuvas</t>
  </si>
  <si>
    <t>praça bastante arborizada, produz sombras porem concentradas em apenas uma parte</t>
  </si>
  <si>
    <t>https://drive.google.com/open?id=1G4eOVbt0ULrY039iYS4vj0_pK2RIHgPX, https://drive.google.com/open?id=1UfXBw0GarztxRpMik9-Zm5kewrnYnF91, https://drive.google.com/open?id=11LrFuSv6Ja10PU4NxtYg-UQW_35CQsbT, https://drive.google.com/open?id=1lA9XOBy2odeVeBj_I4klkOQ92_3RYBQZ</t>
  </si>
  <si>
    <t xml:space="preserve">R. Unicórnio, trecho compreendido entre a R. Capela e Av.Dom Aparecido José Dias </t>
  </si>
  <si>
    <t xml:space="preserve">calçadas irregulares com grande deterioração em uma parte </t>
  </si>
  <si>
    <t>calçada aparentemente plana</t>
  </si>
  <si>
    <t>a rampa existente não conecta a calçada com a rua por estar em um nivel muito elevado</t>
  </si>
  <si>
    <t xml:space="preserve">a faixa de pedestre em questão se encontra na rua perpendicular, por ser a de mais movimento e a avenida prinipal </t>
  </si>
  <si>
    <t>mobiliário deteriorado, porem há presença de bancos e marquises</t>
  </si>
  <si>
    <t xml:space="preserve">vegetação que não produz sombra </t>
  </si>
  <si>
    <t>velocidade acima de 50 km/h porém não se caracteriza como agressivo. Sem presença de axilio a pedestres</t>
  </si>
  <si>
    <t>https://drive.google.com/open?id=1C_QNEGEdP5c4Q0sUf_ZrTSlI6qQfQJV9, https://drive.google.com/open?id=1gHVVrZwKMKkYtMh8w8GdLCgv7ifQLt5a, https://drive.google.com/open?id=1aCeB4ko-ex8cTlrEFc_0aAndLGWBd8hF, https://drive.google.com/open?id=1iJgJNDogzB4tcdVyRh_ZxKk-7sy5QOVt, https://drive.google.com/open?id=1c0jXP9a_y7RqVDn3FR4SJGxAcM_adm8Q, https://drive.google.com/open?id=1E1gd_Ksg9jHqtx1Ef0BNHJ3C2ODxFh5C, https://drive.google.com/open?id=1jLJxeybkNSUbHr7uvWmDlnegcUPzAENK, https://drive.google.com/open?id=14t1f-eWIrcoU2ImWOjDCeqBKPwHvh1RX, https://drive.google.com/open?id=1x4Teku9rabdcOWyW6-wjxLfB9javPIKL</t>
  </si>
  <si>
    <t>Rua J., nº 256-318</t>
  </si>
  <si>
    <t>aparentemente regular sem presença de piso tatil</t>
  </si>
  <si>
    <t>calçada larga de facil circulação</t>
  </si>
  <si>
    <t>aparentemente plana</t>
  </si>
  <si>
    <t>rampa em boas condições porem foge um pouco do exigido pela 9050</t>
  </si>
  <si>
    <t>não está tão desgastada, porem sem sinalização</t>
  </si>
  <si>
    <t>sem placa de sinalização e semaforos luminosos</t>
  </si>
  <si>
    <t>nenhum ponto de apoio</t>
  </si>
  <si>
    <t>há arborização porem não projetam sombras a calçada</t>
  </si>
  <si>
    <t xml:space="preserve">não há auxilio a pedestres </t>
  </si>
  <si>
    <t>https://drive.google.com/open?id=1HuzhL5qAJVlgl-yn7XJYaGwAHj4hrIEp, https://drive.google.com/open?id=1gEf2brjWGigb0FOZOl73iKCMWEfBF6hP, https://drive.google.com/open?id=1cOcKw6WwQgUABubsQFxpd2KWzp-rDfZW, https://drive.google.com/open?id=1Y-ecWH8mU1IYjLniL6wQPV0D7YoTxVse, https://drive.google.com/open?id=1syJrYblaxWMoYkNRVT3CLkm-dCd_hwOx, https://drive.google.com/open?id=1yFpLMg42gKUblO1kpfRhHdB9L8JCL0yX, https://drive.google.com/open?id=1S_wRX0sBvtszk9Y-XFNIDILybKs4q00-</t>
  </si>
  <si>
    <t xml:space="preserve"> Av. do Sol, 623</t>
  </si>
  <si>
    <t>calçada regular porem sem piso tatil</t>
  </si>
  <si>
    <t>poucos obstaculos no percurso</t>
  </si>
  <si>
    <t>obstaculo em frente ao acesso pela rampa, tornando inacessivel</t>
  </si>
  <si>
    <t>faixa em bom estado sem sinalização por semaforos, apenas placas</t>
  </si>
  <si>
    <t>apenas placas de sinalização de faixa de pedestre</t>
  </si>
  <si>
    <t xml:space="preserve">pouco fluxo de veículos </t>
  </si>
  <si>
    <t>apenas uma parada de onibus coberta durante o trajeto</t>
  </si>
  <si>
    <t xml:space="preserve">não há arborização </t>
  </si>
  <si>
    <t>VELOCIDADE ACIMA DE 50 KM/H POREM COM SENSAÇÃO DE SEGURANÇA</t>
  </si>
  <si>
    <t>https://drive.google.com/open?id=1DBRqVPD71awX_ZY-a2NqaYRJhvMyPkdY, https://drive.google.com/open?id=18jxKPOXD_8x1k8ApwbWw16g07yLC-oim, https://drive.google.com/open?id=1-bPhwjDu_bz5Om5ZTFebrOL6X2sNqyPu, https://drive.google.com/open?id=14R04U7nchERvxRGFGSNCNCCebVuSuhSA, https://drive.google.com/open?id=1w9W5OODLtf6WxyGGoGepGoSW0V8B0uUv, https://drive.google.com/open?id=1z4ocQbq-J_g_6Yn3AWEPZzuXKK_Eh0nV, https://drive.google.com/open?id=1rbBoY453o-gTA1fcR5-ZanfWAFwLtqLj</t>
  </si>
  <si>
    <t xml:space="preserve">Av. Nazaré Filgueiras, trecho compreendido entre a R. José Cassimiro da silva e R. Lauro Pinheiro maia. </t>
  </si>
  <si>
    <t>há trechos com a calçada em perfeita condição, porem outros em ruína</t>
  </si>
  <si>
    <t>largura varia de acordo com o percurso</t>
  </si>
  <si>
    <t xml:space="preserve">boa parte sem obstaculos </t>
  </si>
  <si>
    <t>a acessibilidade não está sendo empregada de forma correta</t>
  </si>
  <si>
    <t xml:space="preserve">faixas com sinalização adequada e outras sim. Sem sinalização sonora </t>
  </si>
  <si>
    <t>não há placas de orientação</t>
  </si>
  <si>
    <t>pouco fluxo de automovel no horario visitado</t>
  </si>
  <si>
    <t>arvores e marquiser que fazem sombras</t>
  </si>
  <si>
    <t>velocidade acima de 50 km/h, aparentemente tranquilo pelo horario de visita</t>
  </si>
  <si>
    <t>https://drive.google.com/open?id=1Bi5wwZYnSTb7I93s7NdZCS8_fGhvpMa3, https://drive.google.com/open?id=1vgICxVQM9zrO-ekOlAoEqzosDs6glebg, https://drive.google.com/open?id=1WwaJsdoFqMhsVPA1xZlWdOgKfvvW3iPf, https://drive.google.com/open?id=1mrsN8Jjxw5WGSGwREojEL1hNWzq7ZbIG, https://drive.google.com/open?id=1qdg1xV1Lxx7jCiBCq8JsfIAfHRnTSgrV, https://drive.google.com/open?id=1YoJTWAbflFMZ8QbCbaFeoT2dm7PQl2L0, https://drive.google.com/open?id=1Yw3X0WQMTu2KcKNr9-lq8DQof-n60x0G, https://drive.google.com/open?id=1yjt5M8PCgPELsyfnK-Q6y7fUwRLR8p-s</t>
  </si>
  <si>
    <t>Av. Glaycon de Paiva 2496, trecho compreendido entre R. industrial 2 e Via das Flores</t>
  </si>
  <si>
    <t xml:space="preserve">boa parte do trecho degradado </t>
  </si>
  <si>
    <t>largura irregular</t>
  </si>
  <si>
    <t>superficie plana com poucas ocilações</t>
  </si>
  <si>
    <t>o estado mal conservado das calçadas acabam sendo os obstaculos para os pedestres</t>
  </si>
  <si>
    <t>há uma unica rampa, porém com uma barreira de acesso em sua frente</t>
  </si>
  <si>
    <t>não há semaforo para pedestre, apenas sinalização da faixa. Porém é de costume que os pedestres sinalizem a intenção de travessia para que os carros parem</t>
  </si>
  <si>
    <t>pouco ruído no horario de coleta de dados</t>
  </si>
  <si>
    <t>não há um espaço público na rua, que permite o descanso e uso dos banheiros</t>
  </si>
  <si>
    <t xml:space="preserve">a maioria das arvores existentes no trecho não poduzem sombra </t>
  </si>
  <si>
    <t>https://drive.google.com/open?id=1Ax3gt5wXoYFWzZ1zAmqRm9DNVFpawVjT, https://drive.google.com/open?id=1G69HD0hPcd1ElLgI0s13BupDiqIfPfIl, https://drive.google.com/open?id=16NZCoOgI87drxfrha-YXRakYdjWv7Duw, https://drive.google.com/open?id=1dODgUGMJzZeguPpe8hF9CV5iBVVYBvsH, https://drive.google.com/open?id=1vso81wj5q6XxBJwmREdL3nMySwhCHDrz, https://drive.google.com/open?id=1ToSO-zECTDjfQmsrKVKf8JRmLNNoNU9-, https://drive.google.com/open?id=1ytAM37JA-yFQDJRhNHNcnI6oyoBeltxQ, https://drive.google.com/open?id=1xFo5nJ_94R-JpI2_IEOEsF40Asg3gsNo</t>
  </si>
  <si>
    <t>Av. Brasil, 1645 - 1523</t>
  </si>
  <si>
    <t>em alguns trechos, principalmente em frente ao hospital das crianças, a calçada se encontra conservada, porem no trecho referente a rodoviaria encontra-se degradada</t>
  </si>
  <si>
    <t>largura irregular, algumas partes com 2,60 e outras com menos</t>
  </si>
  <si>
    <t>placas de sinalização e frestas na calçada</t>
  </si>
  <si>
    <t>acessibilidade apenas no ponto de onibus localizado a frente do ponto avaliado</t>
  </si>
  <si>
    <t>por ser uma via de grande fluxo proximo a um hospital infantil e rodoviaria deveria ter faixa com sinalização</t>
  </si>
  <si>
    <t xml:space="preserve">grande fluxo de carros, onibus e alguns caminhões </t>
  </si>
  <si>
    <t xml:space="preserve">parada de onibus, marquise e os proprios edificos publicos </t>
  </si>
  <si>
    <t>https://drive.google.com/open?id=1cGV_iXbIA-OPk54Ms5VZCoYTd8USorZy, https://drive.google.com/open?id=16X5AhjkCGUBkF1kJc_ZciT7ktX7Ns6Ac, https://drive.google.com/open?id=1MQz59yk_jfdvZ9S6wc9OXJ4XPNO1z_1t, https://drive.google.com/open?id=1W8FGg8yE8dNdCUh2KTOdaXbTJA95K3tg, https://drive.google.com/open?id=1KfYLbFegCildgHCWp0ic5Ji_ohrHI9vk, https://drive.google.com/open?id=1mnOJGKSQMk_gZd6l_bBT5zd7k8gLf1KA, https://drive.google.com/open?id=1whqyYRlGgcHM-nYJH2Zx9uy9f05HmHkV, https://drive.google.com/open?id=1VkGMXF91IYL2U3IT4BykQhoFYuoT7VwX, https://drive.google.com/open?id=12SKoTwzRphk9tXnwKSDLbZFEx6-J4IFb</t>
  </si>
  <si>
    <t>Rua Barreto Leite, 202-A - Centro</t>
  </si>
  <si>
    <t>apresenta bastante trincas que comprometem a circulaçao em alguns trechos</t>
  </si>
  <si>
    <t>apresenta algumas inclinações</t>
  </si>
  <si>
    <t>algumas placas de sinalização encontram-se na passagem dos usuários</t>
  </si>
  <si>
    <t>apresenta apenas um declive em um dos acessos, porém não pode ser considerado rampa de acessibilidade</t>
  </si>
  <si>
    <t>faixa sem sinalização luminosa</t>
  </si>
  <si>
    <t>não existe semaforo de pedestre</t>
  </si>
  <si>
    <t>trecho bastante barulhento por conta do grande fluxo de carros e onibus</t>
  </si>
  <si>
    <t>por se tratar de um terminal rodoviário há bancos, marquises e arborização, bem como banheito público</t>
  </si>
  <si>
    <t>https://drive.google.com/open?id=1pXsYh1N9GBEGJUe6jADdEh1eXae3GpeC, https://drive.google.com/open?id=1EBza7qoEFPbDidSY-EFBSDaL6Fztivdj, https://drive.google.com/open?id=1ZtoH7GQjuWlMqcdWjG1sb0UAvVQ0WuHp, https://drive.google.com/open?id=1uB5BCrHelKxTq1tkt-WnBEUYN8RaKEum, https://drive.google.com/open?id=14Z2H5ZJdKvaXNvGpWc3NZpKMcHDVGmPL, https://drive.google.com/open?id=1BFgdbJGdKMbx27OPBOwJyZQzrvADVOS4, https://drive.google.com/open?id=15BSv8I7oTLoGmZE6r9iB6ssIXL024xvh, https://drive.google.com/open?id=16edGOwteWOjVUazDK3EWCLinR7dbf92b</t>
  </si>
  <si>
    <t>Av. Cap. Ene Garcês, 169-313</t>
  </si>
  <si>
    <t>nivelada com piso tactil de alerta em algumas partes</t>
  </si>
  <si>
    <t>varia ao longo do trecho</t>
  </si>
  <si>
    <t>rampa com inclinação conforme a norma porém ausencia de piso tactil no percurso</t>
  </si>
  <si>
    <t>em boa vista é de costume os automoveis pararem apenas com a sinalização dos pedestres</t>
  </si>
  <si>
    <t>apesar de se tratar de um mini terminal, não apresenta tanto ruído no horario visitado</t>
  </si>
  <si>
    <t>poucas arevores que trazem sombra</t>
  </si>
  <si>
    <t xml:space="preserve">no horario visitado poucos automóveis </t>
  </si>
  <si>
    <t>https://drive.google.com/open?id=1BCOWyhjrtYEIteDFRrtZxCN18j8th_sI, https://drive.google.com/open?id=1el9jXtTiBQbVYNcUgsybkaHSFFEA5Nwf, https://drive.google.com/open?id=1G00OzfvVWig_fHq3NwRESETyLNKUhm1V, https://drive.google.com/open?id=14n6-v_87paOjEgBKAwvYVVNHjdD-72om, https://drive.google.com/open?id=1KxweZA9Lq1bAVT8h2U6vyaongminK6vh, https://drive.google.com/open?id=1pwhBmtliPck4h52DQ-AxagkMGLXRsXA2, https://drive.google.com/open?id=1ijO9t5f9vmQVlU9Rb4x8VychPDce6cns, https://drive.google.com/open?id=1AXUjwNWxzV5Sq2P6Gzs1grzdJJReUnq4, https://drive.google.com/open?id=1S5MzKdpYL9V5N647oAp1Y0nsz1ZlLeHv</t>
  </si>
  <si>
    <t>Av. Cap. Ene Garcês, 696 – 927, centro</t>
  </si>
  <si>
    <t>apenas em um dos cruzamentos a faixa não está bem sinalizada</t>
  </si>
  <si>
    <t>não há placa de orientação</t>
  </si>
  <si>
    <t>no horário de visita não apresentava muito ruido de veículos</t>
  </si>
  <si>
    <t>trecho com muitos bancos, alguns espaços publicos, arborização praticamente inexistente, poucas áreas cobertas</t>
  </si>
  <si>
    <t>arborização quase inexistente</t>
  </si>
  <si>
    <t xml:space="preserve">no horario visitado apresentava um fluxo leve de veículos </t>
  </si>
  <si>
    <t>https://drive.google.com/open?id=1K-7ykhqoaZC2Nik-mSDt5FlOJvWor0ov, https://drive.google.com/open?id=1ta3PLfpMbZlqnK5lEPbmpXcH1JKaRwmR, https://drive.google.com/open?id=1ynf9YuGqcuoJ_T4Wj6tW089DJM-xdQzk, https://drive.google.com/open?id=1HSIjjzOj1x6fSL9dNLlP2ZQcd7vv6C4n, https://drive.google.com/open?id=1VQqx6V14S1m2tDkfyAEfBq6ruCjDzlK0, https://drive.google.com/open?id=1CwFl05DI-dohoH_ss2L7xVpky5sPQdlj, https://drive.google.com/open?id=1vZx9D8HDCfAwCu0iphp9IhmgIg57ajX1, https://drive.google.com/open?id=1rZkoEucuYbkbIp4q7Wb4xFPLleqEm_bB, https://drive.google.com/open?id=1MLoKB6aO89jF2Qpv7FpUyGiO-xX_wEgw</t>
  </si>
  <si>
    <t>Av. Brigadeiro Eduardo Gomes, 1298 - 2592</t>
  </si>
  <si>
    <t>piso irregular, apresentando algumas frestas no percurso</t>
  </si>
  <si>
    <t>a largura da calçada varia no decorrer do percurso</t>
  </si>
  <si>
    <t>a maior parte plana, porem apresenta algumas inclinações em algumas partes</t>
  </si>
  <si>
    <t>apresenta algumas rampas muito estreitas e com inclinação inadequada</t>
  </si>
  <si>
    <t>apenas uma faixa de pedestre ao logo de todo o percurso, sinalizada e iluminada</t>
  </si>
  <si>
    <t>pouca vegetação, que não produz sombra</t>
  </si>
  <si>
    <t>https://drive.google.com/open?id=1cBCAIapi5Qn0njL3M5itLIo8YD1lAM_q, https://drive.google.com/open?id=1CpHK6k_0SW8mPBzSleTZfM3hqqIpC5zw, https://drive.google.com/open?id=1cxy4EK6TZ9-Rzh6PQl-pTaasdcdHoM_U, https://drive.google.com/open?id=19EEIvQyC1FTCokNBB037t2iGkPyQeZCw, https://drive.google.com/open?id=1S3m3YcNOxHp8ttLNBHWpT1J9RExR6Sax, https://drive.google.com/open?id=16z_b_9KKtYWzlvKwuW7CE517HF7jYSQj, https://drive.google.com/open?id=15e8vg_rvC1n-2wQprDkZf1AuPAYkuTrp, https://drive.google.com/open?id=1CDr-f86Ed76Fw-Fhdj7rLy3JtC5gj06X</t>
  </si>
  <si>
    <t>Av. Getúlio Vargas 5347, centro. Entorno da praça da Bandeira</t>
  </si>
  <si>
    <t>faixa em bom estado porem a da lateral não apresenta sinalização adequada</t>
  </si>
  <si>
    <t>não há sinalização semafórica</t>
  </si>
  <si>
    <t>paisagismo bem conservado</t>
  </si>
  <si>
    <t>https://drive.google.com/open?id=1YkeqEDIyT8gHf9tYH1euyy6OOLQQ0Ev9, https://drive.google.com/open?id=1awL943R0RFNydqzW8Fsgf7DHWnR0gaAg, https://drive.google.com/open?id=1J75b9G7CBIsBdX7B0fs8e6drQzVDLeBc, https://drive.google.com/open?id=1cziH_qzECcXecD-0QkHAVTpaLbPxltv2, https://drive.google.com/open?id=1RlFgnxSfyJElp1JeFlFP88FvTPDdQ-_a</t>
  </si>
  <si>
    <t>Entorno da praça dos bambus, R. Nove de Julho nº 11</t>
  </si>
  <si>
    <t>no horario visitado não havia fluxo de carro</t>
  </si>
  <si>
    <t>https://drive.google.com/open?id=1bN02ci1KHBLZQGnho0yP-YIgP5VbGv5f, https://drive.google.com/open?id=19RVnL6sm5QB6J2Q31uF06tAfauWSDvH-, https://drive.google.com/open?id=15sRjVwGu6sCt8ueA57LjUuQ8OzBXpG4l</t>
  </si>
  <si>
    <t>R. Melvin Jones 219 – 260, São Pedro</t>
  </si>
  <si>
    <t>calçada com pavimento irregular, apresentava buracos e trincas</t>
  </si>
  <si>
    <t>postes e pilares</t>
  </si>
  <si>
    <t>trecho pouco movimentado, não necessita de uma faixa de pedestre</t>
  </si>
  <si>
    <t xml:space="preserve">apenas as marquises </t>
  </si>
  <si>
    <t>https://drive.google.com/open?id=1FqAHJR6IjAwM4id1VV8qeiiw-4kQ5p7F, https://drive.google.com/open?id=1GMP6tThaX6oWNehNBr0-8zFQRbD7ihIO, https://drive.google.com/open?id=1oiibm8kmFv0lpXOZnCtZRYfF4-s05QTu, https://drive.google.com/open?id=18Mc88ZF3F3Z89hzGvTg5OXr4cSLZCPDr, https://drive.google.com/open?id=1oQrxAtBZAqnD4662du5yUakxX3BCqoTW, https://drive.google.com/open?id=1jROYxqtuQLXMZry3-45ZbKTQjfdcJDti, https://drive.google.com/open?id=1KK-Vl9l9PBwu4RhFUgmpwggU2KrlGn2f, https://drive.google.com/open?id=1BeW9G3kA_v4Xz6soBQLc200mjvuviugy</t>
  </si>
  <si>
    <t>Colégio Militar Elza Breves De Carvalho. Rua: R. CC-15, bairro laura moreira</t>
  </si>
  <si>
    <t>alçada com pavimento irregular, com bastante trincas</t>
  </si>
  <si>
    <t>automóveis no meio da calçada</t>
  </si>
  <si>
    <t>faixa de pedestre praticamente invisivel e desgastada</t>
  </si>
  <si>
    <t>pouco fluxo de veículos, ruído proveniente da escola</t>
  </si>
  <si>
    <t>pouca vegetação que apenas produz sombra rente ao muro da escola</t>
  </si>
  <si>
    <t>https://drive.google.com/open?id=1O5NgmOrQPHtpQF0qJjKUWJ3HEMEXmq93, https://drive.google.com/open?id=15I3l0YyPmmlh95FLpQjgdJhaXW8D1LTz, https://drive.google.com/open?id=1aVtAdIF7_GPzyX4clje4op1v2GQ3JpKD, https://drive.google.com/open?id=1FPd7aq6nYchbyWt45iUcKSZdUcqYOszR, https://drive.google.com/open?id=10yUgMMIE_J6_bHxTbeOC13moUdLJXZE4</t>
  </si>
  <si>
    <t xml:space="preserve"> R. presidente Costa e Silva, trecho compreendido entre a R. Rocha Leal e R. José Bonifácio.</t>
  </si>
  <si>
    <t>regular com alguns fragmentos</t>
  </si>
  <si>
    <t xml:space="preserve">irregular, alguns trechos com 3.20 e outros com 2m </t>
  </si>
  <si>
    <t>alguns obstaculos que impedem a livre circulação</t>
  </si>
  <si>
    <t xml:space="preserve">não há rampas no entorno da maternidade, a não ser a de entrada de veículos </t>
  </si>
  <si>
    <t>faixa de pedestre da entrada principal visivel, bem sinalizada porem a da lateral está desgastada e com má sinalização</t>
  </si>
  <si>
    <t>não há necessidade de sinalização sonora em boa vista, tendo em vista que com a sinalização de intenção de travessia feita pelos pedestres nas faixas, os motoristas param os veículos</t>
  </si>
  <si>
    <t xml:space="preserve">fluxo leve de veículos </t>
  </si>
  <si>
    <t>presença de praça no entorno, arborizada e com equipamentos, porém sem bebedouro público</t>
  </si>
  <si>
    <t xml:space="preserve">no trecho há alumas arvores, principalmente em frente a praça que produz bastante sombra. Porem, o lado referente a maternidade carece de vegetação </t>
  </si>
  <si>
    <t xml:space="preserve">transito leve porem sem auxilio de travessia aos pedestres </t>
  </si>
  <si>
    <t>https://drive.google.com/open?id=1jaEy-Vw7TTkbC7e1kP0crdi8eCIx341a, https://drive.google.com/open?id=1urfnHmy5GlA-2GoiTR0AJ5LhxRZDwlp3, https://drive.google.com/open?id=1o-atcvPoqA7HUtvDHHbh_Hho-XI36yvv, https://drive.google.com/open?id=1-sTKTpFMC8SoD8gzzZw6fcOBoxPac_UG, https://drive.google.com/open?id=1UJ9LvZywzdGLEUe3qdT6bUcOBdT8JrgQ, https://drive.google.com/open?id=1kDQBtxCqvH_JtGh8e4GeTstBD4bkWZ7a, https://drive.google.com/open?id=1THqdDbRcgMnn0P10gt7m9cSaE1frkwd6, https://drive.google.com/open?id=1_gsyFWz5aOsKUpSSaqaPry6ywl3H4izg</t>
  </si>
  <si>
    <t>Zuleica Maria Souza Porto</t>
  </si>
  <si>
    <t>DF</t>
  </si>
  <si>
    <t>Setor Comercial Sul (esquina do Sabor / Banco Safra)</t>
  </si>
  <si>
    <t>variável, com trechos estreitos</t>
  </si>
  <si>
    <t>O setor comercial alterna calçadas muito boas com muito ruins</t>
  </si>
  <si>
    <t>Por ser final de semana, não se aplica</t>
  </si>
  <si>
    <t>As plantas estão mal conservadas</t>
  </si>
  <si>
    <t>A segurança em relação a carros é boa aos finais de semana, mas a segurança pública é um problema, com moradores de rua e usuários de drogas</t>
  </si>
  <si>
    <t xml:space="preserve">Ariel Pimenta </t>
  </si>
  <si>
    <t>Via Estrutural (Setor COmercial Sul)</t>
  </si>
  <si>
    <t>Bruna Mello de Cenço</t>
  </si>
  <si>
    <t>Setor Comercial Sul (em frente ao edifício Israel Pinheiro)</t>
  </si>
  <si>
    <t>árvores existem, mas o trecho está descuidado</t>
  </si>
  <si>
    <t>SOBRE AS FOTOS: elas estão relacionadas a todo setor comercial sul (diferentes pesquisas inseridas na minha conta)</t>
  </si>
  <si>
    <t>https://drive.google.com/open?id=1jNEDc8CmMsWPdW_l8-oKquExBN3OgEuj, https://drive.google.com/open?id=1xgO4esY25uHVPDWEka-f4Orgv-jysyue, https://drive.google.com/open?id=1vylCqKi3Uw1nqhFO2JvkJbK8-Io91PN3, https://drive.google.com/open?id=1ax9Uba9N1h39ZZjjJbuFdMaYVSA1jcgM, https://drive.google.com/open?id=1udh07b6qOhIxROOtNianmu4-RUwhIMl0, https://drive.google.com/open?id=1iXaQjaLNbc_1rFVauPSYV97bBsM2PW_V, https://drive.google.com/open?id=1yxgDH3t-krOJG8eV7SQlQIKfCieCuBH4, https://drive.google.com/open?id=1CNynJuD3RfPr5h70-ARSVxYl-g6p2EEK, https://drive.google.com/open?id=1ur2HQ1bK66sVfChVsyD0QAHjiUr13Zbd, https://drive.google.com/open?id=12cM-OLu5IuKw_sbmOpXX-_iMXRF2uLhs</t>
  </si>
  <si>
    <t>Iury Frutuoso Furtado</t>
  </si>
  <si>
    <t>Escola classe 114</t>
  </si>
  <si>
    <t>https://drive.google.com/open?id=1Avdt-f-ZI6VwCv36jLcBrE5I2KTOy4p0</t>
  </si>
  <si>
    <t>iury.frutuoso@gmail.com</t>
  </si>
  <si>
    <t>Escola classe 113 norte</t>
  </si>
  <si>
    <t>https://drive.google.com/open?id=1IRQ5NN4lxJ3MAs9vxlUu--eVga_meou5</t>
  </si>
  <si>
    <t>Escola parque 210/211 norte</t>
  </si>
  <si>
    <t>Nao há calçada, apenas uma ciclovia e um estacionamento improvisado que passa por cima da ciclovia. Os pedestres usam o espaço da ciclovia como calçada.</t>
  </si>
  <si>
    <t>Escola Parque 210/211</t>
  </si>
  <si>
    <t>O trecho não tem calçada. Há uma ciclovia que é usada pelos pedestres como calçada. Há um estacionamento improvisado cujo o acesso passa por cima da ciclovia</t>
  </si>
  <si>
    <t>há carros que passam por cima da ciclovia que é usada de calçada.</t>
  </si>
  <si>
    <t>https://drive.google.com/open?id=1DgZ0cKhJUFpbZ_QxSuecs5vAEElDA2e8, https://drive.google.com/open?id=11kk4JcwrcXGViPuI6nO3v7P1Arl3zWDC</t>
  </si>
  <si>
    <t>Adunb, Unb, asa norte</t>
  </si>
  <si>
    <t>Há um predio com bebedouro e banheiros na proximidade</t>
  </si>
  <si>
    <t>https://drive.google.com/open?id=1eBXEPv54rAOWrLr_odnJsw1WZI7FtuX_</t>
  </si>
  <si>
    <t>Restaurante Universitário</t>
  </si>
  <si>
    <t>https://drive.google.com/open?id=1pazTSYffhJ97nrd09i3TbwEfElETTbup</t>
  </si>
  <si>
    <t>Faculdade de Direito/Administração (UnB)</t>
  </si>
  <si>
    <t>https://drive.google.com/open?id=1M_5TV7Wa546GO47OGZAcL5hKTdra8Bil</t>
  </si>
  <si>
    <t>Jardim de Infância da 404 norte (sqn 404)</t>
  </si>
  <si>
    <t>https://drive.google.com/open?id=1pPA9T6ZVsmB5w3aDp8Q1BKOdlXDGJnEp</t>
  </si>
  <si>
    <t>Escola Classe 403 norte (sqn 403)</t>
  </si>
  <si>
    <t>https://drive.google.com/open?id=1S10lZtb0mApp-hHn80qfY63rCVH2TSfP</t>
  </si>
  <si>
    <t>Hospital Regional da Asa Norte (HRAN, SMHN Q 1 - Asa Norte, Brasília - DF, 70710-100)</t>
  </si>
  <si>
    <t>Local com frestas nas calçadas. A entrada do hospital tem [e muito estreita e pouco iluminada. Ha a sensaçao de insegurança.</t>
  </si>
  <si>
    <t>https://drive.google.com/open?id=1eZJ-7m4z25EfWnxl8HruVXQOGRY04hnX</t>
  </si>
  <si>
    <t xml:space="preserve">Estação Galeria </t>
  </si>
  <si>
    <t>Estação 102 sul (estação de metro asa sul sqn 102/202)</t>
  </si>
  <si>
    <t xml:space="preserve">há uma passarela subterrânea para atravessar </t>
  </si>
  <si>
    <t>Estação 108 sul (sqn 108/208 )</t>
  </si>
  <si>
    <t>há uma passagem subterrânea</t>
  </si>
  <si>
    <t>Estação 112 sul (sqn 112/212)</t>
  </si>
  <si>
    <t xml:space="preserve">há uma passagem subterrânea </t>
  </si>
  <si>
    <t>Catedral (esplanada dos ministérios)</t>
  </si>
  <si>
    <t xml:space="preserve">A arquitetura da esplanada dos ministérios não oferece pontos de apoio aos caminhantes, que sofrem bastante, principalmente de dia, por não ter quase nenhum ponto de descanso ou que haja cobertura. Não há banheiros e nem bebedouros perto.   </t>
  </si>
  <si>
    <t>Torre de TV (Eixo Monumental)</t>
  </si>
  <si>
    <t>Memorial JK (Eixo Monumental)</t>
  </si>
  <si>
    <t xml:space="preserve">Parque da Cidade </t>
  </si>
  <si>
    <t>Hospital de Base</t>
  </si>
  <si>
    <t>https://drive.google.com/open?id=1vb3PL7xXakDDXN4-OW6BTjybBl8pp-ar, https://drive.google.com/open?id=1RqL8Dab4OLWAfOuwgQFAws27xkaeOZvv, https://drive.google.com/open?id=1YGt_0aNTkKIQUe5nEgyvr0O8-l-N-gke</t>
  </si>
  <si>
    <t>Gabriel Matsura</t>
  </si>
  <si>
    <t>Brasília</t>
  </si>
  <si>
    <t>Setor Comercial Sul</t>
  </si>
  <si>
    <t>Pisos quebrados e irregulares</t>
  </si>
  <si>
    <t>Por ser final de semana, o barulho era bem baixo, mas é diferente em dias de semana</t>
  </si>
  <si>
    <t>escola classe 415 norte</t>
  </si>
  <si>
    <t>https://drive.google.com/open?id=1RfOcFepzMojFf3WyJ9p_kfJ-lLEebGgh</t>
  </si>
  <si>
    <t>Estação 114 sul (sqn 114/214)</t>
  </si>
  <si>
    <t>Há uma passarela subterrânea</t>
  </si>
  <si>
    <t>Escola de Música de Brasília (L2 sul 602)</t>
  </si>
  <si>
    <t>https://drive.google.com/open?id=1eDZ8_zkNc_gH78wmQoAlGw7ZV4DOrWAi</t>
  </si>
  <si>
    <t>Cesas (Ced Jovens e Adultos), L2 sul 603/803</t>
  </si>
  <si>
    <t>https://drive.google.com/open?id=1I-chkb6H1I3mCRFZ_ZxtUSm5IXn4Af_K</t>
  </si>
  <si>
    <t>Escola Classe 102 sul (Sqn 102)</t>
  </si>
  <si>
    <t>https://drive.google.com/open?id=1lPfoYR1gP00uCpAeGm9TGqPREiZUoKpd</t>
  </si>
  <si>
    <t>Biblioteca infantil 304 sul (sqn 304)</t>
  </si>
  <si>
    <t>https://drive.google.com/open?id=1gu37n-2qjuophNWxOmXozcp0vYhJJwhn</t>
  </si>
  <si>
    <t>Jardim de Infância da 308 sul(sqs 308)</t>
  </si>
  <si>
    <t>https://drive.google.com/open?id=12R0fZEnIeiHJ3MfY2i6JBh8QK5Ki0aUB</t>
  </si>
  <si>
    <t>Escola Classe 114 sul (sqs 114)</t>
  </si>
  <si>
    <t>Ministérios (esplanada dos ministérios)</t>
  </si>
  <si>
    <t>Há alguns jardins e árvores próximas aos Ministérios. Porém, não são suficientes proporcionar conforto aos caminhantes. A falta de sombra e de espaços cobertos prejudicam a caminhabilidade na esplanada dos ministérios.</t>
  </si>
  <si>
    <t>Palácio do Planalto (esplanada dos ministérios)</t>
  </si>
  <si>
    <t>não há calçadas. Há barreiras que impedem o pedestre de passar, tendo que desviar pela pista durante todo o trajeto. Com uma justificativa de manter a segurança das autoridades políticas, acabam deixando de lado a preocupação com a segurança da população que circula a pé pela região.</t>
  </si>
  <si>
    <t>Há barreiras colocadas pelo poder publico para impedir que pessoas caminhem na frente do edifício</t>
  </si>
  <si>
    <t>Memorial dos Povos indígenas</t>
  </si>
  <si>
    <t>Estádio Nacional</t>
  </si>
  <si>
    <t>Ceam (centro de ensino e atividade multidisciplinar) L2 norte 607</t>
  </si>
  <si>
    <t>https://drive.google.com/open?id=1t1xHDitvTT7FPsFlia0WmUFPnw8cIETi, https://drive.google.com/open?id=1JVHhio3hibhuox3CRoEkG0fuZAQFIZ0s, https://drive.google.com/open?id=1qLvyl_R2Jocpii5nRSizmX6UBX6IkSww</t>
  </si>
  <si>
    <t>Rodoviária</t>
  </si>
  <si>
    <t xml:space="preserve">Na parte superior, a largura é irregular. Em um lado da calçada há ela tem a largura de 7.50 metros mas do outro lado não há espaço para os pedestres devido a uma obra que está sendo realizada a muito tempo. Os pedestres tem que se aventurar entre os carros dando a volta no edificio para atravessar. Na parte inferior, há calçada e sinalização, porém em algum ponto os pedestres têm que dividir o espaço com os ônibus da estação.  </t>
  </si>
  <si>
    <t>Tapumes de obras impedem a circulação</t>
  </si>
  <si>
    <t>https://drive.google.com/open?id=1SIns96LgJ_8wl4El3ZWQNq5uGVh2oTfB, https://drive.google.com/open?id=1zE67d7icclhAlY8-wg85b83XzQw4hfen, https://drive.google.com/open?id=1bpP8IkICY-WuBbNwbciI-e5DRm3wB2-q</t>
  </si>
  <si>
    <t>Jéssica Rabito Chaves</t>
  </si>
  <si>
    <t>Campo Grande</t>
  </si>
  <si>
    <t>MS</t>
  </si>
  <si>
    <t>Praça Thomaz José Coelho de Almeida. Av. Presidente Vargas,nº 2689 a 2749.</t>
  </si>
  <si>
    <t xml:space="preserve">Trecho possui calçamento com material irregular, apresenta trincas e irregularidades. </t>
  </si>
  <si>
    <t xml:space="preserve"> Não possui faixa permeável, faixa do entorno há uma pequena variação de largura. Caminhos dentro da praça possuem trechos mais estreitos.</t>
  </si>
  <si>
    <t xml:space="preserve">Calçada praticamente plana, sem entrada e rebaixamento da guia para veículos. </t>
  </si>
  <si>
    <t>Treco livre de obstáculos durante o passeio na faixa livre. Há postes e ponto de onibus na faixa de serviço, mas nada que atrapalhe o transito.</t>
  </si>
  <si>
    <t xml:space="preserve">Possui rebaixamento da guia somente em uma esquina, em todo o entorno não há acessibilidade. </t>
  </si>
  <si>
    <t>Faixa somente em uma das esquinas. O restante da via carece de uma melhor sinalização para o pedestre.</t>
  </si>
  <si>
    <t>Trecho possui somente um semáforo para pedestres e com um grande fluxo. O restante da via não há nada.</t>
  </si>
  <si>
    <t>Trecho possui somente um tipo de placa para travessia de pedestres na faixa.</t>
  </si>
  <si>
    <t xml:space="preserve"> Trecho avaliado em horário tranquilo, porém em horários de picos de movimento a situação se complica, pela grande quantidade de veículos. </t>
  </si>
  <si>
    <t>Local com fluxo intenso de veículos e também de caminhões.</t>
  </si>
  <si>
    <t xml:space="preserve">Por ser uma praça, no local escolhido há bancos, lixeiras, áreas sombreadas e um microclima confortável para transito e permanência. </t>
  </si>
  <si>
    <t>No local há bancos, lixeiras, áreas sombreadas e um microclima confortável. Ao longo da via há áreas várias áreas sombreadas.</t>
  </si>
  <si>
    <t>Há uma certa sensação de segurança pelo fato de que há guardas em todo o entorno, porém há um grande fluxo de veículos.</t>
  </si>
  <si>
    <t>https://drive.google.com/open?id=1AKFj5Bawm3RwOFQrA-Qu_7meN4000SLj, https://drive.google.com/open?id=1wjVNt6BJx-nNZ_5UnGKJUTU6d92O7wIN, https://drive.google.com/open?id=16fIBJl3leupDFk5c-bIXxiqvvUxzVrWg, https://drive.google.com/open?id=1oDBlkF9axqgmj8enQns3Fh7N-TqF4Edv, https://drive.google.com/open?id=1K4P-5d-eypOE91wjDOrMDoNh3_2MCYvU, https://drive.google.com/open?id=12sYoBIBbyv0YRgJ-ecJoEvhchm1_AOtf</t>
  </si>
  <si>
    <t>je.rabitochaves@gmail.com</t>
  </si>
  <si>
    <t>Câmara Municipal. Acesso: Av. Ricardo Brandão, 296 a 404</t>
  </si>
  <si>
    <t>calçada com pavimento bem regular, nivelada e com piso tátil.</t>
  </si>
  <si>
    <t>largura varia com trechos de faixa livre de 2.50m e faixa permeável de 1.40m. Sendo que o trecho em frente à Câmara aumenta a largura da faixa livre para 3.90m (medida da largura total).</t>
  </si>
  <si>
    <t>calçada visivelmente plana</t>
  </si>
  <si>
    <t>ponto de ônibus localizado na linha do piso tátil e próximo do trecho em que diminui a largura da faixa livre, sendo um obstáculo em que o pedestre precisa desviar.</t>
  </si>
  <si>
    <t>Uma das esquinas tem as rampas sem manutenção e fora da norma.</t>
  </si>
  <si>
    <t>Faixa elevada para pedestre ou plataforma de elevação (lombada) como estratégia de traffic calm para diminuição de velocidade, possibilita melhor acessibilidade e segurança ao pedestre</t>
  </si>
  <si>
    <t>Não tem semáforo, porém possui faixa elevada para travessia de pedestre.</t>
  </si>
  <si>
    <t>Placa de localização da Câmara, sem acessibilidade para pessoas com deficiência.</t>
  </si>
  <si>
    <t>O ruído não dificulta a conversação entre as pessoas. Devido a lombada os veículos reduzem velocidade no trecho avaliado.</t>
  </si>
  <si>
    <t>Presença de ônibus e pequenos caminhões. Apesar de ser um local intenso de veículos nos dias úteis e nos horários de pico (as 17:30), não é perceptível poluição dos veículos de modo que cause incomodo, ou que seja possível captar visualmente a fumaça.</t>
  </si>
  <si>
    <t>Ponto de ônibus com abrigo e assento.</t>
  </si>
  <si>
    <t xml:space="preserve">Não possui árvores no trecho avaliado, não protegendo o pedestre do Sol. Existe um jardim na fachada da Câmara, e o trecho com faixa permeável está gramado e com manutenção. </t>
  </si>
  <si>
    <t>Possui comércio na proximidade como clínicas, cafés, bares e lanchonetes que funcionam em diferentes horários. A faixa elevada ajuda na travessia dos pedestres.</t>
  </si>
  <si>
    <t>https://drive.google.com/open?id=1hh02ASSPWRaIeKQiE3IloqwhGRYAqbix, https://drive.google.com/open?id=16oLtHfgVRn561sdWfRdjJozTsELiQk7q, https://drive.google.com/open?id=1mVkIa_ze7M4kqCu5ddKXFDakAfKWPY5V, https://drive.google.com/open?id=1ncm5E9NOQ_mXlCALYQK22WsUo5PY24zw, https://drive.google.com/open?id=19XLKKeBPAcGfn6Z3wjEPVYv2btz5Ibb-, https://drive.google.com/open?id=1w1EtrjH82ZNdT_vmnx_RNVk7i3i5xpfW</t>
  </si>
  <si>
    <t>Mercadão Municipal. Acesso 01: R. Quinze de Novembro, nº 2 a 56 - Centro, Campo Grande - MS</t>
  </si>
  <si>
    <t>Calçada com pavimento bem regular com mosaico de pedra portuguesa na maior parte do percurso e no restante calçada está cimentada e sem fissuras. Em alguns trechos pontuais que foram retiradas as pedras portuguesas estão revestidas com cimento, não prejudicando o caminhar do pedestre. Trecho sem piso tátil.</t>
  </si>
  <si>
    <t>Largura irregular, que varia ao longo do trecho com larguras de 5.35m; 3.95m e 2.20m. Trecho todo pavimentado. O traçado da calçada é irregular dificultando efetuar um percurso retilíneo e a acessibilidade ao local por toda a face de quadra.</t>
  </si>
  <si>
    <t>trecho próximo a esquina com Av. Fabio Zahran possui inclinação considerável devido o desnível do relevo, que causa dificuldade para travessia.</t>
  </si>
  <si>
    <t>não apresenta obstáculos, porém o traçado irregular e não retilíneo da calçada dificulta um pouco o percurso próximo à esquina com a Av. Fabio Zahran.</t>
  </si>
  <si>
    <t>Rampa em uma das esquinas, porém com o mesmo revestimento da calçada e sem sinalização.</t>
  </si>
  <si>
    <t>Faixa elevada para pedestre ou plataforma de elevação (lombada) como estratégia de traffic calm para diminuição de velocidade dos automóveis, possibilita melhor acessibilidade e segurança ao pedestre. Com iluminação.</t>
  </si>
  <si>
    <t>Semáforo com tempo de travessia de 1min, porém sem alerta de sinal sonoro e sem placa de aviso de botão ao pedestre, apresenta falta de manutenção.</t>
  </si>
  <si>
    <t>Placa de indicação de ponto turístico, sem acessibilidade.</t>
  </si>
  <si>
    <t xml:space="preserve">motos e ônibus causam os ruídos de maior intensidade. Porém não prejudicou na conversação ou causou incômodo a quem permanece no local. </t>
  </si>
  <si>
    <t>Região central com intensidade de veículos. Porém não é perceptível poluição atmosférica no local.</t>
  </si>
  <si>
    <t>Existência de um telefone público para apoio ao pedestre e na entrada possui um toldo que serve de abrigo ao pedestre, proteção aos intempéries.</t>
  </si>
  <si>
    <t>Trecho sem vegetação nem área permeável.</t>
  </si>
  <si>
    <t>Local de tráfego intenso, com velocidade até 40 km/h, com ruas movimentadas, comércio aberto e “sensação de segurança” devido a presença de dois semáforos (em um intervalo de 48m), sendo um com faixa de elevação para passagem de pedestres e outro semáforo com faixa de pedestre e placa indicativa de travessia.</t>
  </si>
  <si>
    <t>https://drive.google.com/open?id=1bxFlO604m3ZXDrZMwqJuOqhFV_Sud3rC, https://drive.google.com/open?id=1sn9ub4wI9DPkRb7tm9uCytKIJDUgWjr7, https://drive.google.com/open?id=1Igh6QCOQP1dGoaGgAHFEALct0ozYzB8U, https://drive.google.com/open?id=1OJfoBc1iUCTHOgR5MUsmo8Jt--ruKhxK, https://drive.google.com/open?id=1vE-bmQS1dcRfXI75YPZzAH4EFafaY31Z, https://drive.google.com/open?id=18eqSCMXcHLjBhL9aqgRK9e1dsYAFpJxj</t>
  </si>
  <si>
    <t>UBSF Dr. Benjamim Asato - Parque Do Sol. R. José Carlos Silva de Almeida, nº 496-1066.</t>
  </si>
  <si>
    <t xml:space="preserve">A calçada que dá acesso ao edifício público de saúde possui o pavimento regular, porém apresenta alguns problemas como o revestimento quebrado logo em frente à entrada do estacionamento e a presença de pequenos canteiros no meio da faixa livre de circulação, não nivelados com o piso adjacente, formando um desnível que pode causar incidentes. </t>
  </si>
  <si>
    <t xml:space="preserve">A calçada é estreita para o fluxo de pedestres (Largura total de 1,50m e faixa livre de 0,80m). Com esta característica, nos horários em que se formam as filas para entrada no local, há um tumulto na calçada, forçando os pedestres que circulam pelo espaço a andarem pela rua. Além disso, o espaço mínimo de 1,20m para circulação não é respeitado devido a existência de diversos obstáculos. </t>
  </si>
  <si>
    <t xml:space="preserve">A calçada é aparentemente plana em grande parte de toda extensão avaliada. Os casos em que há exceção são: 1) em frente a entrada do estacionamento.  Nesta situação, apenas a área da faixa de serviço (≥ 0,30m) deveria ser inclinada, mesmo excedendo os 3%, sendo suficiente para entrada e saída de veículos. 2) na calçada em frente a entrada principal do equipamento, onde a  rampa ultrapassa a largura da faixa de serviço e, apesar de não mensurada, sua inclinação está visivelmente superior a 3%. </t>
  </si>
  <si>
    <t xml:space="preserve">O trecho apresenta algumas barreiras vegetais que se apropriam do passeio, assim como placas de sinalização. O orelhão existente se caracteriza como um obstáculo suspenso (já que seu volume superior sobrepõe-se à sua base), devendo estar devidamente sinalizado com piso tátil de alerta — o que não é encontrado neste caso. </t>
  </si>
  <si>
    <t>As esquinas não possuem rampas de acessibilidade e as existentes são inadequadas e servem como obstáculo para a população com mobilidade reduzida. Estas possuem inclinação acima do ideal de acordo com a NBR 9050 que é de 8.33%, no máximo.</t>
  </si>
  <si>
    <t>Não há faixas nas esquinas do trecho avaliado.</t>
  </si>
  <si>
    <t>O trecho não apresenta semáforo para os pedestres nem outro tipo de sinalização vertical para os mesmos, não contemplando a segurança para os pedestres principalmente os portadores de alguma deficiência física, visual ou auditiva.</t>
  </si>
  <si>
    <t>No trecho não há nenhuma orientação para localização dos pedestres, nem mesmo placas com o nome da rua.</t>
  </si>
  <si>
    <t xml:space="preserve">O edifício fica em uma via onde transitam ônibus coletivos com frequência tornando o ruído elevado em alguns momentos. </t>
  </si>
  <si>
    <t>No local transitam muitos veículos antigos que poluem mais a atmosfera. O volume de gases nocivos à saúde gerado pelo motor de um carro com mais de 15 anos de uso é 28 vezes maior que o de um novo, segundo pesquisa da Associação Nacional dos Fabricantes de Veículos Automotores (Anfavea).  A maior parte da poluição atmosférica sentida no local é proveniente deste tipo de automóvel e de sólidos em suspensão (poeira).</t>
  </si>
  <si>
    <t>Trecho possui um orelhão que serve como ponto de apoio para os pedestres e dois pontos de descanso para o pedestre, que seriam dois bancos dispostos em cada entrada da edificação pública. Além disso, esta área possui um jardim, onde seria possível a implantação de mais bancos para o conforto de pedestres.</t>
  </si>
  <si>
    <t xml:space="preserve">O trecho avaliado possui uma arvore disposta no centro da calçada, além de alguns arbustos no jardim frontal da edificação. Este jardim recebe manutenção regular, mas há necessidade de mais poda devido ao tamanho dos arbustos que vem invadindo o espaço de circulação. A principal sombra é proveniente das espécies arbóreas existentes dentro do lote. Protegem do sol apenas no período da manhã e inicio da tarde (onde o sol ainda está alto). </t>
  </si>
  <si>
    <t>Trecho com trânsito regular, com velocidade em torno de 40km/h. Possui alguns pontos comerciais no entorno, o que auxilia a manter o fluxo constante de pedestres ao longo do horário comercial e mantém boa a sensação de segurança. Entretanto, fora do horário comercial, a falta de permeabilidade visual para os lotes e para o edifício público presente na quadra acabam formando um percurso entre "paredes" que prejudica essa sensação. A falta de sinalização e priorização para os pedestres fazem com que esta impressão também diminua ao precisar atravessar a via.</t>
  </si>
  <si>
    <t>https://drive.google.com/open?id=1RdqeZqzdOeISOcPxKpS0KAcYSW4V4kNU, https://drive.google.com/open?id=1tBYkOZQ1nWVSMujZwA4fKdbJn-HMdK-S, https://drive.google.com/open?id=16EwDIBiOIovAqsp5vFi7szwBx4yvndQg, https://drive.google.com/open?id=1R8Lnm-J-kplU1FceDQMqiZiIXqBXw00s, https://drive.google.com/open?id=1uzR6E9Yk64aJfgwJT6CwKKlek9ll4pIU, https://drive.google.com/open?id=1cb9Fu6Y8SBrPOPDilVlCXkBpdSWLuyyM, https://drive.google.com/open?id=1WN0LiWfv4712ym9r4wv9eyW3XkqNARX6, https://drive.google.com/open?id=1iW-vLpTxs_CiPDivDmfKTK0OYJiZqGBw, https://drive.google.com/open?id=1tGWNfkrVRTNu8Onvl5xfIXg1YrpeIqEm</t>
  </si>
  <si>
    <t>Mercadão Municipal. Acesso 02: Tv. José Bacha, nº 8 a 12 - Centro</t>
  </si>
  <si>
    <t>calçada com pavimento bem regular, porém precisa ter cuidado com os pontos de iluminação instalados no chão para iluminar o edifício, pois o piso de vidro escorregadio pode causar acidentes e a noite esta iluminação prejudica o pedestre.</t>
  </si>
  <si>
    <t>Largura regular do trecho que margeia o edifício, sem faixa de acesso. Percurso da área de estacionamento possui calçada com dimensão reduzida e com vegetação árborea e ponto de táxi. Os pedestres circulam principalmente no trecho em que está implantada a edificação, mudando de calçada ou não trafegando no trecho do ponto de táxi, menor fluxo mesmo sendo uma área fortemente sombreada.</t>
  </si>
  <si>
    <t>Calçada visivelmente plana</t>
  </si>
  <si>
    <t>Existe um ponto de táxi que dificulta a passagem do pedestre quando tem motoristas sentados no ponto de abrigo.</t>
  </si>
  <si>
    <t>Rampas com o mesmo revestimento da calçada e sem piso tátil</t>
  </si>
  <si>
    <t>Uma faixa de pedestre no meio da quadra, um pouco desgastada. Sem sinalização de passagem de pedestre.</t>
  </si>
  <si>
    <t>não possui semáforo</t>
  </si>
  <si>
    <t>Não possui.</t>
  </si>
  <si>
    <t>A rua lateral é de sentido único e os veículos circulam em velocidade reduzida. o tráfego não causa desconforto ou alguma dificuldade para conversação.</t>
  </si>
  <si>
    <t>Presença de muitas motos. Alguns caminhões circulam esporadicamente por ali para abastecimento do mercadão e demais estabelecimentos do entorno.</t>
  </si>
  <si>
    <t>marquise do edifício cobre uma extensão de aproximadamente 112m, mais da metade da extensão da face de quadra (144m)</t>
  </si>
  <si>
    <t>Presença de árvores na área do estacionamento que causam sombra em torno de um terço do percurso.</t>
  </si>
  <si>
    <t>Região central com intenso movimento promovido pelo comércio. Do outro lado da esquina existe um batalhão da polícia militar. O ponto de táxi identificado fica ativo 24h proporcionando alguma segurança.</t>
  </si>
  <si>
    <t>https://drive.google.com/open?id=1s4mkTqPdzkLqakjOswm8JtydPquJpGec, https://drive.google.com/open?id=1KQKb_f6fwNTxKYNHM1xAvEKdkv7vGcTB, https://drive.google.com/open?id=1AY6XaKOF7j7vei2fleVsgVw20_tt0JjW, https://drive.google.com/open?id=1InY-eIhk_IMJUr9qxmAWyCZzUNxBC7pp</t>
  </si>
  <si>
    <t>CEINF Joana Mendes Dos Santos. Rua Dário Anhaia Filho, nº 984-1145.</t>
  </si>
  <si>
    <t>A calçada não possui piso podotátil e apesar da regularidade presente em metade de sua extensão, a calçada passa a apresentar fissuras e peças de concreto soltas, além de ser descontínua passando a não ter mais calçamento, gerando um grande desnível, podendo causar tropeços e dificultando a circulação de qualquer pessoa.</t>
  </si>
  <si>
    <t>A largura é regular ao longo do trecho, porém a mesma muda drasticamente ao virar a esquina em qualquer uma de suas laterais, passando de 3,50 a 1,50 metros de largura total. Somente a largura da faixa livre varia conforme surgem equipamentos urbanos obstruindo a passagem, contudo não estreita a ponto de ficar menor que o mínimo de 1,20m.</t>
  </si>
  <si>
    <t xml:space="preserve">A calçada é aparentemente plana em grande parte de toda extensão avaliada. A maior dificuldade em caminhar pelo local surge nos pontos de pequenos morros de terra onde não há mais piso e, apesar de não mensurada, sua inclinação está visivelmente superior a 3%. </t>
  </si>
  <si>
    <t xml:space="preserve">A lixeira e se caracteriza por obstáculo suspenso (já que seu volume superior sobrepõe-se à sua base), devendo estar devidamente sinalizado com piso tátil de alerta — o que não é encontrado neste caso. </t>
  </si>
  <si>
    <t>As esquinas não possuem rampas de acessibilidade e nem mesmo em frente ao acesso do CEINF onde há uma faixa para travessia de pedestres.</t>
  </si>
  <si>
    <t>Não há faixas nas esquinas do trecho avaliado. Já no meio da quadra, existe uma que dá acesso ao equipamento de educação, entretanto apresenta-se desgastada pela falta de manutenção e não possui rampas de acesso.</t>
  </si>
  <si>
    <t>O trecho avaliado apresenta menor nível de ruído comparado ao trecho da UBSF. Isto se deve ao fato de transitar um numero menor de ônibus coletivos.</t>
  </si>
  <si>
    <t>Trecho sem nenhum ponto de apoio ou descanso para o pedestre.</t>
  </si>
  <si>
    <t xml:space="preserve"> O trecho com 100 metros de extensão possui árvores de diferentes espécies que protegem o pedestre do sol ao longo do dia e trazem conforto térmico para os mesmos. Apresentam um fuste mais alto do que as comumente encontradas nas calçadas do bairro, o que permite permeabilidade visual. Ao não estarem muito próximas umas das outras, permite manter na calçada pontos de iluminação natural sem deixar o percurso muito escuro, entretanto o afastamento exagerado das espécies não é confortável e desprotege o pedestre da radiação solar.</t>
  </si>
  <si>
    <t>O trecho possui alguns pontos comerciais no entorno, o que auxilia a manter o fluxo constante de pedestres ao longo do horário comercial e mantém boa a sensação de segurança. Entretanto, fora do horário comercial, a falta de permeabilidade visual para os lotes e para o edifício público presente na quadra acabam formando um percurso entre "paredes" que prejudica essa sensação. A falta de sinalização e priorização para os pedestres fazem com que esta impressão também diminua ao precisar atravessar a via.</t>
  </si>
  <si>
    <t>https://drive.google.com/open?id=10xyKJt4kdO_lRnO-B1cDWpNRRMpF-kG8, https://drive.google.com/open?id=1-i4MScrTBle_e6Jb47ChVtqfGmP3hfB-, https://drive.google.com/open?id=1bVDCvW9RmFkdNi9fwVgt59VgTuWRhFFg, https://drive.google.com/open?id=1VR-HoSFy0siWGm4P0WBt-iWBnK6-KeKk, https://drive.google.com/open?id=1ZKvp2FrO-8zhaxbBFLz3hFh8rHtGrM18, https://drive.google.com/open?id=1p45zWuLEjVGBDY_Z8inkJKJQL1_t7vnN</t>
  </si>
  <si>
    <t>Memorial da Cultura Apolônio de Carvalho Antigo Fórum. Av. Fernando Corrêa da Costa, nº 559 - Centro</t>
  </si>
  <si>
    <t>Calçada com pavimento regular, mas sem manutenção. É possível ver fissuras e algumas falhas. Revestimento semelhante a lajota com trincas. Sem piso tátil na fachada do edifício.</t>
  </si>
  <si>
    <t>Trecho da entrada com calçada de 3m com espaço de parada de veículos (embarque/desembarque). Restante da calçada com largura 5,3m total. Trecho da esquina em frente a lote vazio (usado como estacionamento) possui piso tátil, porém não foi implantado no eixo da faixa livre (cota de 2,6m da testada até eixo do piso tátil e 1,6m até guia).</t>
  </si>
  <si>
    <t>visivelmente plana</t>
  </si>
  <si>
    <t xml:space="preserve">Os postes estão locados no meio da calçada. Porém devido a faixa livre de 3m é possível desviar sem ter que sair da calçada. </t>
  </si>
  <si>
    <t>possui rampas na esquina sem manutenção.</t>
  </si>
  <si>
    <t>Faixa nas esquinas um pouco desgastada.</t>
  </si>
  <si>
    <t>Não há semáforo específico para o pedestre, nem botão para solicitar a travessia. Semáforo de veículos existe.</t>
  </si>
  <si>
    <t>Ônibus e moto causam o aumento do ruído.</t>
  </si>
  <si>
    <t>tráfego intenso de veículos com muitas motos e circulação de ônibus e alguns caminhões.</t>
  </si>
  <si>
    <t>Não possui</t>
  </si>
  <si>
    <t>trecho do poder público avaliado sem implantação de árvores, porém no restante da quadra que não foi avaliada havia presença de árvores que proporcionam sombra a cada 2m. O edifício avaliado possui área de jardim com plantas e palmáceas.</t>
  </si>
  <si>
    <t>região central, próximo a comércio, escolas e lanchonetes com atividades em horário comercial. A noite há uma sensação de insegurança e sem guardas policiais. Avenida com fluxo constante de veículos, porém o semáforo auxilia na travessia segura do pedestre.</t>
  </si>
  <si>
    <t>https://drive.google.com/open?id=1YOIUY8PjlPjq5XbNgBAD9KjwjD1gBmtN, https://drive.google.com/open?id=12hEzZr3z1tD2RpoecCSNwuS4L81ZN9Is, https://drive.google.com/open?id=1Q5gB2TZYhbZKMVMR84pqs-LH7dyManER, https://drive.google.com/open?id=1n9un7mSscLqUKZSp9qjnq1Oz-OPU3ofs</t>
  </si>
  <si>
    <t>Centro Municipal de Treinamento Esportivo (CEMTE) +  Secretaria Municipal de Cultura (SECTUR) + Comando da Guarda Civil Municipal. Acesso 01: Rua Usi Tomi nº 576 a 599, Carandá Bosque; Acesso 02: Rua Tropeiro nº 2 a 160; Rua Estefânia nº 228 a 270; Rua das folhagens nº 444 a 588</t>
  </si>
  <si>
    <t>Calçada com pavimento bem regular, revestido de piso intertravado com bloco sextavado. Porém em alguns trechos pontuais possuem pisos levemente destacados devido algumas raízes proveniente das árvores de grande porte presentes no entorno, locadas na faixa permeável de 1,10m. Ao longo de toda quadra não possui piso tátil, nem rampa de acessibilidade.</t>
  </si>
  <si>
    <t>Largura regular por toda a quadra. Apesar de ser um local bastante frequentado para práticas esportivas desde crianças à adultos, em diferentes horários ao logo do dia até começo da noite, constatou-se um baixo fluxo de transeuntes pelas calçadas, com presença forte de carros estacionados no entorno imediato, indicando que grande parcela do público frequentador utiliza carros particulares.</t>
  </si>
  <si>
    <t xml:space="preserve">Calçada plana e homogênea por toda a quadra. Confortável para o deslocamento de pedestres. Alguns trechos próximos a faixa de serviço possui piso sem manutenção e destacados do solo, devido as raízes de árvores. Calçada aparenta não ter tido manutenção do pavimento, porém analisando a partir do eixo da calçada com uma largura de 1,8m o trecho está em boas condições para passagem de pedestres. </t>
  </si>
  <si>
    <t>Acesso 01: possui 01 placa de sinalização de travessia de pedestre locada na faixa livre, ocasionando um leve desvio e reduzindo a passagem para apenas um pedestre por vez de modo confortável (placa locada à 70cm, com largura da passagem em 1,2m e área permeável na faixa de transição com 1,10m). No trecho do Acesso 02 existem duas placas locadas no trecho que deveria ser de faixa livre e há uma árvore de grande porte que faz com que o pedestre tenha que desviar, porém é possível continuar a travessia pedestre mantendo-se na calçada.</t>
  </si>
  <si>
    <t>Não há rampas de acessibilidade nas esquinas nem piso tátil ao longo da quadra. Apenas rampas para entrada de veículos, acesso garagem e estacionamentos.</t>
  </si>
  <si>
    <t>Via local não apresenta faixa de pedestre, porém há placas de sinalização vertical de advertência indicando a entrada em áreas escolares. Antigamente o edifício era uma escola particular, depois se tornou ed. público com foco de capacitação dos estudantes, o Instituto mirim e atualmente é sede de secretarias e local para esporte, treinamento de atletas e prática de esporte para a comunidade local.</t>
  </si>
  <si>
    <t>Devido ser um bairro residencial, trecho avaliado com vias locais de velocidade máxima de 30 km, não existe semáforos no local, nem no entorno imediato.</t>
  </si>
  <si>
    <t>Não existe placas de orientação.</t>
  </si>
  <si>
    <t>Via local com baixo tráfego de pedestre. Durante as medições de ruído, teve momentos de longa duração que não havia movimentação de automóveis, em média aparecia um automóvel a cada 10 min aproximadamente, local é fortemente residencial e os veículos trafegam em baixa velocidade. O local é próximo de um bosque e o entorno da quadra avaliada possui arvores no entorno, os sons mais frequente são de pássaros, vento e folhagens.</t>
  </si>
  <si>
    <t>Passagem de veículos esporadicamente, com uma média de trafego de nível baixo ao longo do dia</t>
  </si>
  <si>
    <t>possui um telefone público e lixeiras</t>
  </si>
  <si>
    <t>trecho da Rua Usi Tomi  (acesso 01) possui aproximadamente 92m de cumprimento com  08 árvores de grande porte que produzem sombra, aglomeradas em três principais pontos (extremos e meio de quadra) esses "nichos" possuem uma distancia em média de 30 m (por eixo). Apenas dois trechos de aprox. 15m que ficam sem sombra. Nas demais calçadas é acentuada a  presença de vegetação, locadas em média a cada 15m proporcionando sombra ao longo do trecho.</t>
  </si>
  <si>
    <t>Local que passa uma sensação de segurança apesar de não haver comércio no entorno imediato. O local que é característico por ser residencial, bem próximo de um clube (quadra vizinha) e de um bosque (há uma quadra de distância), com baixo tráfego de veículos e a noite existe vigilante particular que faz ronda pelo bairro. Por não haver muito fluxo de veículos, causa conforto para trafegar na região.</t>
  </si>
  <si>
    <t>https://drive.google.com/open?id=1pByANYgiREkJBqH0WjHNe94ABVZawkvP, https://drive.google.com/open?id=1bASGdvt-IM44tlpxtr4XRw_EwenxoVI3, https://drive.google.com/open?id=1PVWBfx0Z3L99PmaE368bKvcu2eNxNs0x, https://drive.google.com/open?id=19iJCyMgv5fhYwyhu3EXznkxzeCYXXaS1, https://drive.google.com/open?id=1YmbqIuXERXNikXS5wUytq7jVWtg7thIz, https://drive.google.com/open?id=1TyJDYeeeK8OFYRG8KLnuEMMQvhC3L9IJ, https://drive.google.com/open?id=1P2hKfk3hKSCnQRWWwbRPCwIzCD5LlVVx, https://drive.google.com/open?id=1umSiQKHxTM9uCUSoo3YA_6SkJCtLwrVZ, https://drive.google.com/open?id=1f6c5dpRoVmx10AK8uPe3KeMtvdpjNOe0, https://drive.google.com/open?id=1HHmptEiUp7VxcWpPGlrhLYvVlIr_NA05</t>
  </si>
  <si>
    <t>Hospital Regional de Mato Grosso do Sul. Acesso 1: Av. Eng. Lutero Lopes, nº 69- 732. Rua lateral: Av. Gunter Hans, 207.</t>
  </si>
  <si>
    <t>O Hospital fica logo ao lado do Terminal Aero Rancho que atende uma das 7 regiões urbanas de Campo Grande. As ruas avaliadas são as mais utilizadas pelos pedestres para acesso ao Hospital.  Na rua lateral ao do acesso 1, o pavimento da calçada se mantém regular por toda a sua extensão, exceto em um ponto onde a raiz da árvore compromete a qualidade do piso e cria um revestimento solto e trepidante. Ao virar a esquina em direção ao acesso 1 do hospital, o revestimento da calçada torna-se predominantemente irregular, podendo causar tropeços e dificultando a circulação de pessoas em cadeiras de rodas. Além disso, percebe-se a presença de tampa de caixa de inspeção e de visita não nivelada com o piso, formando um desnível que também pode causar incidentes.</t>
  </si>
  <si>
    <t>A calçada lateral é a que apresenta largura total e de faixa livre mais regular até o seu fim, exceto em um ponto onde a presença de uma árvore bloqueia e estreita a faixa livre de pedestres, forçando os mesmos a andarem pelo canteiro. Logo ao virar a esquina em direção ao Acesso 1, observa-se uma dificuldade em transitar pelo local devido à vegetação invadindo o passeio. Além de inacessível em alguns trechos, a calçada poderia abrigar lixo e animais peçonhentos, oferecendo risco à saúde das pessoas.</t>
  </si>
  <si>
    <t>A calçada possui aparência plana ao longo do trajeto. Entretanto, apesar desta característica, a calçada não deixa de ser considerada inconfortável devido às irregularidades em alguns pontos na calçada, como partes elevadas por conta da raiz de algumas árvores.</t>
  </si>
  <si>
    <t>A calçada possui algumas barreiras e obstáculos que obrigam o pedestre a desviar de seu caminho. O primeiro caso é o de uma árvore existente no meio da faixa livre na rua perpendicular ao acesso principal do hospital. Já no Acesso 1, temos a vegetação que invade a faixa livre e alguns desnivelamentos que dificultariam o acesso de pessoas com cadeira de rodas. Além disso, nessa área temos um pequeno comércio informal que quando encontra-se ocupado por muitos clientes obstrui a circulação dificultando a passagem de qualquer pedestre.</t>
  </si>
  <si>
    <t xml:space="preserve">A presença de rampas é visível apenas próximo ao semáforo e no acesso 1 do Hospital. Pela ausência de sinalização tátil (direcional e de alerta), estes rebaixamentos de guia não seguem as especificações da NBR9050. Nas esquinas e no outro lado do acesso 1 não se encontra nenhuma rampa, não tornando o local convidativo para pessoas com cadeira de rodas ou carrinhos de bebê, por exemplo. </t>
  </si>
  <si>
    <t>No Acesso 1, onde há entrada e saída de veículos do estacionamento do hospital seria necessário ter algum tipo de sinalização para travessia segura dos pedestres, porém não há. A unica faixa existente é a que dá acesso ao Terminal de ônibus coletivos do Aero Rancho, avaliado anteriormente pela equipe. Esta faixa apresenta-se desgastada e já não tão visível para os motoristas.</t>
  </si>
  <si>
    <t>A faixa de travessia para pedestres que faz conexão entre o hospital e o terminal Aero Rancho possui um semáforo para pedestres, porém até o dia da visita estava com defeito. O tempo de espera contabilizado de 30 segundos foi baseado no semáforo para automóveis.</t>
  </si>
  <si>
    <t>Trecho não tem nenhuma orientação para localização dos pedestres.</t>
  </si>
  <si>
    <t>A calçada da rua lateral está próxima ao terminal de ônibus Aero Rancho e paralela a uma avenida de grande fluxo de veículos de pequeno a grande porte, consequentemente o nível de ruído torna-se alto. Já no trecho do Acesso 1, por ser uma via de característica mais local, o nível de ruído cai consideravelmente.</t>
  </si>
  <si>
    <t>A poluição atmosférica local é perceptível, principalmente devido ao alto tráfego de veículos com motores a diesel (ônibus coletivos), porém no trecho da entrada principal esta percepção muda devido ao menor fluxo de veículos e ao aumento da massa arbórea.</t>
  </si>
  <si>
    <t>O único ponto de apoio aos pedestres seria um ponto de ônibus coberto.</t>
  </si>
  <si>
    <t xml:space="preserve">No trecho do acesso 1, o número de espécies arbóreas é maior. Devido a falta de manutenção da vegetação, é necessário se desviar do caminho ou abaixar-se para poder continuar trafegando na calçada. As árvores não são equidistantes e aparentam estar muito próximas escurecendo o caminho, porém mantendo o conforto térmico agradável..  Na rua de maior tráfego, se encontra a maior parte de vegetação rasteira com manutenção periódica e pouquíssimas árvores. </t>
  </si>
  <si>
    <t xml:space="preserve">A segurança segue a mesma classificação do caso do terminal Aero Rancho. Há guardas municipais que percorrem as imediações às vezes, porém nada que aumente a sensação de segurança no local. Principalmente à noite onde a iluminação é insuficiente. O fato do transito ser intenso e os carros, na maioria das vezes, passarem em alta velocidade desrespeitando os pontos de parada para a travessia de pedestres aumenta a sensação de insegurança. A questão da iluminação se agrava na rua da entrada principal, as árvores densas e baixas deixam a calçada sem claridade suficiente para ver os obstáculos e aumentando a sensação de insegurança neste trecho. </t>
  </si>
  <si>
    <t>https://drive.google.com/open?id=1yC7L81PfB_bHSfA5aMQKxYs_VT6sbMx0, https://drive.google.com/open?id=1NoyXIPNGiNtU6crzZAHs7cfqFTBo3AKX, https://drive.google.com/open?id=1vyx4kqa5gnGqQnloMYbLJxfJdy5RM020, https://drive.google.com/open?id=1-lz3Wb13a_n5_gTArwLm_O15kMbxo2MC, https://drive.google.com/open?id=1HgFHvfUJYSZ-N6-Zxuu3ZDRYoMxH3Hb0, https://drive.google.com/open?id=1rYGFeDZtb682ZqJFIBcDf--MOj5ctNHR, https://drive.google.com/open?id=1bQTiDrEBhfqtWA4Y-fv8MMR8AT69s5tI, https://drive.google.com/open?id=1dXDa_qcL-IDnTUIZEW01J64tm8VvHZih, https://drive.google.com/open?id=1TVebZH2OBNwLZGLzzAarNrPx4O4d5gSX, https://drive.google.com/open?id=1XyyDibzacjzhzFmd87sx3XE3AyYugvTS</t>
  </si>
  <si>
    <t>Terminal Aero Rancho. Av. Gunter Hans, s/n e nº 3346-3584.</t>
  </si>
  <si>
    <t>O revestimento do piso da calçada, apesar de ser antiderrapante, não possui piso podotátil e está irregular, apresentando rachaduras. Em outros pontos a calçada perde a continuação, obrigando o pedestre a andar na grama, podendo ocorrer acidentes neste trecho.</t>
  </si>
  <si>
    <t>A largura total da calçada é variável devido a área permeável que muda de dimensão (aumentando ou não). A faixa livre se mantém regular em todo o perímetro do trecho avaliado.</t>
  </si>
  <si>
    <t>A calçada apresenta inclinação transversal no trecho próximo aos pontos de saída/entrada do terminal. Em um dos casos, uma rampa ocupa quase toda a faixa de circulação atrapalhando a circulação dos pedestres. Entretanto, como não foi mensurada, não podemos afirmar que a inclinação excede os 3% admitidos. Apesar disso, devido à inclinação do Terminal (que pode chegar a 3 metros do nível da rua em uma de suas laterais), é necessário a utilização de rampas e escadas para acesso ao local. No caso da calçada que não possui pavimentação e que é frequentemente utilizada pelos pedestres, visivelmente possui uma inclinação transversal perigosa para o caminhar devido à esta topografia acentuada. O excesso de inclinação transversal torna a circulação do trecho insegura e desconfortável, além de exigir um grande gasto energético.</t>
  </si>
  <si>
    <t>Os postes e placas estão dentro da faixa de serviço (junto ao meio fio), não resultando em barreiras para os pedestres. Apesar disso, a falta de continuidade do piso e em alguns casos estar em péssimo estado de conservação, com o revestimento degradado, com pedras soltas, rachaduras e desníveis, torna-se um obstáculo que coloca em risco a segurança de qualquer pedestre.</t>
  </si>
  <si>
    <t>Há rampas de acessibilidade, porém estão fora da norma. Ausência de piso tátil de alerta no início e no final tanto da escada existente em um trecho quanto da rampa. Somente uma das rampas possui corrimão (que na verdade parece mais uma grade de separação da rua), não possui duas alturas como exige a norma técnica e não possuem acabamento recurvado paralelo ao piso no seu início e final. Além disso, ausência de sinalização tátil nos corrimãos, não há guia de balizamento na rampa e há ausência de patamar e aparentemente a inclinação é excessiva, dificultando sua subida e descida.</t>
  </si>
  <si>
    <t>Apenas em dois pontos há faixas de pedestres, e em ambos a faixa encontra-se desgastada pela falta de manutenção. A deficiência na sinalização (tanto vertical quanto horizontal) para que os pedestres possam atravessar a rua com segurança é um agravante, uma vez que, diversas vezes presencia-se os automóveis não respeitando a faixa indicada para parar antes da faixa de travessia de pedestres (faixa de retenção). O fato da faixa de pedestres e de retenção estar bem distante do semáforo, faz com que os motoristas parem apenas antes do semáforo e não antes da faixa de retenção. No local onde há uma escada para acesso à rua e ao terminal não há qualquer tipo de sinalização indicando aos motoristas que aquele trecho é possível a travessia de pedestres, sendo um local que também traz risco.</t>
  </si>
  <si>
    <t>No trecho há semáforos para travessia de pedestres, porém sem sinal sonoro e além disso um dos deles não está funcionando. O que está tem duração suficiente para a travessia de pessoa que ande devagar (35 segundos).</t>
  </si>
  <si>
    <t>Trecho não possui mapas para orientação de localização dos pedestres.</t>
  </si>
  <si>
    <t>Por ser um terminal de ônibus coletivo e estar bem no centro de uma avenida de grande fluxo de veículos de pequeno a grande porte o nível de ruído é alto.</t>
  </si>
  <si>
    <t>A poluição atmosférica local é perceptível, principalmente devido ao alto tráfego de veículos com motores a diesel (ônibus coletivos).</t>
  </si>
  <si>
    <t>Trecho sem nenhum ponto de apoio ou conforto para o pedestre.</t>
  </si>
  <si>
    <t>O trecho possui apenas vegetação rasteira com manutenção periódica e nenhuma espécie arbórea para proteger os pedestres da ação do sol e contra o ruído do trânsito. Isto causa desconforto ao usuário.</t>
  </si>
  <si>
    <t>A Avenida Gunter Hans apresenta um trânsito mais agressivo. Há guardas municipais que percorrem as imediações às vezes, porém nada que aumente a sensação de segurança no local. Principalmente à noite onde a iluminação é insuficiente. O fato do transito ser intenso e os carros, na maioria das vezes, passarem em alta velocidade desrespeitando os pontos de parada para a travessia de pedestres aumenta a sensação de insegurança.</t>
  </si>
  <si>
    <t>https://drive.google.com/open?id=1dUNWjJHu0smaSFa0o534ja8K6lBPCrXn, https://drive.google.com/open?id=10RfV5uUhp1cHLeS0vXeq5VZ5cdu8EGha, https://drive.google.com/open?id=1B1HrnJZpA7Jk-coWEbLX2n9iGCYe__9c, https://drive.google.com/open?id=1f4C5F0DZX28sKPclluH1gczICPphYDPO, https://drive.google.com/open?id=1LoTvesmZl_oJE_uzb3LdoiS5XvYntzkT, https://drive.google.com/open?id=1gOnDCfYVeKcjU8A2ZUwrisi8-oCy-nGM, https://drive.google.com/open?id=1c8LLhgU_Oa7KGMgIFonbImZA9JZjzRBY, https://drive.google.com/open?id=1zlcq9Yml_-Eea9yD9MPE8wlPoFQ6Ksiq, https://drive.google.com/open?id=1YkElEClm4dGdI9hM8kJG5nGZNvO60d7w, https://drive.google.com/open?id=1JGiZwEFdE2f-0qXhTYTsus7J8alIeG9O</t>
  </si>
  <si>
    <t>Tribunal de Justiça de MS - Acesso Desembargadores. Av. Des. Leão Neto do Carmo, 2 a 680 - Jardim Veraneio, Campo Grande - MS, 79037-100</t>
  </si>
  <si>
    <t>Calçada com superfície regular, firme e estável, porém trepidante para dispositivos com rodas. Trecho da fachada possui calçada revestida com placa de concreto com junta de 8cm com seixos que causam  desconforto para a passagem do cadeirante. Trecho até ponto de ônibus possui placa de concreto de junta em milímetros sem piso tátil. Restante calçada cimentada com piso tátil.</t>
  </si>
  <si>
    <t>Largura total e de faixa livre variam ao longo do trecho. Faixa livre mantém um percurso retilíneo, e com a dimensão min de 1.5m. No trecho em frente ao TJMS  a faixa livre é de 2,5m.</t>
  </si>
  <si>
    <t>Percurso entre o ponto de ônibus até o acesso do estacionamento reduziu a dimensão da faixa de passagem livre onde é possível a travessia no piso nivelado. Metade da faixa encontra-se inclinada.</t>
  </si>
  <si>
    <t>Sem barreiras. Com ressalva para o desvio do ponto de ônibus sem necessidade de sair da calçada.</t>
  </si>
  <si>
    <t>Não há rampas para acesso a faixa de pedestre que fica na entrada do TJMS, nem na travessia para acesso ao prédio da Receita Federal e próimo ao ponto de ônibus. Foram identificadas 2 rampas, próximas ao ponto de ônibus, situadas em frente ao TRE e Imasul.</t>
  </si>
  <si>
    <t>Faixas de pedestres no nível da pista, bem pintada e apenas algumas com placa de sinalização e iluminação. Nem todas tinham rebaixamento da calçada para fazer a travessia, como é o caso da entrada  para o TJMS. Teve trecho em que existe rampa para travessia porém sem sinalização horizontal (na frente da Receita Federal).</t>
  </si>
  <si>
    <t>Não possui nenhum tipo de semáforo.</t>
  </si>
  <si>
    <t>Não possui mapas com placas de orientação</t>
  </si>
  <si>
    <t>Não há incômodo ou dificuldade de conversação no local, mesmo com o tráfego de nível moderado.</t>
  </si>
  <si>
    <t>Pouca presença de caminhões, região com densa vegetação arbórea também contribui para a qualidade do ar.</t>
  </si>
  <si>
    <t>03 bancos localizados na frente do edifício e lixeiras.A entrada é recuada do alinhamento e possui marquise de aproximadamente 3x10m. Também há o ponto de ônibus com abrigo e assento.</t>
  </si>
  <si>
    <t>Vegetação densa, de difícil contabilização de todo o trecho. Na área da fachada do TJMS estima-se pelo menos 30 árvores que produzem sombra ao pedestre. árvores e jardins estão bem conservados e protegem o pedestre da insolação direta e proporcionam bem estar e conforto ambiental.</t>
  </si>
  <si>
    <t>Local de velocidade máxima de 30km e com radares. Porém não há comércio ao longo do trecho, sendo que fora do horário de funcionamento, mesmo com vigilantes que prezam pela segurança dos edifícios públicos, no período noturno causa uma sensação de insegurança, com entorno de vegetação arbórea densa que necessita de uma boa iluminação.</t>
  </si>
  <si>
    <t>https://drive.google.com/open?id=1b0i2ktIUl6l3Jil2x7nM1ptgcZ3vRp0p, https://drive.google.com/open?id=1WYqiBDmSikekw-TjjocviTYaHvfD_n8l, https://drive.google.com/open?id=1r9XinGubhr1mQAdH3clfrpJUoKbNKfjY, https://drive.google.com/open?id=1lc145KiP0-HwklJNta-RDiiaolDNh95l, https://drive.google.com/open?id=1QSVf09t9aNzqEle2wZqx7_Km8sgkh9v_, https://drive.google.com/open?id=1y2MqtRkJgJGuI7oRRqQ2usMwCShDsJvR, https://drive.google.com/open?id=1rCzs6hAz32akv9MdjibWGHyuPuGikd6q</t>
  </si>
  <si>
    <t>Terminal General Osório. Acesso 1: Av. Mascarenhas de Moraes, 3676-3702</t>
  </si>
  <si>
    <t>O pavimento encontra-se regular, porém há algumas trincas e recortes no passeio. Não há piso tátil.</t>
  </si>
  <si>
    <t xml:space="preserve">Não aparenta haver faixa de serviços no local, todos os postes e placas estão no gramado ao lado do passeio. </t>
  </si>
  <si>
    <t xml:space="preserve">Calçada predominantemente plana, há alguns desníveis mínimos que não atrapalham o caminhar. </t>
  </si>
  <si>
    <t>O trecho não possui nenhum tipo de barreiras aos pedestres, toda a sinalização e postes encontra-se no gramado ao lado do passeio.</t>
  </si>
  <si>
    <t>No trecho há duas rampas de acessibilidade, porém estão sem a devida manutenção, em situação perigosa.</t>
  </si>
  <si>
    <t>Possui faixa de pedestres em ótimo estado.</t>
  </si>
  <si>
    <t xml:space="preserve"> Há somente um semáforo em uma das esquinas e o tempo de travessia é superior a 1min. Não há semáforo especifico para o pedestre e nem o sinal sonoro.</t>
  </si>
  <si>
    <t>Não há mapas e placas de orientação do local, há apenas uma placa para proibir a travessia de pedestres em determinado local.</t>
  </si>
  <si>
    <t>Trecho possui um alto nível de ruido em horários de pico de movimento.</t>
  </si>
  <si>
    <t xml:space="preserve">Não há sinais visíveis de poluição do ar, mas há um intenso fluxo de veículos nesse local. </t>
  </si>
  <si>
    <t>Nesse trecho há duas áreas de bosque, com muitas árvores e lixeiras, não há banco e nem qualquer outra estrutura nesses locais.</t>
  </si>
  <si>
    <t xml:space="preserve">Nessa fachada há duas áreas sombreadas pela extensa quantia de árvores. O que torna o clima agradável nesse trecho. </t>
  </si>
  <si>
    <t xml:space="preserve">Não é tão segura pelo alto fluxo de veículos constante nesse trecho. </t>
  </si>
  <si>
    <t>Escola Municipal Padre Thomaz Ghirardelli. Acesso: R. Lúcia dos Santos, nº 386 a 576</t>
  </si>
  <si>
    <t>A calçada possui não possui piso podotátil e tem revestimento regular ao longo do trajeto, excesso em um ponto onde se vê uma elevação causada por uma raiz de árvore que pode dificultar a circulação com cadeira de rodas.</t>
  </si>
  <si>
    <t>A largura é regular ao longo do trecho avaliado. Entretanto, a presença de um equipamento urbano caracterizado como um obstáculo suspenso invade um pouco a faixa livre estreitando este espaço, porém respeitando a largura mínima de 1,20m.</t>
  </si>
  <si>
    <t>A calçada apresenta inclinação transversal aparentemente plana. Em um ponto há uma rampa, onde antigamente era a entrada para o estacionamento da escola, com largura que prejudica a faixa livre de circulação e mesmo não mensurada, ultrapassa a inclinação de 3%.</t>
  </si>
  <si>
    <t>Observando o trecho, vê-se a presença de um orelhão que atrapalha um pouco a percepção visual além de forçar o pedestre a desviar um pouco do eixo central da calçada. Além disso, como já citado anteriormente temos uma elevação no piso devido à raiz de uma árvore que serve como barreira para pessoas com cadeira de rodas.</t>
  </si>
  <si>
    <t xml:space="preserve">No trecho temos rampas nas esquinas e em frente à entrada principal do edifício. As rampas existente estão sem manutenção e não seguem as recomendações da norma de acessibilidade. </t>
  </si>
  <si>
    <t>Há uma faixa de pedestre em frente à entrada principal com placa de advertência, porém com a pintura desgastada e que dá para o outro lado da rua que não possui rampa e calçada com diversos obstáculos e irregularidades, gerando um número grande de pedestres andando na rua, principalmente nos horários de saída de alunos da escola.</t>
  </si>
  <si>
    <t>O trecho não apresenta semáforo de pedestres.</t>
  </si>
  <si>
    <t>Trecho não tem nenhuma orientação para localização dos pedestres, nem mesmo placas com o nome da rua.</t>
  </si>
  <si>
    <t>O trecho apresenta nível de ruído que não atrapalha a conversão e torna a permanência no local agradável.</t>
  </si>
  <si>
    <t xml:space="preserve">O número de veículos antigos que trafegam no local e o nível de poeira no ar trazem um pouco de polução para o local. Mas no trecho não trafegam muitos veículos de grande porte, auxiliando na não geração de grandes níveis de poluição na atmosfera. </t>
  </si>
  <si>
    <t>O trecho não apresenta bancos ou qualquer outro tipo de mobiliário que auxiliem no descanso dos pedestres, o conforto se dá pela presença de vegetação que protege os pedestres e trazem um pouco de proteção para os mesmos.</t>
  </si>
  <si>
    <t>Através de uma gentileza urbana (recuo do lote da edificação) foi implantado uma faixa verde ao lado do muro, ao norte da calçada. Através desta decisão, foi possível ter uma sequência de espécies arbóreas/arbustivas de médio-grande porte sem atrapalhar a fiação da rede elétrica e proteger os pedestres na maioria dos meses durante todo o dia. Esta sequencia de árvores é interrompida quase ao chegar em uma das esquina, e logo se vê a diferença de conforto para transitar no local sem proteção.</t>
  </si>
  <si>
    <t>A segurança ocorre no trecho pela presença de transito mais leve devido à presença de lombadas que forçam os motoristas e reduzir a velocidade assim como a presença de moradores ocupando a calçada para conversar e tomar tereré. O fato da rua não apresentar muitos comércios e a iluminação à noite não ser adequada para os pedestres, a sensação de segurança e bem-estar desejável não é alcançada.</t>
  </si>
  <si>
    <t>https://drive.google.com/open?id=14rSwF3pRWQIQTC1ZsLD0ZLtazFw1QkIi, https://drive.google.com/open?id=1SbrdFupF1-hcb1hR12dkE6C-iiFDNP6F, https://drive.google.com/open?id=1f0ka-tDyuKW8DPoigt3Negd9uryDLeyl, https://drive.google.com/open?id=19W0H5Ejrk1EmvrMXlE0CIyKuR_mxCfQp, https://drive.google.com/open?id=1XLMj-AbUto-JbrwbJ3vXx9KH7IuF8eKv, https://drive.google.com/open?id=1IssbJkTw7YqLEsu7Wy6z_7sxGBlGHU99, https://drive.google.com/open?id=1Jnz1M4gVL6_AQ_V6lKtl563DtovI3xXk</t>
  </si>
  <si>
    <t>Hospital Universitário Maria Aparecida Pedrossian. Acesso principal: Av. Sen. Filinto Müler, nº 11 a 642.</t>
  </si>
  <si>
    <t>Calçadas mais regular nos trechos onde a pavimentação é de concreto — diferente dos locais onde há blocos intertravados sextavados, apresentando maiores irregularidades, como trepidações e peças faltantes. Estes dois tipos de pavimentação são intercalados ao longo do trecho que não apresenta piso podotátil, exceto em frente à um banco. Mesmo no local onde a calçada é mais regular, existem algumas trincas e pequenas elevações.</t>
  </si>
  <si>
    <t>Largura regular ao longo do trecho avaliado. A faixa livre de circulação, apesar de não ser mensurada em alguns pontos, aparenta possui a largura mínima, não podendo ser mais estreita do que isso.</t>
  </si>
  <si>
    <t xml:space="preserve"> A calçada aparenta ser plana do meio-fio até o alinhamento predial. A maior inclinação ocorre longitudinalmente principalmente ao final da rua, onde pode atrapalhar a circulação confortável das pessoas com algum tipo de dificuldade de locomoção.</t>
  </si>
  <si>
    <t>O trecho não apresenta muitas barreiras. Em alguns pontos, houve um recuo na cerca do hospital para abrigar os pontos de ônibus cobertos e isso evitou que ele obstruísse a passagem. As barreiras mais significativas se dão por conta dos vendedores ambulantes que, principalmente nos primeiros horários do dia, se instalam na entrada do hospital e diminuem o espaço disponível para circulação, principalmente porque é neste horário que há a maior quantidade de pessoas circulando no local.</t>
  </si>
  <si>
    <t>Há rampas, porém não obedecem a norma de acessibilidade não sendo padronizadas e com ausência de piso tátil de alerta nas mesmas.</t>
  </si>
  <si>
    <t>Devido ao fluxo intenso de veículos, foi necessário implantar uma faixa de pedestres elevada em frente ao edifício sendo o único local com faixa para travessia. Neste local inexiste semáforos, sendo necessário que o motorista pare por livre e espontânea vontade (o que demora em alguns casos) para os pedestres atravessarem a rua. Nas esquinas não há qualquer outro tipo de sinalização para os pedestres.</t>
  </si>
  <si>
    <t>Não há semáforos no local, tanto para pedestres quanto para os automóveis.</t>
  </si>
  <si>
    <t>O trecho não apresenta placas ou painéis de orientação indicando os locais e pontos de interesse. Nos pontos de ônibus também não há sinalização de quais linhas circulam pelo local.</t>
  </si>
  <si>
    <t>Trecho com alto nível de ruído, principalmente nos horários de pico, inviabilizando a conversação entre pessoas.</t>
  </si>
  <si>
    <t>Trecho com alto nível de tráfego de veículos, a fumaça é visível em alguns veículos e ônibus antigos.</t>
  </si>
  <si>
    <t>O trecho apresenta dois pontos de parada de ônibus com cobertura, sendo os únicos pontos de descanso ou abrigo.</t>
  </si>
  <si>
    <t>O trecho é bem arborizado apresentando várias árvores ao longo do percurso, entretanto o número de espécies arbóreas é menor em frente a edificação pública de saúde. No restante do trecho, mesmo que estas árvores não estejam na calçada propriamente dita - e sim, dentro do lote, a sombra projetada é bem agradável sendo um alivio nos horários de sol mais forte.</t>
  </si>
  <si>
    <t>O local apresenta vários comércios abertos e um número grande de pessoas circulando no local ao longo do dia, o que aumenta a sensação de segurança. Apesar do fluxo alto de automóveis, a velocidade de circulação diminui nos horários de pico por consequência da implantação da faixa elevada (que força os motoristas a pararem o transito para permitir a passagem dos pedestres) também trazendo certa sensação de segurança, porém a falta de sinalização em outros pontos do trecho, o número de pessoas circulando ser menor nestes locais e o auto nível de ruído em toro do percurso trazem a sensação de querer sair logo do local.</t>
  </si>
  <si>
    <t>https://drive.google.com/open?id=156TN0bSCZO1JqAP8S6VOWlu27d84oIT5, https://drive.google.com/open?id=1rdGLVpitgQb-5zRF0pwfDchINrd4eK1j, https://drive.google.com/open?id=10KmJkRi8slYqAADDdas1880E6ZWNkvmb, https://drive.google.com/open?id=1o0DmQ2wZHy3uWBCl63hyNLpUZKxVKZ9J, https://drive.google.com/open?id=1fpFSQZAOOcPwQTvMLcNCXmmcaY5JY7Ga, https://drive.google.com/open?id=1nFnle10tiTh22sw3fIG_EXex0FnrECDY, https://drive.google.com/open?id=1I3oC8rpBXzYk4L0aV7_MOZuv1hzangVd, https://drive.google.com/open?id=1IWhlOtb2aGfXtseuKshcoKZZbJGRVBHW, https://drive.google.com/open?id=19ep7_hzXL__TiC24nD9j1fEZqFIU16_C, https://drive.google.com/open?id=1jEnLrYzpMF9QsJ5a9uXSy36943Avcz03</t>
  </si>
  <si>
    <t>Camelódromo. Passagem pela quadra com acesso à R. Quinze de Novembro, 36 - Centro e Av. Afonso Pena, 1730 - Amambai, Campo Grande - MS</t>
  </si>
  <si>
    <t xml:space="preserve">Pavimento regular, porém devido ao seu revestimento, seguindo os moldes do mosaico português acarreta trepidação quando ocorre a circulação de algum instrumento de rolamento. Possui piso tátil. </t>
  </si>
  <si>
    <t>Largura irregular, que varia ao longo do trecho, devido ser uma passagem intra quadra oriunda das construções limiares já implantadas.</t>
  </si>
  <si>
    <t xml:space="preserve">Existe uma leve inclinação, mas que não impede uma passagem confortável  dos frequentantes. </t>
  </si>
  <si>
    <t>Não possui barreira que prejudique a passagem.</t>
  </si>
  <si>
    <t xml:space="preserve">Por ser um trecho de meio de quadra, não foi identificado rampa. o Final do trecho que conecta para rua Quinze de Novembro possui faixa de elevada para pedestres, não sendo necessária uma rampa para atravessar a rua. Enquanto do outro lado com acesso à Av. Afonso Pena, não possui faixa de pedestre elevada e nem rampa conectado a passagem avaliada. </t>
  </si>
  <si>
    <t>Faixa elevada para pedestre ou plataforma de elevação (lombada) como estratégia de traffic calm para diminuição de velocidade dos automóveis, possibilita melhor acessibilidade e segurança ao pedestre e  desgaste por intemperismo do material de revestimento.</t>
  </si>
  <si>
    <t>Faixa um pouco desgastada. Com semáforo. Porém sem sinalização de passagem de pedestre</t>
  </si>
  <si>
    <t>Não possui nenhuma orientação de localização para o pedestre.</t>
  </si>
  <si>
    <t>Percurso exclusivo de pedestre, com interferência de ruídos de uma das Avenidas principais de Campo Grande, a Av. Afonso Pena.</t>
  </si>
  <si>
    <t>Por se tratar de um trecho de trafego intenso de veículos é possível identificar fumaça</t>
  </si>
  <si>
    <t xml:space="preserve">Não existe </t>
  </si>
  <si>
    <t>Sem presença de vegetação</t>
  </si>
  <si>
    <t>Durante horário comercial existe intenso movimento de translado por parte dos pedestres e o tráfego de veículos é rápido e agressivo. No período noturno existe problemas com criminalidade no entorno, com tudo o trecho é fechado.</t>
  </si>
  <si>
    <t>https://drive.google.com/open?id=1NMr548cJt9bINaOgwLs4TlWJgpWy9LhH, https://drive.google.com/open?id=1nxaAmvO9hD00LASzAHtgKdIgFYTMgogf, https://drive.google.com/open?id=1glLM4yYjBmpA7FQuLArysWrB5UYKSM-H, https://drive.google.com/open?id=1ZA3QCgqr8sKqdw6eW9t_86TqessQ8dRd, https://drive.google.com/open?id=1i_qS2k_nWvhwebSrFnwZStMZF9gwZgh9</t>
  </si>
  <si>
    <t>Praça Ary Coelho. Rota de Av. Afonso Pena, nº Av. Afonso Pena, nº 1990-1998, R. Treze de Maio, nº 2391-2253 até R. Quinze de Novembro, nº 345.</t>
  </si>
  <si>
    <t>A calçada possui em sua maior parte revestimento regular, firme e estável, além de contar com piso tátil. No entanto, alguns trechos apresentam revestimento do piso com rachaduras e alguns desnivelamentos causados por raízes de árvores. Estes desnivelamentos podem chegar a mais de 5 centímetros, deixando peças soltas que causam trepidação, ou seja, um empecilho aos pedestres.</t>
  </si>
  <si>
    <t xml:space="preserve">A largura é regular, entretanto varia conforme a rua. Nas ruas orientadas ao norte e sul, a calçada possui largura de 5 metros, nas calçadas orientadas a leste e oeste, a largura passa a ser de 3,00 metros. </t>
  </si>
  <si>
    <t>A calçada é aparentemente plana, não excedendo os 3% de inclinação transversal e confortável ao caminhar.</t>
  </si>
  <si>
    <t>A rota avaliada apresenta diversos tipos de barreiras e obstáculos. A NBR 16537/2016 estipula que deve haver pelo menos 1,00 m de distância entre a sinalização tátil de direcionamento e as paredes, os pilares ou outros objetos, contando-se 1,00 m desde a borda da sinalização tátil, como ilustrado na figura acima. Alguns postes e diversas ocupações de comércios ambulantes/informais não respeitam esta distância, estando em alguns casos sobre o piso podotátil. Esta situação atrapalha a circulação, especialmente de deficientes visuais. Outro tipo de obstáculo encontrado é o de um contêiner de coleta de lixo que também está sobre um piso podotátil. Estas barreiras dificultam o passeio dos que precisam da sinalização para melhor se locomover, sendo então os deficientes visuais os mais prejudicados.</t>
  </si>
  <si>
    <t>Os rebaixamentos, quando construídos adequadamente, tornam acessível o percurso de todos os pedestres, independente se são pessoas com dificuldade de locomoção ou não. A inclinação das rampas existentes é suave. O revestimento do piso é regular, firme e antiderrapante. A sinalização tátil instalada possui cor contrastante com a do piso adjacente, mas não segue à risca as especificações da NBR9050. Não há desnível entre o término do rebaixamento da calçada e o asfalto. OBS.: Em duas esquinas as rampas foram quebradas devido a uma requalificação de uma das vias perimetrais da praça em questão.</t>
  </si>
  <si>
    <t>Na calçada voltada à principal via de Campo Grande, a Avenida Afonso Pena, as faixas de travessia para pedestres estão bem pintadas e conservadas recebendo manutenção regular. São visíveis para os motoristas, inclusive durante o período noturno devido à qualidade da mesma e à boa iluminação que a via apresenta. Entretanto, na via adjacente a faixa existente necessita de manutenção pois está com a pintura mal conservada.</t>
  </si>
  <si>
    <t>O trecho possui semáforo para pedestres em cada uma das três vias analisadas, porém sem sinal sonoro em todas e em uma delas o semáforos não está funcionando.</t>
  </si>
  <si>
    <t>O trecho apresenta apenas uma placa informativa, voltada a atração turística orientando a localização da praça em si.</t>
  </si>
  <si>
    <t>Devido ao alto fluxo de veículos, pessoas, carros de propaganda, ônibus coletivos e, às vezes, ambulâncias o ruído no local pode ser caracterizado como alto.</t>
  </si>
  <si>
    <t>O local é transitado em sua maior parte do tempo por ônibus movidos à diesel e carros de passeio e não há como negar a poluição existente neste local. Entretanto devido ao número de vegetação, esta sensação diminui um pouco.</t>
  </si>
  <si>
    <t>Por ser uma praça, o local conta com vários mobiliários para apoio e conforto dos transeuntes e dos que permanecem no local. Entre eles podemos citar o banheiro público, bancos, vários espaços com sombra, pergolados, bebedouro, etc.</t>
  </si>
  <si>
    <t>O local conta com diversas espécies arbustivas, porem não tantas na calçada. A vegetação existente está presente, em sua maioria, dentro da área da praça. As árvores da calçada não aparentam ser adequadas para o local, já que algumas danificaram a calçada. A praça conta com um paisagismo, mas devido à falta de manutenção boa parte da composição se perdeu.</t>
  </si>
  <si>
    <t>O transito no local tem como velocidade máxima a de 50km/h. Apesar disso, há diversos casos de acidentes envolvendo pedestres e motoristas. Um dos motivos relaciona-se à falta de sinalização para os pedestres. Por vezes, o pedestre não sabendo a hora de atravessar a rua acaba sendo pego de surpresa, principalmente por carros que estão na conversão. Em relação à sensação de segurança em si, os pedestres podem se sentir mais seguros durante o dia e fim da tarde, enquanto os comércios estão abertos e há bastante movimento na rua. O sentimento se agrava no período na noite, quando os comércios fecham e as ruas ficam desertas.</t>
  </si>
  <si>
    <t>https://drive.google.com/open?id=1AqE3oBjl9SYGDFena9Mhvi2O8h3RzDms, https://drive.google.com/open?id=1lH53sDhx3KsSrE_ZYbrTW_F7f-Kfa76O, https://drive.google.com/open?id=1wNLi5X2u1bPcNMZVCugQHPS4N2FYs-D3, https://drive.google.com/open?id=1triZjP_s7EKxZLbCyZn_8LIT_UxlU_0C, https://drive.google.com/open?id=1L9iFbMBBAwpDzOj8VyoLt2alnlsIY7Vu, https://drive.google.com/open?id=1dNPGpKhqQJYHxuCLsNf4Oc07GWqbRQcB, https://drive.google.com/open?id=1jHDmLcay29t8ZqNWjm1TaM_SGhqYEnKZ, https://drive.google.com/open?id=1g4CGYCo3Ij0SDIKHAveLtSnum-tbPu7H, https://drive.google.com/open?id=1AhV8pVFOAk11ncGiNdjWgLc6A5_6RD_q, https://drive.google.com/open?id=1MYoafkznHxNF1VRbfEzuU-u5gr_bMwtn</t>
  </si>
  <si>
    <t>Escola Estadual Amélio Bais. Av. Florestal, 0</t>
  </si>
  <si>
    <t>Aparentemente foi reformada recente e está bem regular.</t>
  </si>
  <si>
    <t xml:space="preserve">Não possui faixa permeável. </t>
  </si>
  <si>
    <t>Calçada praticamente plana, possui somente uma inclinação leve para a entrada dos veículos.</t>
  </si>
  <si>
    <t>Há postes, lixeira e telefone público no trecho, porem restritos a faixa de serviço.</t>
  </si>
  <si>
    <t>Possui rebaixamento da guia somente na entrada, nas duas esquinas não possui nenhum tipo de acessibilidade.</t>
  </si>
  <si>
    <t>Faixa somente em uma das esquinas, pintura quase apagada.</t>
  </si>
  <si>
    <t>Trecho não possui semáforo especifico para pedestres.</t>
  </si>
  <si>
    <t>Trecho não possui nenhum tipo de sinalização para pedestres.</t>
  </si>
  <si>
    <t>Trecho avaliado em horário tranquilo, fluxo leve.</t>
  </si>
  <si>
    <t xml:space="preserve">O fluxo de veículos não é constante, portanto não apresenta elevado nível de poluição atmosférica. E também há um canteiro central que é pouco arborizado, mas ajuda. </t>
  </si>
  <si>
    <t xml:space="preserve">Há uma praça próximo ao local e também um canteiro central na avenida com algumas árvores, porém na fachada analisada não há nenhum tipo de conforto ao usuário. </t>
  </si>
  <si>
    <t>Não há nenhuma arborização no trecho, sendo bem desconfortável andar nos horários mais quentes do dia.</t>
  </si>
  <si>
    <t xml:space="preserve">Há uma certa sensação de segurança pelo fato de que há guardas nas proximidades e também diversas pessoas passando pelo local. </t>
  </si>
  <si>
    <t>https://drive.google.com/open?id=1Ms62eLsJ2G9A7zx6y6lTVgBVJwJnWZII, https://drive.google.com/open?id=1TLVZWJIk7G6fXcR5abuUk0DHdlPuej2_, https://drive.google.com/open?id=1x0QekR1J3XQk2wkbAWJK3apLrBINcdoE</t>
  </si>
  <si>
    <t xml:space="preserve">Colegio Militar de Campo Grande - Av. Pres. Vargas, 2800 </t>
  </si>
  <si>
    <t xml:space="preserve">Trecho regular com leves alterações no pavimento. </t>
  </si>
  <si>
    <t>Não possui faixa permeável, faixa há uma variação de largura ao longo do trecho.</t>
  </si>
  <si>
    <t>Há alguns postes e há um banco de ponto de ônibus também no trajeto.</t>
  </si>
  <si>
    <t>Possui rebaixamento da guia somente na entrada, e em uma das esquinas.</t>
  </si>
  <si>
    <t>Trecho possui somente um semáforo para pedestres e com um grande fluxo o tempo de 30seg para travessia não é suficiente. O restante da via não há nada.</t>
  </si>
  <si>
    <t xml:space="preserve">No horário avaliado o fluxo não estava tão intenso. Porém a área é conturbada nos horários de pico, então durante uma permanência prolongada pode acabar gerando desconforto. </t>
  </si>
  <si>
    <t xml:space="preserve">Há uma praça bem na frente do local, porém na quadra analisada só possui uma proteção de parada de ônibus. </t>
  </si>
  <si>
    <t xml:space="preserve"> Ao longo da via só há uma pequena área sombreada por árvores de dentro da edificação. </t>
  </si>
  <si>
    <t xml:space="preserve">Há uma certa sensação de segurança pelo fato de que há guardas em todo o entorno, porém há um grande fluxo de veículos em alta velocidade. </t>
  </si>
  <si>
    <t>https://drive.google.com/open?id=1l-SzcbY2YbTe5N-f-xrreSS5cgma-hM8, https://drive.google.com/open?id=1JRuKse_6fD2ydCySNTN-dEzKm83AbvXy, https://drive.google.com/open?id=15y-WDcJOFE4m2vl1olYNuwzrPA-0Ga-L, https://drive.google.com/open?id=1BIDtC0NUbUnoS7Di5H7hOXZ5WiaCaxLl, https://drive.google.com/open?id=1MmMIioJL9UMctjRGowdzCgDQ-87DTOSW, https://drive.google.com/open?id=1fuIpgXgvvaimMT7A2u9mGPdpJe5sr2QA, https://drive.google.com/open?id=1tGIRr1BGHZeghmYU49Py8_lZXXCdS4c7, https://drive.google.com/open?id=19EnQ3FEV64LAtzPhDFDZ65xBXXu46HlT</t>
  </si>
  <si>
    <t xml:space="preserve">UPA Cel. Antonino -  R. Dr. Meireles, S/n </t>
  </si>
  <si>
    <t>Calçada com pavimento regular  e de facil caminhabilidade, porém sem piso tátil.</t>
  </si>
  <si>
    <t xml:space="preserve">A largura é muito boa e agradável de se caminhar. </t>
  </si>
  <si>
    <t>Calçada totalmente plana, confortável e segura.</t>
  </si>
  <si>
    <t>Na frente do local possui um bicicletário na calçada, e também uma lixeira,  o que dependendo do fluxo dificulta a passagem do pedestre.</t>
  </si>
  <si>
    <t xml:space="preserve">O local possui rampas em todas as esquinas, porem estão em péssimo estado de manutenção. </t>
  </si>
  <si>
    <t xml:space="preserve">Trecho não possui faixa de pedestres nas esquinas e na entrada da edificação está quase apagada totalmente. </t>
  </si>
  <si>
    <t xml:space="preserve">O trecho não possui nenhum tipo de semáforo. </t>
  </si>
  <si>
    <t xml:space="preserve">O local analisado possui somente uma placa para travessia de pedestres, porém a faixa está quase apagada.     </t>
  </si>
  <si>
    <t xml:space="preserve">Ótimo nivel sonoro, não há nenhum problemas com barulho intenso no local. </t>
  </si>
  <si>
    <t xml:space="preserve">O local não possui poluição visível, há uma certa arborização, o que melhora o ar do local. </t>
  </si>
  <si>
    <t>No local só possui um bicicletário, lixeira e telefone público.</t>
  </si>
  <si>
    <t xml:space="preserve">Há uma grande quantidade de árvores no local, porém o paisagismo da entrada não está bem cuidado. </t>
  </si>
  <si>
    <t>Local com tráfego leve, porém há uma certa insegurança no periodo noturno.</t>
  </si>
  <si>
    <t>https://drive.google.com/open?id=1OG2cl3MQosHARw22_pNrvlqoW68vc-5F, https://drive.google.com/open?id=1QrB0_PBKevNtbUOXlV5_A3syfOmV9tTq, https://drive.google.com/open?id=1NjACFV-HKKbHJdTa9TNT5JmxamD8wFlX, https://drive.google.com/open?id=1TbaNTtVWatXjn7IHI_-ChcjAzGZePgjn, https://drive.google.com/open?id=1do5f05nW69pGzTZkZCSbRvHL6ljMHIy3, https://drive.google.com/open?id=1218S1W7qcg6-_ZBl6NegEsWPfRf2yVUD, https://drive.google.com/open?id=1Tx4dWIBJ3hm-S0vieRZE5nxZUPQ4NzzF</t>
  </si>
  <si>
    <t xml:space="preserve">UBSF Nova Bahia - Av. Sr. do Bonfim, 2-84 </t>
  </si>
  <si>
    <t>Calçada frontal de uma lateral é praticamente regular, apresentando algumas falhas não importantes. Nos fundos da edificação a calçada está bem desnivelada... com raízes de arvores.</t>
  </si>
  <si>
    <t xml:space="preserve">Possui alguns trechos com faixas permeáveis e faixas de passeio largas, porém no entorno as calçadas se estreitam. Menor largura total medida: 1,35m </t>
  </si>
  <si>
    <t xml:space="preserve">Calçada praticamente plana na fachada, porem no entorno apresenta desníveis consideráveis. </t>
  </si>
  <si>
    <t>As calçadas do entorno possuem árvores com grandes raízes, desnível de piso.</t>
  </si>
  <si>
    <t xml:space="preserve">Possui rebaixamento da guia somente na entrada, mas essa é muito alta. Na outra esquina há rampas, mas estão sem manutenção há muito tempo. </t>
  </si>
  <si>
    <t>Faixa somente em uma das esquinas com pintura desgastada, porém não há nenhuma faixa ou pista que proteja o pedestre durante a travessia da via para entrar na edificação.</t>
  </si>
  <si>
    <t>Trecho não possui semáforo para pedestres.</t>
  </si>
  <si>
    <t xml:space="preserve">Trecho avaliado em horário tranquilo,mas mesmo nas horas de mais movimento não possui níveis de ruido consideráveis. </t>
  </si>
  <si>
    <t>Trecho com alto fluxo de caminhões, ônibus...</t>
  </si>
  <si>
    <t>Não há nenhum tipo de conforto ao usuário, possui somente um bicicletário na entrada da edificação.</t>
  </si>
  <si>
    <t>Possui 9 árvores, com diversos trechos sombreados. Mas possui uma área para paisagismo que está mal cuidada.</t>
  </si>
  <si>
    <t xml:space="preserve">Na fachada da entrada e na rua que da para a Av. Consul Assaf Trad há segurança pela alta circulação de pessoas. Nos fundos da edificação há uma árvore grande que barra a visualização das pessoas, e na lateral também há um grande muro alto que dificulta ainda mais a sensação de segurança do local. </t>
  </si>
  <si>
    <t>https://drive.google.com/open?id=1ifdwxaRcAwRWwAiSv5BPgLeYnG9eRsoV, https://drive.google.com/open?id=1qUwapDvLVXz7txd19pOjKYO5WoNky78z, https://drive.google.com/open?id=1SkqaAMqStI2qYLvYtXYOGLlVTFVG7bvY, https://drive.google.com/open?id=1SbCf5vj1WkSLaxbdhMtaT9aWvys5nvA9, https://drive.google.com/open?id=1H8GFIQf4PhsR_a3cZ-0HgAllVzNPgLbz, https://drive.google.com/open?id=1raLxG6VWRMdCvtCHKQS32K3r1M8PRtM8, https://drive.google.com/open?id=1RTHbWs_nf2sPHzJLy5Bh3XDiGmMbUoM1, https://drive.google.com/open?id=1jNzM9QgrZb1ZWinujXDK36-okgadVMzc, https://drive.google.com/open?id=1cDZJNRcCxKC70QEbv5KI032AUx8MeeH-, https://drive.google.com/open?id=1IcurnFstpRyENFFnRWsUM7bOwHrucVXi</t>
  </si>
  <si>
    <t>E. M. Coronel Antonino - R. Dr. Meireles, 1401</t>
  </si>
  <si>
    <t>Calçada com pavimento bem irregular e com falhas, tornando o passeio difícil a uma pessoa com mobilidade reduzida. Também não possui piso tátil.</t>
  </si>
  <si>
    <t>Ótima largura, porém há veículos que aproveitam para estacionar na calçada, próximo a entrada dos alunos.</t>
  </si>
  <si>
    <t>Calçada predominantemente plana, apresenta algumas imperfeições e uma faixa elevada.</t>
  </si>
  <si>
    <t>Há postes no meio do passeio, carros e telefone público.</t>
  </si>
  <si>
    <t xml:space="preserve">Não há nenhum tipo de acessibilidade no local avaliado. </t>
  </si>
  <si>
    <t xml:space="preserve">No local há uma faixa de pedestres elevada, porém sem manutenção adequada. Na outra entrada da edificação não há nenhum auxilio para uma travessia segura. </t>
  </si>
  <si>
    <t xml:space="preserve">Não há esse tipo de semáforo no local. </t>
  </si>
  <si>
    <t xml:space="preserve">Só uma sinalização de pedestres no local, próximo a faixa elevada. </t>
  </si>
  <si>
    <t xml:space="preserve">Não há poluição sonora considerável no local. </t>
  </si>
  <si>
    <t xml:space="preserve">Visivelmente não há um alto índice de poluição atmosférica. </t>
  </si>
  <si>
    <t xml:space="preserve">Não há nenhum tipo de conforto para quem caminha nesse local. </t>
  </si>
  <si>
    <t xml:space="preserve">Trecho sem arborização. Próximo a uma das entradas já na edificação vizinha há uma arvore. </t>
  </si>
  <si>
    <t xml:space="preserve">Não há nenhum tipo de segurança no local. O transito é leve, porém não há muitos pedestres frequentando a rua, tornando-a insegura. </t>
  </si>
  <si>
    <t>https://drive.google.com/open?id=1qBrQk-7tl_SANOrW6M-Rl-foEu2u0cPO, https://drive.google.com/open?id=1_adBNWrtDs2EuEt21M0lrBwBYJxVLq0P, https://drive.google.com/open?id=1261eHLf3MVjQgMSBVgs5RrwYcKRW0fF2, https://drive.google.com/open?id=1EITg9hDCEQZDkSybHCn0PZx7rdwvsdtM, https://drive.google.com/open?id=1oaDzUZbUAOKwE311fpiy9nyl3Z2J7JsU, https://drive.google.com/open?id=1G-VJ3KBtJw4moNuX1PXuOmbQSw-GN8Ar</t>
  </si>
  <si>
    <t>E.M. Professor Danda Nunes. R. Caliandra, nº 225 - Vivenda do Bosque.</t>
  </si>
  <si>
    <t>Calçada com pavimento em concreto. Apresenta trincas. Devido o tipo de árvore, a raiz danificou a calçada sofrendo deformação, levantando um pouco o piso. No trecho do estacionamento, a calçada possui recortes para passagem de rede de águas pluviais que mesmo pavimentado, causa trepidação ao passar. Também na parte do estacionamento possui pedras de brita na calçada. O trecho avaliado fica no meio de quadra e não possui piso tátil, enquanto o restante da calçada, de responsabilidade dos lotes particulares, apresentam piso tátil, de esquina a esquina.</t>
  </si>
  <si>
    <t>Calçada apresenta a largura de 90 cm de faixa de serviço, 2,60 m de faixa livre e 30 cm de área permeável seguido pelo alinhamento predial. No trecho em que tem uma árvore de grande porte, a faixa livre possui 1,70 m.</t>
  </si>
  <si>
    <t xml:space="preserve">Trecho da calçada sofreu inclinação transversal suave entre 4 a 6 graus ao longo da  percurso. A inclinação  visível a partir do portão de entrada até o local de estacionamento que recuou o alinhamento predial. </t>
  </si>
  <si>
    <t>Trecho avaliado não possui rampas.</t>
  </si>
  <si>
    <t xml:space="preserve">Faixa de pedestres um pouco desgastada, no nível da pista, sem iluminação específica para faixa. Existe placa de atenção para área escolar. Não possui rampa de acessibilidade. A faixa está localizada na entrada do edifício e ao atravessar, do outro lado possui uma árvore e acessos de garagem. </t>
  </si>
  <si>
    <t>trecho não possui nenhum tipo de semáforo</t>
  </si>
  <si>
    <t>Trecho avaliado é próximo da Av. Via Park e Av. Mato Grosso que possuem uma média de ruído de 75 db e são vias principais de conexão para a cidade. Porém, neste local a velocidade permitida é de uma via local, com movimentação apenas nos horários de entrada e saída dos alunos.</t>
  </si>
  <si>
    <t xml:space="preserve">Local com fluxo de veículos em horários específicos de entrada e saída dos alunos. Identificou-se a movimentação de automóveis, vans e motos nestes horários. </t>
  </si>
  <si>
    <t>Possui apenas um toldo que cobre toda a calçada na parte em que há o portão de acesso aos estudantes. Não há ponto de ônibus, nem bancos.</t>
  </si>
  <si>
    <t>As árvores produzem sombra em torno de 1/3 do percurso. 1 árvore localizada na faixa de serviço, as demais estão localizadas na faixa permeável alinhada ao edifício, na área de recuo para estacionamento. Falta manutenção no canteiro para o jardim.</t>
  </si>
  <si>
    <t>Rua com velocidade permitida de via local com ruas do entorno de fluxo intenso e em alta velocidade. No trecho avaliado o uso é predominantemente residencial e entende-se que a circulação de pessoas por ali, se deve pela presença desta escola. Na esquina, distante aproximadamente à 130 m, existe um pequeno centro comercial. A rua dos fundos, Av. Mato Grosso, possui ponto de ônibus e rua com predominância para uso comercial e com fluxo contínuo e intenso de veículos.</t>
  </si>
  <si>
    <t>https://drive.google.com/open?id=15avM1DSYWjCY4AdoRE3emMwSIQQhjuVA, https://drive.google.com/open?id=1l5ZjaeLHAcip61kt6EOnJcnGlcGMx5FE, https://drive.google.com/open?id=1gyCh_5SkgnVY5eNs2Bsrk_k-bsF6ed7q, https://drive.google.com/open?id=1q6IApPrS0EQex_h1HXc_A5-5TOUeESq-, https://drive.google.com/open?id=1FhrFP5jyaXYemSCn0wGJd-ODgmX5flZ7, https://drive.google.com/open?id=1InWRUo3ZwYxvvEg6hGXaAzrBduAFsTqd, https://drive.google.com/open?id=1C7u0hQ12cLzXla1xpGy88KtHtf-Kex0K, https://drive.google.com/open?id=10JmVF1K4HMoIeFnwGVWAx8UhtP1OWZoI</t>
  </si>
  <si>
    <t>Receita Federal - Av. Des. Leão Neto do Carmo, 3 - Jardim Veraneio</t>
  </si>
  <si>
    <t>Calçada com pavimento bem regular. Revestimento de piso intertravado com bloco retangulares formando um desenho e também possui piso tátil.</t>
  </si>
  <si>
    <t>Largura regular da faixa livre ao longo do trecho. Possui 1,35 m de faixa de serviço com área permeável.</t>
  </si>
  <si>
    <t>Calçada plana ao longo do trecho.</t>
  </si>
  <si>
    <t>Presença de uma árvore no eixo da faixa livre, localizada na esquina e muito próximo do piso tátil, prejudicando o transito portadores de necessidades visuais.</t>
  </si>
  <si>
    <t>Rampas de acordo com as normas e em um bom estado de conservação.</t>
  </si>
  <si>
    <t>Há dois trechos para passagem de pedestres transversal ao percurso analisado. Com placa de advertência para passagem de pedestres, porém sem nenhuma faixa de pedestres. Na esquina possui faixa com pintura bem conservada.</t>
  </si>
  <si>
    <t>Não há semáforos, porém o trecho é de velocidade máxima de 30km com presença de radares.</t>
  </si>
  <si>
    <t xml:space="preserve">Não possui nenhum tipo de orientação ao pedestre. </t>
  </si>
  <si>
    <t xml:space="preserve">Provavelmente devido a velocidade máxima permitida ser de 30km, o ruído proveniente dos automóveis são baixos. </t>
  </si>
  <si>
    <t>No local há somente uma parada de ônibus com abrigo.</t>
  </si>
  <si>
    <t>Metade do trecho com sombra proveniente da arborização. Área ajardinada no trecho que dá acesso ao estacionamento. O prédio fica recuado da calçada com uma extensa área gramada (aprox. 45m de distancia entre a guia até a porta de entrada principal)</t>
  </si>
  <si>
    <t>Local de velocidade máxima de 30km e com radares. Porém não há comércio ao longo do trecho sentido ao parque dos poderes, sendo que fora do horário de funcionamento, mesmo com vigilantes que prezam pela segurança dos edifícios públicos, no período noturno causa uma sensação de insegurança, com entorno de vegetação arbórea densa que necessita de uma boa iluminação.</t>
  </si>
  <si>
    <t>https://drive.google.com/open?id=1uDAeHydM_8D10x0gcVURkio3kMusS7oR, https://drive.google.com/open?id=1Vy1B202l-kAYu1bwqTHrNBN1HYFZAHOf, https://drive.google.com/open?id=1gMX8lmFCxUhGLbexYrQqUPExlGUjYXqI, https://drive.google.com/open?id=1KxakyAMVrkRsHlGcnIvQttDXaWSLY5wV, https://drive.google.com/open?id=1h9GlZt_XPY5PZlMiJ9-tp1YvE53dfhFc, https://drive.google.com/open?id=1hUBfGE3TgCxJWbuADJ4h0-819e96iZ4S, https://drive.google.com/open?id=1B0UFv3XaJ1N_5OFfQt7P1JzECwgpx0DR, https://drive.google.com/open?id=1Te3F1wTDMu6_o57sXFshZh6FJfkSaJ2N, https://drive.google.com/open?id=1JPmDIYNrTyz6Dn1hb5Qu2ppnYXyYkooD, https://drive.google.com/open?id=1Bz627TOLsHjMixp6geLLU-43A_JCBONY</t>
  </si>
  <si>
    <t>TRE. Av. Des. Leão Neto do Carmo, 261 a 505 - Jardim Veraneio</t>
  </si>
  <si>
    <t>Esquina com a Receita Federal possui piso tátil e piso em concreto, sem trepidação e com aparência de ter tido manutenção recente. Porém ao continuar o percurso, no trecho do lote que está sendo utilizado como estacionamento, a calçada apresenta grama que está invadindo a faixa livre e que precisava de manutenção, com piso em concreto com algumas trincas e sem piso tátil. A partir do lote do TRE, possui piso intertravado 10x20cm com piso tátil e  com boa manutenção.</t>
  </si>
  <si>
    <t>Largura irregular. Em frente ao TRE possui faixa livre de 2.00m e 1m de faixa de serviço permeável e largura total de 3.00m com piso tátil. Do TRE até a esquina sentido à Receita Federal (lote que aparenta ser o estacionamento do TJMS) não possui piso tátil em todo o percurso, a faixa livre reduz para largura de 0.80m, com 0.90m de faixa de serviço e 1.30m de faixa permeável junto ao alinhamento predial. Próximo à esta esquina, entende-se que a faixa livre passa para 1.50m com piso tátil e sem nenhum poste ou placa instalada.</t>
  </si>
  <si>
    <t>visualmente plana.</t>
  </si>
  <si>
    <t>Obstáculos no meio da quadra onde possui a instalação de postes, placas e equipamento de radar, dificultando a passagem.</t>
  </si>
  <si>
    <t>Rampas das esquinas de acordo com a norma. Porém na travessia transversal, para a entrada do TJMS onde possui faixa de pedestres não há rampa para acesso.</t>
  </si>
  <si>
    <t>Faixas com pintura bem conservada e em algumas apresentam placas de advertência para travessia de pedestre. A noite não há boa iluminação direcionada à faixa. No ponto da entrada do TRE possui rampa para travessia de pedestres, porém não há sinal de pintura de faixa.</t>
  </si>
  <si>
    <t>Não há nenhum tipo de semáforos, porém o trecho é de velocidade máxima de 30km com presença de radares.</t>
  </si>
  <si>
    <t>não possui.</t>
  </si>
  <si>
    <t>Provavelmente devido a velocidade máxima permitida ser de 30km, o ruído proveniente dos automóveis são baixos, não há dificuldade para conversação no local.</t>
  </si>
  <si>
    <t>5 árvores que produzem sombra na calçada. A sensação é que aproximadamente 1/4 de trecho é sombreado ao longo da face de quadra. Na fachada do TRE, o prédio está recuado da calçada com área de jardim com paisagismo em boa conservação.</t>
  </si>
  <si>
    <t>https://drive.google.com/open?id=10GiX-fzqFuy-URsl69YZyuh67WWQZ3gY, https://drive.google.com/open?id=1slkRtdHWy0pR7VjJ-4Hohmy6h-6gehVQ, https://drive.google.com/open?id=10WXmO7a1TnT74mIHFUK9lYk6nuM5qZy_, https://drive.google.com/open?id=1mSAe94veIopsWlm3Y7-XGIHf3b01gGfo, https://drive.google.com/open?id=1awt6tVq59I5b86fHgkHqmLnR47_paeAr, https://drive.google.com/open?id=1vH6pwji8OoPGL38LCBNd8z8NYrqvRlKZ, https://drive.google.com/open?id=1xGgH4qLZcr307jF9mBKQKVdycV4AJYSo, https://drive.google.com/open?id=1reOPstaq5A9eyw9a3-86arQZK4piO7sC, https://drive.google.com/open?id=1HlEN3A0jV_pW7mdFCi82QqEo6MpkjCyn, https://drive.google.com/open?id=1bKJIfl7Lq2sAVb5g4R5FApCzscOvsbWv</t>
  </si>
  <si>
    <t>Prefeitura Municipal. Acesso 1: Av. Afonso Pena, nº 3297 - Centro</t>
  </si>
  <si>
    <t>Pavimento com revestimento desgastado, com trincas. Possui piso tátil.</t>
  </si>
  <si>
    <t>Variações na tipologia da calçada ao longo do trecho. Em frente ao acesso para o Teatro do Paço e maior parte do trecho possui 1,5m de área permeável/serviço; 2,4 de faixa livre com piso tátil; 30cm de faixa permeável adaptado (provavelmente foi feito um corte para piso tátil que não foi instalado) e mais 1,2 de faixa de passagem e alinhamento predial. No trecho após o acesso estacionamento  esquina da R. 25 de dezembro, a faixa de passagem de 1,2 está como área permeável seguida de faixa livre de 2,4 com piso tátil e 1,2 de área permeável/serviço seguido da leito carroçável.</t>
  </si>
  <si>
    <t>Faixa livre com inclinação transversal de 3 graus de modo que não impede a passagem confortável e segura do pedestre.</t>
  </si>
  <si>
    <t>Livre de barreiras e obstáculos na faixa livre principal, de largura de 2,4m</t>
  </si>
  <si>
    <t>Possui rampas nas esquinas e onde há alteração de nível como nos locais de acesso ao estacionamento. Porém a rampa apresenta desgaste com algumas trincas. Para atravessar o outro lado da Av. Afonso Pena próximo a R. Arthur Jorge, não há rampa para continuidade da travessia.</t>
  </si>
  <si>
    <t>Faixas com pintura em boa manutenção e placas de advertência.</t>
  </si>
  <si>
    <t xml:space="preserve">Tempo de travessia com 45 segundos e com tempo de espera acima de 1 minuto. Possui botão de acionamento do semáforo para pedestre e em uma das esquinas possui semáforo com sinal sonoro. </t>
  </si>
  <si>
    <t>Possui placa com orientação sobre os números de ônibus e locais de destino. Porém não possui mapa de orientação.</t>
  </si>
  <si>
    <t>Automóveis em velocidade acima de 50km com ônibus e motos que aumentam tá o ruído.</t>
  </si>
  <si>
    <t>Há poluição atmosférica devido a intensidade do fluxo de veículos em todos os dias da semana, porém é presente vegetação arbórea nas calçadas e canteiros da avenida, que amenizam a sensação de poluição.</t>
  </si>
  <si>
    <t>Ponto de ônibus com abrigo, assentos e lixeiras em três pontos distribuídos ao longo do trajeto.</t>
  </si>
  <si>
    <t>O local apresenta interessante tratamento paisagístico ao longo do trecho. Com gramíneas, espécies arbóreas e arbustivas assim como palmáceas. Desta forma, torna o percurso agradável aos olhos e protegido das ações do sol em alguns pontos.</t>
  </si>
  <si>
    <t>Veículos trafegam acima de 50km, porém por ter semáforos e por ser local de área central com comércio e movimento de pessoas na rua, a área causa uma sensação de segurança.</t>
  </si>
  <si>
    <t>https://drive.google.com/open?id=1wrRS3qWu3X0aNvsolgTMfOjHVCK0Z6h6, https://drive.google.com/open?id=1PeZf2RxvQtlQKJxzL5-b30GGH4xnsf3p, https://drive.google.com/open?id=1sLrCx0MxSPm5UyYoWvQ6X4wHnEBylSzg, https://drive.google.com/open?id=1iY3VtN1TvPlT63UU3oyShfDxlReXwTxA, https://drive.google.com/open?id=1p94I5k-xoqXC1TcO9kELil-WlG4O5td2, https://drive.google.com/open?id=1yXyJtP3RTxRo8bHL-P1BXSGN5KbnXnr3, https://drive.google.com/open?id=1WxzIShX8niTDk3r6ufSls0HkHj_DwXB_, https://drive.google.com/open?id=17mYjdYy_5sqp8gul_FGig_A2QoQIkM72, https://drive.google.com/open?id=18CuwO9rqZCkCewP-AvNeXwii2WGh0yKi, https://drive.google.com/open?id=17M-DUJisz1OCcTbC15n6mh2Nv-ThR3Pj</t>
  </si>
  <si>
    <t>Prefeitura Municipal. Acesso 02: R. Dr. Arthur Jorge, 525 - Centro</t>
  </si>
  <si>
    <t>Pavimento bem regular, com piso tátil e placas de concreto 60x60 com junta argamassadas com seixos. Calçada com idade aparente de 50 anos.</t>
  </si>
  <si>
    <t>Largura regular com apenas um trecho pontual em que teve a instalação de lixeiras locadas depois da faixa livre, próximo ao alinhamento predial. As placas de sinalização estão posicionadas à 70cm a partir da guia, consideradas como faixa de serviço, porém a implantação do piso tátil encontra-se posicionada no eixo da largura total da calçada, não considerando a implantação no eixo da faixa livre. Com isso o piso tátil está bem próximo, no limite das placas e semáforos o que dificulta o uso do piso tátil de modo seguro.</t>
  </si>
  <si>
    <t>Calçada visivelmente plana transversalmente, com inclinação abaixo de 3 graus.</t>
  </si>
  <si>
    <t>As placas de sinalização estão posicionadas à 70cm a partir da guia, consideradas como faixa de serviço. Porém a implantação do piso tátil encontra-se posicionada no eixo da largura total da calçada, não considerando a implantação no eixo da faixa livre. Com isso o piso tátil está bem próximo, no limite das placas e semáforos, o que dificulta o uso do piso tátil de modo seguro sem que se esbarre em tais elementos.</t>
  </si>
  <si>
    <t>Possui rampa nas esquinas e ao longo do trecho em que há mudança de nível, na parte de acesso ao estacionamento. Em uma das esquinas, o piso tátil da calçada não está no eixo na rampa de modo contínuo.</t>
  </si>
  <si>
    <t>Faixa de pedestre bem pintada e com semáforo.</t>
  </si>
  <si>
    <t>Semáforo na esquina com Av Afonso Pena, com botão para pedestre e Abertura entorno de 10seg e tempo de espera de 1min 20seg.</t>
  </si>
  <si>
    <t>Trânsito de motos e demais veículos. Trafego intenso nas ruas das imediações, com circulação de ônibus e motos que elevam o ruído.</t>
  </si>
  <si>
    <t>Trecho bem arborizado, com praça nas imediações amenizam a sensação de poluição.</t>
  </si>
  <si>
    <t>Existência de praça na proximidade e nas demais calçadas da quadra tem bancos e ponto de ônibus com assento e abrigo.</t>
  </si>
  <si>
    <t xml:space="preserve"> Trecho com Árvores equidistantes a 5 m. Bem iluminado. Metade do percurso com sombreamento desta vegetação.</t>
  </si>
  <si>
    <t>Comercio no entorno e do outro lado da rua proporcionam sensação de segurança devido ao fluxo de pessoas no local, inclusive no fim de semana em que diminui a intensidade de fluxo, movido pelo comercio da região central.</t>
  </si>
  <si>
    <t>https://drive.google.com/open?id=1P13ekwOVigWNaqvESPOmkFPm-KQD5w3g, https://drive.google.com/open?id=1XZ_C_lCQe7J1PLqb7duKomqYjEZmV5Ym, https://drive.google.com/open?id=1uzpCnsuo9RXSWl7UHaK9ydTINmHoemfV, https://drive.google.com/open?id=1SRqQHU5ZAOBW9JIeLbsIXZrVWaJ8BnKt, https://drive.google.com/open?id=1izIdXIiyL6F5i1n-H7x6IhM_NcTlxAAy</t>
  </si>
  <si>
    <t>Prefeitura Municipal. Acesso 03: R. Vinte e Cinco de Dezembro, 299-161 - Centro; Rota: R. Barão do Rio Branco, 2366-2470 - Centro</t>
  </si>
  <si>
    <t>Pavimento bem regular, cimentado. Em alguns trechos apresenta fissuras ou trincas. Devido o crescimento de árvores o pavimento sofreu leve deformação acentuando-se em uma área pontual, mas não prejudicou na passagem. Possui piso tátil ao longo de todo percurso.</t>
  </si>
  <si>
    <t>Largura regular, calçada pavimentada com 2,1m de largura total e com placas instaladas nas esquinas e próximas a guia, indicando ser a faixa de serviço com largura de 70cm. Porém ao longo do percurso, devido o piso ta´til estar implantado no eixo da largura total, na maior parte do percurso, o pedestre consegue travegar e pode ocupar a largura de 2,1m.</t>
  </si>
  <si>
    <t>Ao longo de todo trecho, a calçada aparenta ser plana, não ultrapassando 3 graus de inclinação.</t>
  </si>
  <si>
    <t>Não possui muitos, permitindo o caminhar contínuo e confortável dos pedestres pela calçada.</t>
  </si>
  <si>
    <t>Possui rampas nas esquinas, porem com algum desgastes com trincas.</t>
  </si>
  <si>
    <t>Faixa de pedestre bem sinalizada e pintada. Com botão para acessibilidade (sonoro e indicação em braile). Na travessia esquina com Av. Afonso Pena, possui placa de atenção sobre possível travessia de deficiente visual</t>
  </si>
  <si>
    <t>Os semáforos da esquina possuem botão para acessibilidade (sonoro e indicação em braile). Porém um dos semáforos não emitiu o aviso sonoro (o de atravessia para escola). Tempo de ravessia com 45 segundos e parada acima de 1min.</t>
  </si>
  <si>
    <t>Apenas placa de orientação para os veiculos, indicando o sentido para o centro e parque dos poderes.</t>
  </si>
  <si>
    <t>Apesar do fluxo intenso de veículos, o nível de ruído avaliado no local permite a conversação de pessoas.</t>
  </si>
  <si>
    <t>Presença de ônibus e motos, intenso fluxo de veículos, porém com vegetação no entorno.</t>
  </si>
  <si>
    <t>Presença de uma praça como gentileza urbana e ponto turístico com estatuas remetendo ao pantanal e cultura da região. Possui um pequeno lago com cascata.</t>
  </si>
  <si>
    <t>Arvores de grande porte produzem sombra com área ajardinada.</t>
  </si>
  <si>
    <t>Apesar de velocidade dos veiculos aparentar estar acima de 50km/h, o local está em área central com movimento de pessoas ao longo dos dias úteis. No fim de semana diminui bastante o movimento de pessoas e sem comercio aberto no entorno.Porém há a praça esportiva que ainda mantem certa movimentação que causa segurança.</t>
  </si>
  <si>
    <t>https://drive.google.com/open?id=10dVhz1ir7APXUogZ_18NBhZX2xbPy5oO, https://drive.google.com/open?id=1VxIDauRjgsMzW661LYtLaCNcCXBMxXAV, https://drive.google.com/open?id=1ErfSiIyFWtejHez5H0FNKU8hv1ld_Spj, https://drive.google.com/open?id=1xvMSqcb0Q1HZwNUGb5ck-TN6V4OKpLWI, https://drive.google.com/open?id=1Fpq6C0gvyrrXRYGO_Kr556bir2mm87ZC, https://drive.google.com/open?id=1sUfLME79TA70Xvk7odVeeRpxbeLtqqkv, https://drive.google.com/open?id=1ZqjiptfClVIa4lE7x-NyyL8mGAM8YWQx, https://drive.google.com/open?id=11_MTY89NMq-HkfHc4348VLQLyUgRqyga, https://drive.google.com/open?id=19KiUlKllh1ev_5FHjlGHYThSRiaqKVqt, https://drive.google.com/open?id=173lAK1sJKuNODS5_FExwHN1NZSeQZUVa</t>
  </si>
  <si>
    <t>Central de Atendimento ao Cidadão. Acesso 01: R. Mal. Cândido Mariano Rondon, 2605 a 2687 - Centro, Campo Grande - MS, 79002-205;  Acesso 02: R. Dr. Arthur Jorge, 997-851 - Centro, Campo Grande - MS, 79002-450</t>
  </si>
  <si>
    <t>Acesso 01:Revestimento em mosaico de pedra portuguesa, visualmente calçada nivelada e aparenta regularidade com certo desgaste pelo tempo e com alguns trechos com as pedras soltas. Acesso 02: a partir do acesso do estacionamento possui revestimento em concreto até acesso 03 com algumas trincas. O percurso avaliado possui piso tátil.</t>
  </si>
  <si>
    <t>Acesso 01: 1.80m de faixa livre com 1.20m de faixa de serviço. Acesso 02: possui a calçada maior, aparentemente é a fachada principal do edifício, com 5.3m de largura total e 3.00 de faixa livre, com trecho em que há uma bolsão (alça) em que a calçada estende até a faixa de estacionamento na metade da face de quadra. Acesso 03: possui 2m de passagem e 1.40m de faixa de serviço, sendo que em alguns trechos, devido a arborização, a faixa de passagem fica com 1.50m.</t>
  </si>
  <si>
    <t>Visivelmente plana</t>
  </si>
  <si>
    <t>Na esquina entre Acesso 01 e 02 uma tampa de águas pluviais causou um desvio do piso tátil, em um local que tabmem está a faixa de pedestres para a travessia.  Existe também um desvio devido a uma árvore que ficou no eixo da calçada.</t>
  </si>
  <si>
    <t>Rampas nas esquinas, fora da norma. Sem aba lateral.Porém totas com piso tátil.</t>
  </si>
  <si>
    <t>Faixa de pedestre nas esquinas com semáforos voltada para os veículos. Pintura desgastada.</t>
  </si>
  <si>
    <t xml:space="preserve">Não possui semáforo específico para pedestre. </t>
  </si>
  <si>
    <t>Ônibus e motos emitem os maiores ruídos. Em horário comercial há um fluxo intenso e contínuo de veículos, local de linha de ônibus e região central da cidade.</t>
  </si>
  <si>
    <t>Tráfego intenso por ser área central.</t>
  </si>
  <si>
    <t>Possui lixeiras. O imóvel está localizado à uma quadra de distância, aproximadamente a 170 metros da praça esportiva Belmar Fidalgo.</t>
  </si>
  <si>
    <t>Trecho possui algumas árvores de grande porte. No trecho do Acesso 02, possui uma série de 5 vasos equidistantes com jabuticabeira. Possui área de jardim e espelho d'água bem conservados</t>
  </si>
  <si>
    <t>grande fluxo de pedestres circulando. Presença de atividades de comércio no entorno, como lojas, mercados, clínicas e hospital, por exemplo.Fora do horario comercial o local fica desértico e causa certa sensação de insegurança.</t>
  </si>
  <si>
    <t>https://drive.google.com/open?id=1shIHsGEm9AKOj6YZROyg_VMPr2F97se3, https://drive.google.com/open?id=1RXrPhNTa98xgieyShrqH-7-dhGqsIekP, https://drive.google.com/open?id=1OMHFUdJsebwtEY8n5VKvpgXTl2qq5jMz, https://drive.google.com/open?id=1ybPhm7ZsX9JCtgwimhwjwCfT4Y95hK_7, https://drive.google.com/open?id=1xR5rWcqPCIuVDwhEk2oJ3zHtbOq4r-IO, https://drive.google.com/open?id=1pCBuCz5qlGwbf9rsPUbIdvH-XMdrQ-kA, https://drive.google.com/open?id=1iEjs78mc6ajK45rujEdat0fZiN124qc-, https://drive.google.com/open?id=1O6gIuPkxzJIKgiKQEgI0t-t_jtnaSBIR, https://drive.google.com/open?id=1Ihg_jFEYrlMBEQdfNmcldDEEuCDqBupL, https://drive.google.com/open?id=1Fbz2uErJ7ECqsAcdwuXm0I7RCk-cOu-b</t>
  </si>
  <si>
    <t xml:space="preserve">Terminal General Osório -  Av. Cel. Antonino, 1694-1844  </t>
  </si>
  <si>
    <t xml:space="preserve">Calçada com pavimento irregular, apresenta frestas, buracos, e não possui piso tátil. </t>
  </si>
  <si>
    <t xml:space="preserve">A largura varia ao longo do trecho, porem em grande parte é bem estreita e possui obstáculos que limitam ainda mais a caminhabilidade. </t>
  </si>
  <si>
    <t>Calçada predominantemente plana, apresenta leve inclinação que não atrapalha a circulação.</t>
  </si>
  <si>
    <t>Diversos postes no meio do caminho que atrapalham o passeio.</t>
  </si>
  <si>
    <t xml:space="preserve">Existem rampas, porém estão em péssimo estado de conservação, falta manutenção adequada e em desacordo com a norma. </t>
  </si>
  <si>
    <t>Há duas faixas no trajeto: Uma está em bom estado e a outra está em manutenção, com a pintura quase apagada.</t>
  </si>
  <si>
    <t xml:space="preserve">No local há um semáforo de veiculos com o tempo de travessia adequado e tempo de espera inferior a 1min, porém não há o semáforo especifico de pedestre e nem o sinal sonoro. </t>
  </si>
  <si>
    <t>Não há nenhum tipo de mapas e placas para orientação. A unica placa que identifica o local está apagada pela exposição ao sol.</t>
  </si>
  <si>
    <t>Grande fluxo de veiculos o que em horários de pico atrapalha até a conversação.</t>
  </si>
  <si>
    <t xml:space="preserve"> Trecho com tráfego intenso de veículos, em especial motocicletas, ônibus...</t>
  </si>
  <si>
    <t xml:space="preserve">Nesse ponto do trecho não existe nenhum tipo de conforto ao usuário. </t>
  </si>
  <si>
    <t xml:space="preserve">Não há nenhuma arborização, o que torna o local quente e desconfortável. </t>
  </si>
  <si>
    <t xml:space="preserve">Trecho inseguro por conter faixa de passeio estreita e também pelo fluxo constante de veículos. </t>
  </si>
  <si>
    <t>https://drive.google.com/open?id=12j_EmVO7Y7Ui5MLrsBxIKjDBCwTOxXzU, https://drive.google.com/open?id=1af0m9ozCZ1EzGfq26jov9wj5HR-5a946, https://drive.google.com/open?id=1d6M48893NFYZGDcJDGtHtdufHdb6zMGl, https://drive.google.com/open?id=1cNK_61_PG-WksEX6p-BfTk01BJ5VPKZc, https://drive.google.com/open?id=1yb5JMn6mxJIo0YiwBiwPSMoizEVtpE_s, https://drive.google.com/open?id=1CEonS9i_QWuuhzsPx1pIHjkfwWQEGi5s, https://drive.google.com/open?id=1Li3rhZ5SVwMtzXx2CtiTkXj8n_FuQ_uJ, https://drive.google.com/open?id=1KC_d7A2Jp2pioYq8KmdT1UEk6QYD5nUX, https://drive.google.com/open?id=1Ej72iMtQkgp_TVJHYLGsujk_TrThpcmn</t>
  </si>
  <si>
    <t>Terminal Nova Bahia. Av. Consul Assaf Trad, s/n. Bairro: Mata do Jacinto.</t>
  </si>
  <si>
    <t>Calçada com pavimento regular, mas há algumas trincas no caminho.</t>
  </si>
  <si>
    <t>Trecho com alguns postes no meio da faixa livre.</t>
  </si>
  <si>
    <t xml:space="preserve">Possui rebaixamento da guia somente na entrada, mas essa é muito alta. Na outra esquina há rampas, mas estão sem manutenção. </t>
  </si>
  <si>
    <t xml:space="preserve">Faixa somente em uma das esquinas, porém não há nenhuma faixa ou pista que proteja o pedestre durante a travessia da via para entrar na edificação. </t>
  </si>
  <si>
    <t>Há dois semaforos no percurso com um tempo de travessia adequado. Trecho não possui semáforo especifico para pedestres.</t>
  </si>
  <si>
    <t>Fluxo moderado de veículos, barulho a ser considerado durante a permanência prolongada.</t>
  </si>
  <si>
    <t>Trecho com alto fluxo de caminhões, ônibus... que expelem grande quantidade de poluentes ao longo do dia.</t>
  </si>
  <si>
    <t xml:space="preserve">Não há nenhum tipo de conforto ao usuário, por isso todos atravessem rapidamente pelo local.  </t>
  </si>
  <si>
    <t xml:space="preserve">Não há nenhuma arborização no trecho. Local árido e desconfortável para permanência ou até um passeio rápido. </t>
  </si>
  <si>
    <t>Sensação de insegurança pela falta de pessoas circulando no entorno, fluxo de veículos constante.</t>
  </si>
  <si>
    <t>https://drive.google.com/open?id=1ctt0_Jc9TJsnfiExzRtLf7NwON98w_UN, https://drive.google.com/open?id=1ZjFHgguLsZ5Z7IawYZAFh38PYME85efW, https://drive.google.com/open?id=1SQZapB2P5qByEp3oKIkOCX24oLDn8GYn, https://drive.google.com/open?id=17RgHSdrc5N9N5XAoOY9-1opLop4dM5vt, https://drive.google.com/open?id=1BRYJ3Ck7OcRpT4RhkNHlwV7o8xwjrU61, https://drive.google.com/open?id=1BxKxECE3Tc62eRJlzeHaE299mvyG0T3K, https://drive.google.com/open?id=1PUQILI-HlPY78_clYVvA2qSkJg9bVcN4</t>
  </si>
  <si>
    <t>Receita Federal - Acesso 02: Delegado Carlos Roberto Bastos de Oliveira, 424-534</t>
  </si>
  <si>
    <t>Calçada com pavimento na maior parte do trecho regular, porém possui um trecho em que as lajotas se deslocaram e necessita de atenção, em que está exposto o solo, buraco na pista e piso tátil quebrado. Todo o percurso possui revestimento de piso intertravado com bloco retangular com piso tátil. Existem trechos em que o piso tátil está trincado (nos locais que o piso intertravados se movimentou e na rampa, por exemplo)</t>
  </si>
  <si>
    <t>Largura regular, porem o percurso do piso tátil sofre desvios (trajeto em "S", zigue-zague), causando certo desconforto devido aos postes de energia e ponto de onibus estarem implantados no eixo central da calçada. Nestes casos a faixa permeável de 60cm variava entre estar no limite da guia e do alinhamento predial.</t>
  </si>
  <si>
    <t>Calçada plana e homogênea.</t>
  </si>
  <si>
    <t>Postes e paradas de ônibus locados no centro da calçada, demandam atenção e cuidado do pedestre, mesmo havendo a orientação do piso tátil.</t>
  </si>
  <si>
    <t>Rampa de acordo, porem com piso tátil trincado.</t>
  </si>
  <si>
    <t>Faixa de pedestre está com pintura recente e bem conservada. Não há nenhuma placa de advertência.</t>
  </si>
  <si>
    <t>Não há semáforos, porém o trecho é de velocidade máxima de 30km com presença de radares na rua principal que intersecciona.</t>
  </si>
  <si>
    <t>Não possui nenhum tipo de placas.</t>
  </si>
  <si>
    <t>Baixo ruído, apesar de ser  local com ponto de onibus. Trecho com trafego lento e velocidade máxima de 30km.</t>
  </si>
  <si>
    <t>Pouca presença de caminhões, região com densa vegetação arbórea que também contribui para a qualidade do ar.</t>
  </si>
  <si>
    <t>Ponto de ônibus com abrigo, assentos e lixeiras.</t>
  </si>
  <si>
    <t>As árvores que produzem sobra estão bem próximas entre si e causam sobra em apenas um trecho pequeno se comparado a todo o percurso.</t>
  </si>
  <si>
    <t>Apesar de ser um local de tráfego leve, com velocidade de até 30 km/h, não há muita circulação de pedestres, nem comércio o que causa a sensação de ser um local um pouco inseguro e "desértico".</t>
  </si>
  <si>
    <t>https://drive.google.com/open?id=1p4r66-ZiPirXGXSPaociGX4KNf3McG1k, https://drive.google.com/open?id=1Sb8Y57ZohIJsRRvsj05fBC0JyVBO_YL6, https://drive.google.com/open?id=1GochOdqAW571mwMbvaOedEqKc0S3QMvQ, https://drive.google.com/open?id=1ASjCMX-QXJTWz2hIZ_iK0KkXw8mk0man, https://drive.google.com/open?id=1xGXD5JZP9KdUar_EsVcmm9Vz4FYM-sci, https://drive.google.com/open?id=1wxXn6EIexiokUjQFBrxTeQMPCQI3LcXK, https://drive.google.com/open?id=1yvBQ1Psxl-vnovVtl965uCG0310pnVSv, https://drive.google.com/open?id=1WutQFhu8CE5N_FaTz3WKc3bUGflLizcy</t>
  </si>
  <si>
    <t>TV Educativa - R. Des Leao Neto Do Carmo, 492 a 1000- Jardim Veraneio</t>
  </si>
  <si>
    <t>Piso padrão de concreto desempenado rústico com dilatações com corte em milimetro a cada 1,6m. Com piso tátil. Trecho que dá acesso ao edifício e também ao estacionamento está no nível da rua, com revestimento de piso sextavado, sem piso tátil e nem aviso de advertência para a travessia de pedestres.</t>
  </si>
  <si>
    <t>Largura regular da faixa livre em continuidade com os demais lotes.</t>
  </si>
  <si>
    <t>Calçada visivelmente plana.</t>
  </si>
  <si>
    <t>A maior parte do percurso não possui barreiras ou obstáculos. No trecho após ponto de ônibus do TJMS sentido à TVE, o piso tátil faz um percurso "sinuoso" ao desviar de tampas de rede de águas pluviais.</t>
  </si>
  <si>
    <t>Possui rampa de acordo com a norma. Porém durante a travessia, o canteiro central está com terra/lama, ocultando o piso tátil.</t>
  </si>
  <si>
    <t>Não possui pintura de faixa de pedestres, nem placa de sinalização</t>
  </si>
  <si>
    <t>Não possui semáforos. Apesar da velocidade permitida ser de até 30km, nesse trecho em específico era perceptível que os veículos estavam em uma velocidade acima da permitida, mesmo havendo radares no entorno imediado.</t>
  </si>
  <si>
    <t>Não possui mapas com placas de orientação.</t>
  </si>
  <si>
    <t>Não há incômodo ou dificuldade de conversação no local, mesmo com o trafego de nível moderado.</t>
  </si>
  <si>
    <t>Ponto de ônibus com abrigo, assentos e lixeira</t>
  </si>
  <si>
    <t>3 árvores na fachada do edifício localizadas no trecho do ponto de ônibus. Porém ao longo do percurso existe uma vegetação densa, estima-se que acima de 50 árvores. A TVE tem como lote vizinho os fundos do TCE e o edificio do BOPE.</t>
  </si>
  <si>
    <t>Não há comércio ao longo do trecho sentido ao parque dos poderes, sendo que fora do horário de funcionamento, mesmo com vigilantes que prezam pela segurança dos edifícios públicos, no período noturno causa uma sensação de insegurança, com entorno de vegetação arbórea densa que necessita de uma boa iluminação.</t>
  </si>
  <si>
    <t>https://drive.google.com/open?id=1LQt8wXUQL_qBtotYr4LelmNx90YmpnLf, https://drive.google.com/open?id=1oXG6or89erANHJAASQZj43bQDZZUnPfp, https://drive.google.com/open?id=1i5FB2OsTDa959nZRoQ90mdT-lasj7yDA, https://drive.google.com/open?id=1b71vDSZHv6dQv0G_cc3loMN-tiOSxSEP, https://drive.google.com/open?id=1gb7IV9zXKPLkqaY1J5CkIkVgrB7qiUxv, https://drive.google.com/open?id=1v-dlX_5Ool7HemosIM77Mp67eJXsj_o5, https://drive.google.com/open?id=1esTPaNZ1iEZWo-Z3_cNlEhi1BwJGmGFj</t>
  </si>
  <si>
    <t>Lucas Luan dos Santos; Doriane Azevedo</t>
  </si>
  <si>
    <t>Cuiabá</t>
  </si>
  <si>
    <t>MT</t>
  </si>
  <si>
    <t>Parque Estadual Mãe Bonifácia</t>
  </si>
  <si>
    <t>O pavimento apresenta-se regular, mas há movimentação de placas, gerando desnível e trincas.</t>
  </si>
  <si>
    <t>Ao longo da extensão da calçada que ladeia o Parque, a largura varia entre 2,00 a 2,50, com faixa livre, no mínimo de 1,20m</t>
  </si>
  <si>
    <t>Alguns poucos trechos da calçada apresenta uma inclinação acima do regular</t>
  </si>
  <si>
    <t>Alguns postes implantadas no meio da largura total da calçada, além de árvores tombadas.</t>
  </si>
  <si>
    <t xml:space="preserve">Existe duas rampas de acesso, ao longo da calçada, que ocorre no trecho onde esta é interrompida (inclusive pelo tipo de pavimentação, neste caso, asfáltica), para o acesso ao parque (entrada e saída de veículos/pedestre) </t>
  </si>
  <si>
    <t>Somente existe faixa de pedestre no trecho que a calçada é interrompida (em frente ao acesso principal do parque), A faixa foi instalada na continuação da calçada, paralela ao acesso principal.</t>
  </si>
  <si>
    <t>Não há semáforo para pedestres.</t>
  </si>
  <si>
    <t>Placas indicando a direção de atrativos turísticos da cidade, mais visível pelos motoristas.</t>
  </si>
  <si>
    <t>O acesso principal do parque localiza-se na Av. Miguel Sutil, via estrutural, e praticamente, a única via perimetral na estrutura radioconcêntrica de Cuiabá. Há um fluxo muito intenso de automóveis (pequenos a grandes, principalmente caminhões, caminhonetes e ônibus intermunicipais pela proximidade  e por ser a mesma via que dará acesso ao  Terminal Rodoviário.</t>
  </si>
  <si>
    <t>Visualmente falando, acreditamos que a poluição é amenizada pela grande massa arbórea proporcionada pelo parque e por área no entorno imediato, demarcada como Zona de Interesse Ambiental por Lei Municipal, e corredor ecológico definido no Plano de Manejo do Parque.</t>
  </si>
  <si>
    <t>A calçada que ladeia o parque apresenta ambiente inóspito e agressivo.</t>
  </si>
  <si>
    <t>Em trechos ao longo da calçada, existem árvores ainda em processo de crescimento (jovens). Mas há um pouco de sombra decorrente das copas das árvores no interior do parque.</t>
  </si>
  <si>
    <t>Por ser via estrutural, ainda com implantação de viadutos no período da copa, para evitar as interrupções no fluxo de veículos (obras da copa), a sensação é que os veículos trafegam em velocidade acima da permitida por lei. Destacamos que, ao longo de todo o trecho, verifica-se a dificuldade do acesso de pedestres que circulam do outro lado da calçada, ou ainda que moram nos bairros próximos (Despraiado, Santa Marta, Jardim Mariana). Totalmente inseguro dioturnamente..</t>
  </si>
  <si>
    <t>lukasboreal1@gmail.com</t>
  </si>
  <si>
    <t>Thaiz Freitas Pessoa; Doriane Azevedo;</t>
  </si>
  <si>
    <t xml:space="preserve">Rua Cândido Mariano, trecho entre Esquina com Av. Presidente Marques e Av. São Sebastião. Lateral da Escola Estadual Liceu Cuiabano. </t>
  </si>
  <si>
    <t>Primeiro trecho, com aproximadamente 3 metros de largura, até a entrada da Escola. Mas cerca de 80% da extensão do trecho é estreita, com estacionamento dos dois lados da via.</t>
  </si>
  <si>
    <t>Próximo do final do trecho há uma arvore que ocupa toda a calçada</t>
  </si>
  <si>
    <t>Somente na esquina da Rua Candido Mariano e Av. Presidente Marques</t>
  </si>
  <si>
    <t>Não passa ônibus, mas tem fluxo constante de carros devido ao estacionamento presente nos dois lados da via.</t>
  </si>
  <si>
    <t>Só há uma arvore, e que ocupa toda a largura da calçada</t>
  </si>
  <si>
    <t>O trecho não é tranquilo pois a largura da calçada é inadequada, mediante a altura do muro da escola e a localização do estacionamento.</t>
  </si>
  <si>
    <t>thaizpessoa@gmail.com</t>
  </si>
  <si>
    <t>Avenida São Sebastião, trecho entre Rua Cândido Mariano e Av. Getúlio Vargas. Calçada da Escola Estadual Liceu Cuiabano.</t>
  </si>
  <si>
    <t>Metade da largura da calçada tem uma leve inclinação.</t>
  </si>
  <si>
    <t>Ponto de ônibus na faixa livre obriga desvio.</t>
  </si>
  <si>
    <t>Essa avenida possui mão dupla, e passam 2 linhas de ônibus.</t>
  </si>
  <si>
    <t>Kellen Melo Dorileo Louzich</t>
  </si>
  <si>
    <t>Parque Tia Nair</t>
  </si>
  <si>
    <t>Não apresenta piso tátil e não há calçada para entrar no parque.</t>
  </si>
  <si>
    <t>Faixa livre é interrompida pelo ponto de ônibus.</t>
  </si>
  <si>
    <t>Ponto de õnibus obstruem o percurso</t>
  </si>
  <si>
    <t>Poucas rampas</t>
  </si>
  <si>
    <t>Apenas um ponto de õnibus exite no local como abrigo.</t>
  </si>
  <si>
    <t>kellendorileo@gmail.com</t>
  </si>
  <si>
    <t>Secretaria de Serviços Urbanos</t>
  </si>
  <si>
    <t>Muitos trecho da calçada estão destuidos</t>
  </si>
  <si>
    <t>Placas, buracos, ponto de ônibus fazem com que o pedestre desvie o caminhar.</t>
  </si>
  <si>
    <t>existe apenas um rampa, o local necessita de mais rampas.</t>
  </si>
  <si>
    <t>Apresenta alguns arbustos, porem o mesmo não faz sombra ou impede de acontecer uma ventania de areia.</t>
  </si>
  <si>
    <t>https://drive.google.com/open?id=1suC-SizapfZ4J4AEu8isrKKoUn-PBurB, https://drive.google.com/open?id=1-144U8jrhh_C7CbG4HGDwTkTzJnrBj7J, https://drive.google.com/open?id=1amQKcLvZ0PKybHcp2fC_hXw09-7bqzP9, https://drive.google.com/open?id=1ApW8CFcx1vOPOZrCiQEjRals8mlggNpo, https://drive.google.com/open?id=1baFh6BhVTe52YdWEQp6KlDREBmoMeP3L, https://drive.google.com/open?id=1qqnRJBL7BGg5Y-QTzXZVKNv8eoP9mfQo, https://drive.google.com/open?id=1PtudM9aP8NClbFzfY2A9O-vUwceCmAC8, https://drive.google.com/open?id=1VNJE8nNLDxlrlFUYL6Z2hL9QWqMWP8AX, https://drive.google.com/open?id=1BYZMpy1iGEGhyfxIckhajFjC2SIWDomW, https://drive.google.com/open?id=1dFxBxfSyPAJuPt_O4fO4q4zKh-iRxo-r</t>
  </si>
  <si>
    <t>https://drive.google.com/open?id=1WiA1nCdkez02DgEWaMyVE_nrj0HfUQ6a, https://drive.google.com/open?id=1pHdzkp_Lq07vklT81AnLNQRnlnQuhvti, https://drive.google.com/open?id=1uSZ4qRP57A5su6FmkORjtaP5ao5NWO6O, https://drive.google.com/open?id=14gBq2EhqLR5kAEW627CMmnMu1ez3Ctti, https://drive.google.com/open?id=19wLLoewZoKOm4Ii6Qog6F8hQTZ1K4opS, https://drive.google.com/open?id=177VYA57uFwtG6R_FJlFBTS0N0VLhA8u7, https://drive.google.com/open?id=1xhPVISwp1nuBdIpnR0UCMdYSsNrH1DVT, https://drive.google.com/open?id=1o22dBOs5E2T1IVE_IHQDUo0aoKiYK8vM, https://drive.google.com/open?id=1XDckBUpF6qWhmWYLNBuW0dI1-KKfqJIU, https://drive.google.com/open?id=1jE4hawHPA0nY1fYJh7PSLe1P8O-FE2MF</t>
  </si>
  <si>
    <t xml:space="preserve">Ministério Publico </t>
  </si>
  <si>
    <t>Tem piso tátil, porem algumas partes estão danificadas.</t>
  </si>
  <si>
    <t>https://drive.google.com/open?id=19UBM9rRKf-rWMhJkf86Vw_G-lrMR7f1k, https://drive.google.com/open?id=1KVfmYKpH-HM0uN6qZP5QdTNWeKOXWlpO, https://drive.google.com/open?id=1EQpv8SwESR4n4PdfhWc1SgLQT6DYewRg, https://drive.google.com/open?id=1Qmvd6J4Zojkk4fau3sG7gVC3OdGrjs53, https://drive.google.com/open?id=1BkP1OC5TRapLMgMPNk_tQz5Pqxb0-kHF</t>
  </si>
  <si>
    <t>Fórum de Cuiabá</t>
  </si>
  <si>
    <t>não apresenta piso tátil</t>
  </si>
  <si>
    <t>em alguns pontos precisa desviar por causa dos obstaculos</t>
  </si>
  <si>
    <t>existe ponto de ônibus, ponto de táxi e lixeiras</t>
  </si>
  <si>
    <t>https://drive.google.com/open?id=1iCsGjMsl2tEDqoXGNk-IDExPJoXVvyQa, https://drive.google.com/open?id=1CuZWDbzyZ85kMzXIFJ7tLmG6qB4rac5j, https://drive.google.com/open?id=1aR-CbKt0phwAfenPpMBoRHTk5vWfeZKY, https://drive.google.com/open?id=1hk_SGd9AJCzQj-Y_3tu0Uw43NTBXwZP6, https://drive.google.com/open?id=1KQJmSyLSduhdY8BD0BbpwlHrNVf2944O, https://drive.google.com/open?id=17NLlbQllAfuUYevyFX69F1ViXQjeHvo5, https://drive.google.com/open?id=1W8ZEcW2z2X5P45iltAT40v1fLeN5ZvkH, https://drive.google.com/open?id=1hzWnIZs1tNx95SPlrOjcU4klkpVBkcOI</t>
  </si>
  <si>
    <t>Assembleia Legislativa</t>
  </si>
  <si>
    <t>existe 7 rampas, mas apenas 2 estao conforme a norma.</t>
  </si>
  <si>
    <t>um ponto de ônibus</t>
  </si>
  <si>
    <t>https://drive.google.com/open?id=1hxHYaCdzcIv1xG_mdE03Mt26g76WRkkW, https://drive.google.com/open?id=1c7yZZAnsiR1P0Oc5A_yjcCjQMqx6IX4F, https://drive.google.com/open?id=1y73XbFLRzYm1_sQ23rfpyoLvI0wZ53VA, https://drive.google.com/open?id=1gmu2Sq6loKcPALKecVSXI1eNU3bWJQmO, https://drive.google.com/open?id=1-HVXpWSskpRxFDVqcvZHOQQcx341qL32, https://drive.google.com/open?id=1q229IAr-6kAZUt7S4CxKHNqS35i3_M1q, https://drive.google.com/open?id=1eLTqrtY6FE6SRa8I5x6iQgEI9tPyuG4Q, https://drive.google.com/open?id=1vXhbQgVFtLHXjpf6V8jLtB_cVTR5InKd</t>
  </si>
  <si>
    <t xml:space="preserve">Parque das Aguas </t>
  </si>
  <si>
    <t>não tem piso tátil</t>
  </si>
  <si>
    <t>existe apenas uma rampa em todo o trecho, e a mesma esta fora da norma.</t>
  </si>
  <si>
    <t>https://drive.google.com/open?id=16T3YFcyg0pSCj8UibVnyp1UxJA8NzbWa, https://drive.google.com/open?id=1fVtyBrYBkmaVC-eyu6j1stqAF2tOopQd, https://drive.google.com/open?id=1y1CVOJ_0vVBOaQMJOnPLNIhaIoZMq1JV, https://drive.google.com/open?id=1qRs6z2aztoOOp0M8T6xUDGp49zPMHjxu, https://drive.google.com/open?id=1nCe9DvBya7DZy5glcGwi5Yf4cSKebGUP, https://drive.google.com/open?id=1OaYOCX_9owYo8nR6AtLff5qrODt4Csav, https://drive.google.com/open?id=1Vsqxh8UrnFg7dunqTPYq0Wy_Zsp-PY27, https://drive.google.com/open?id=1RSxtJUmu0EVymU0j8YpXpQgqKzTXuAdV, https://drive.google.com/open?id=1qy9Iw8wp4wOluXIcOx7jI2Q7VfHkrXru</t>
  </si>
  <si>
    <t>Avenida Getúlio Vargas, do cruzamento com a Avenida São Sebastião ao cruzamento com a Avenida Presidente Marques. Calçada da Escola Estadual Liceu Cuiabano.</t>
  </si>
  <si>
    <t>Ponto de ônibus de grande aglomeração no meio da calçada</t>
  </si>
  <si>
    <t>A rampa de acessibilidade não possui faixa de pedestre</t>
  </si>
  <si>
    <t>Avenida de fluxo intenso, com automóveis e ônibus a todo momento</t>
  </si>
  <si>
    <t>Avenida Presidente Marques, trecho entre o cruzamento com a Av. Getúlio Vargas e Rua Cândido Mariano. Calçada da Escola Estadual Liceu Cuiabano.</t>
  </si>
  <si>
    <t>Ponto de ônibus na faixa livre</t>
  </si>
  <si>
    <t>Fluxo intenso de automóveis</t>
  </si>
  <si>
    <t>Maioria coqueiros</t>
  </si>
  <si>
    <t>É uma via de fluxo intenso, e onde se localiza a entrada principal da escola. Foi projetada para ter uma grande praça para a acomodação desse fluxo, mas parte dela foi fechada para estacionamento, o que diminuiu muito o espaço disponível para o pedestre, e agravou todos os outros quesitos como existência de barreiras, falta de segurança, e etc.</t>
  </si>
  <si>
    <t>Rua Corsino Amarante, trecho entre cruzamento com Av. Marechal Deodoro e Rua Zulmira Canavarros. Calçada do Instituto Federal de Mato Grosso, Campus  Cuiabá.</t>
  </si>
  <si>
    <t>Somente no final do trecho a largura da faixa livre diminui a ponto de  não ser possível passarem duas pessoas ao mesmo tempo.</t>
  </si>
  <si>
    <t>Trecho final apresenta inclinação maior</t>
  </si>
  <si>
    <t>Como a largura diminui, duas pessoas não conseguem passar ao mesmo tempo</t>
  </si>
  <si>
    <t>A rua tem dois edifícios residenciais multifamiliares, o que pode gerar um congestionamento em horários de pico.</t>
  </si>
  <si>
    <t>O tráfego é na maior parte do dia leve, mas o pedestre caminha ao lado de um muro por toda a extensão do trecho.</t>
  </si>
  <si>
    <t>Rua Zulmira Canavarros, trecho entre cruzamento com Rua Corsino do Amarante e R. Mal. Floriano Peixoto. Calçada do Instituto Federal de Mato Grosso, campus Cuiabá.</t>
  </si>
  <si>
    <t>trecho final sem calçada, ou muito danificada,  devido obra do teatro da escola que está embargada a mais de 5 anos</t>
  </si>
  <si>
    <t>trecho final com calçada muito estreita, ou inexistente, devido obra do teatro da escola que está embargada a mais de 5 anos</t>
  </si>
  <si>
    <t>desvios contantes, calçada irregular  devido obra do teatro da escola que está embargada a mais de 5 anos</t>
  </si>
  <si>
    <t>Parte da via possui fluxo maior devido ao acesso para a escola</t>
  </si>
  <si>
    <t>Parte da via, após o cruzamento coma Rua Voluntários da Pátria possui fluxo maior devido ao acesso da escola</t>
  </si>
  <si>
    <t>Rua Mal. Floriano Peixoto, trecho entre cruzamento com Rua Zulmira Canavarros, e cruzamento com Av. Mal. Deodoro. Calçada do Instituto Federal de Mato Grosso, Campus Cuiabá.</t>
  </si>
  <si>
    <t>Durante todo o trecho, apenas um carrinho de açaí obriga o deslocamento do pedestre</t>
  </si>
  <si>
    <t>Avenida Marechal Deodoro, trecho entre cruzamento com Rua Mal. Floriano Peixoto e Rua Corsino Amarante. Calçada do Instituto Federal de Mato Grosso, campus Cuiabá.</t>
  </si>
  <si>
    <t>Banca e Ponto de ônibus na faixa livre</t>
  </si>
  <si>
    <t>Rampa sem faixa de pedestre</t>
  </si>
  <si>
    <t>Não é tão inseguro devido a calçada larga</t>
  </si>
  <si>
    <t>não apresenta piso tátil, nem calçada para entrar no parque</t>
  </si>
  <si>
    <t>ponto de ônibus obstrue a calçada</t>
  </si>
  <si>
    <t>poucas rampas</t>
  </si>
  <si>
    <t>https://drive.google.com/open?id=15zqR85ZsVUDxACMMpROgfkwscIffzFlH, https://drive.google.com/open?id=1kSXp3DRatWJCj2M-s5eYpNzGNpcAve01, https://drive.google.com/open?id=1KYbmB3bEX-zMl6Nxq-FTEHFPkb-fbNPu, https://drive.google.com/open?id=1n-ACgNU2QVBNFGj7tVhRTPIXiewgyxsg, https://drive.google.com/open?id=1b-oxBvf9tAXqKE0vcTNjZzilyVCXzDAG</t>
  </si>
  <si>
    <t>Laís Wrzesinski Ribeiro, Lucas Luan dos Santos e, Kellen Melo Dorileo Louzich</t>
  </si>
  <si>
    <t>Praça Ipiranga</t>
  </si>
  <si>
    <t>Calçamento não apropriado para áreas externas (não possui porosidade), algumas peças do revestimento estão faltando.</t>
  </si>
  <si>
    <t>Varia conforme os trechos, perde-se a noção do que é praça e o que é o limite da calçada.</t>
  </si>
  <si>
    <t>Trechos em reforma e postes de iluminação mal posicionados.</t>
  </si>
  <si>
    <t>Possuem 5 rampas, mas todas se encontram fora da NBR 9050.</t>
  </si>
  <si>
    <t>Existem duas com baixa manutenção.</t>
  </si>
  <si>
    <t>Existe nos dois locais com faixa de pedestres, mas não possuem botão ou sinal sonoro.</t>
  </si>
  <si>
    <t>Os ruídos provém tanto do grande índice de automóveis quanto pelos anúncios nas portas das lojas.</t>
  </si>
  <si>
    <t>Tráfego intenso de automóveis com presença de ônibus circulares.</t>
  </si>
  <si>
    <t>Apesar de se tratar de uma praça e possuir mobiliário urbano, não aparenta ser agradável a permanência no local por falta de sombreamento adequado.</t>
  </si>
  <si>
    <t xml:space="preserve">Trecho com muitas Palmeiras que não ajudam muito no sombreamento das áreas caminháveis. </t>
  </si>
  <si>
    <t>https://drive.google.com/open?id=1Js-GCGBjg-FsLAw9UxbcxZChJXM6DvJh, https://drive.google.com/open?id=1puK8h7CQE-G2TA_Tx6KBbPmkzHo7PeK4, https://drive.google.com/open?id=1fCmIo6EZ8CPAItXCrpKkk-clj-YCNsSY, https://drive.google.com/open?id=1wb2JlL4jkuaNz_hT6TXJ1gih0niHykSf, https://drive.google.com/open?id=1SfH7DeMt1oqQL6CKbG6GlEwXDxlBJwbO, https://drive.google.com/open?id=148s9TRlL9OpLBi5hrYOz9XWWFhBTDfO3, https://drive.google.com/open?id=1_8MX-zhSRBOHJwMHkELzFeitl9G-TTE6, https://drive.google.com/open?id=1BExrCnOMUQYF0qEUDm9_iCh5HBtMlvxS, https://drive.google.com/open?id=1K0TO1O0nbRAWWq4XKANAsRFjuGpmR91o, https://drive.google.com/open?id=1h-J6aY4c94MDIDkjp206Rb1NiQZaOrBe</t>
  </si>
  <si>
    <t>laiswzinki@gmail.com</t>
  </si>
  <si>
    <t>Praça da República</t>
  </si>
  <si>
    <t>Com muitos buracos, revestimento em pedra portuguesa com peças perdidas ou soltas, só não empurra para a rua pela largura da calçada.</t>
  </si>
  <si>
    <t xml:space="preserve">Por não possuir regularidade no piso, muitos trechos dele estão ondulados, causando desconforto no andar e podendo acometer tropeços nos pedestres. </t>
  </si>
  <si>
    <t>Os obstáculos encontrados foram sentidos pelos buracos que existem nas calçadas.</t>
  </si>
  <si>
    <t>Possuem apenas 5 rampas, todas em péssimas condições e/ou fora da NBR 9050. Considera-se poucas rampas levando em conta a área da praça pela quantidade de rampas existentes.</t>
  </si>
  <si>
    <t>Uma única faixa de pedestre em péssima condição.</t>
  </si>
  <si>
    <t>Não possui semáforo para pedestre.</t>
  </si>
  <si>
    <t>Uma única placa indicando a rota de pedestre. Ela está em altura inadequada para leitura ou percepção da existência da mesma por quem está caminhando.</t>
  </si>
  <si>
    <t>Trânsito intenso e autofalantes de lojas.</t>
  </si>
  <si>
    <t>Apesar do trânsito intenso e possuir tráfego de ônibus circulares, o maciço arbóreo do local ameniza a sensação da poluição.</t>
  </si>
  <si>
    <t>Não possuem lixeiras no perímetro das calçadas. Mas em contrapartida, os bancos estão localizados em locais sombreados, e o formato dos canteiros da praça também servem como local de permanência.</t>
  </si>
  <si>
    <t>Possuem árvores em apenas dois trechos (ruas) e algumas dessas árvores estão ainda em estágio de crescimento.</t>
  </si>
  <si>
    <t>Uma lateral dessa praça é um calçadão.</t>
  </si>
  <si>
    <t>https://drive.google.com/open?id=1KQpoiIFYBQxgAWmiNjyJcF6LJGlNdkh9, https://drive.google.com/open?id=1ZyemqF8XTXwEht5RsGaqF7XNOCKFbWu4, https://drive.google.com/open?id=1rx4WuGUEOKRql1aekMkk33PeqFISI9t-, https://drive.google.com/open?id=15YZ9kI6HVdyRxRVpIK23EzhIqDT-R3Wn, https://drive.google.com/open?id=1AOYXTv4Tpv9mAYiwM0HmiWMt8wLkyQvk, https://drive.google.com/open?id=1ZHTI6RW0uYeqMY76zON8WHdmOGMyuJfi, https://drive.google.com/open?id=1B3lYbiM_H0Xe7Fa8BNPDb80k2gzij-FX, https://drive.google.com/open?id=1rLftceNcNBBM_1F5LRLdgGEq-mfdNLXb, https://drive.google.com/open?id=1JdJQJymyagkE8tEe02ZR0AN1icRooDbw, https://drive.google.com/open?id=1fw7GZM_YKfwTcy_AetkGMpk3i9FdDkPU</t>
  </si>
  <si>
    <t>Praça Alencastro</t>
  </si>
  <si>
    <t>Piso inapropriado para área externa.</t>
  </si>
  <si>
    <t>Calçada e praça sem permeiam em alguns pontos.</t>
  </si>
  <si>
    <t>Baixa manutenção na limpeza referente ao mal escoamento das águas pluviais pela rua.</t>
  </si>
  <si>
    <t>Apenas 5 faixas já desgastadas.</t>
  </si>
  <si>
    <t>Apenas uma das 5 faxias que possuem semáforo para pedestre, com botoeira mas sem sinal sonoro.</t>
  </si>
  <si>
    <t>Placas apenas para automóveis.</t>
  </si>
  <si>
    <t>Por ter uma barreira (estação de ônibus Alencastro) entre a praça e a via de maior fluxo de automóveis, os ruídos sonoros dos automóveis são menos percebidos.</t>
  </si>
  <si>
    <t>9 árvores e mais algumas Palmeiras.</t>
  </si>
  <si>
    <t>https://drive.google.com/open?id=1WIjk6M4ZfrMp7n2lXtlxeumSWwJ-Tify, https://drive.google.com/open?id=1VPwo70J6mlKbfI8Hi790L6gZdLz8tCbJ, https://drive.google.com/open?id=1KPOFBaHLHfQ9EbAOVfd65l_uD3bIwQUX, https://drive.google.com/open?id=1iUA184J7d4bbER4wwJfWWVh9xpZLIMjm, https://drive.google.com/open?id=1yQaWfdJj61MA1n5nVImackSi8i4aY8EV, https://drive.google.com/open?id=1xOF36-kybJHwq50Qrr-_GyIwH_JCyUST, https://drive.google.com/open?id=1oHLOW7xTaL7PxmU6CudIYKlMeoaOs_2C, https://drive.google.com/open?id=1AzzFaNiFNYC2Zy9jL11ey_DPLyxXRcVG, https://drive.google.com/open?id=1e5PVQGIRnbztwK-hf3YAZhnfTlt8j_-_, https://drive.google.com/open?id=1lBA-Ura70LrWnluwGUknr6sgssSKMDMg</t>
  </si>
  <si>
    <t>Praça Bispo</t>
  </si>
  <si>
    <t>Muitos pontos com buracos por falta de manutenção.</t>
  </si>
  <si>
    <t>Possui um trecho com ponto de ônibus que obstrui quase por completo a faixa livre, tanto pelo mobiliário quanto pelos usuários.</t>
  </si>
  <si>
    <t>Muitos obstáculos e barreiras causados por buracos, vendedores ambulantes, placas mal posicionadas, ponto de ônibus.</t>
  </si>
  <si>
    <t>Duas rampas em péssimas condições.</t>
  </si>
  <si>
    <t>Uma única faixa praticamente apagada.</t>
  </si>
  <si>
    <t>Placas apenas para motoristas.</t>
  </si>
  <si>
    <t>Grande fluxo de automóveis e ônibus circulares, e a localização do ponto de onibus aumenta os ruídos por conta da frenagem e aceleração.</t>
  </si>
  <si>
    <t>Bancos sem sombreamento, e local sem lixeiras.</t>
  </si>
  <si>
    <t>Árvores não destinadas as calçadas.</t>
  </si>
  <si>
    <t>https://drive.google.com/open?id=1zPPfvv2hcCmiOM0hFfT3w3wISx2xMO2b, https://drive.google.com/open?id=1v8N4U21vBSBeQOGuwcIZLvKYpX2boPSB, https://drive.google.com/open?id=1xwsx9ytW7cxooKjdA5DS1hq4rX3a03i5, https://drive.google.com/open?id=1kMaiK2sO13G84lA1CaUjLhGf34wD7cW9, https://drive.google.com/open?id=1XlmF247k2W_rq0hdkyPKJFgGQV3VIoQ-, https://drive.google.com/open?id=1V2ZZYh1jEusz2BvrkU0d-Id90oKZqLdR, https://drive.google.com/open?id=180O0bmZyORHs5aeGxeuOB0j93e9H6cd7, https://drive.google.com/open?id=1aZrX9t2xdthuKG9-88o24Q7rTe0lcJEn, https://drive.google.com/open?id=1A3dngCV-FgKnYd2V_salL3gBfyyJdi-t, https://drive.google.com/open?id=1AjvJVyUHHbJ99bZglBi9xG9RTDK_ON11</t>
  </si>
  <si>
    <t>Victor André Botelho Rodrigues dos Santos e Luis Fernando Kidinho Araujo dos Santos</t>
  </si>
  <si>
    <t>Rua Cinco, Boa Esperança, Escola Estadual Francisco A. Ferreira Mendes</t>
  </si>
  <si>
    <t>Apresenta em todo o trajeto uma das faces da escola, com um muro alto e sem aberturas visuais.</t>
  </si>
  <si>
    <t>https://drive.google.com/open?id=1STab60EIwHtbXqDZEZB50Qr9jZF7dBl-, https://drive.google.com/open?id=1F0xBeenZxuEQTrG67STX0_XPP_Wf17s0, https://drive.google.com/open?id=1jg07HJPzHv37pMbfaFU0q-rqChvpvyxD, https://drive.google.com/open?id=1ARrloN6HyqnsYmFPXFu2ONV_rP0dGdpM</t>
  </si>
  <si>
    <t>victor.abotelho@gmail.com</t>
  </si>
  <si>
    <t>Rua Doutor Áureo Lino Da Silva - Boa Esperança, Nº 437-385</t>
  </si>
  <si>
    <t>https://drive.google.com/open?id=1xYJnP_hT73zvzc6dzqbLpQWuVouxVuFa, https://drive.google.com/open?id=1nsZhcOe-QYWfycalsslH6RB3k5vz2pdz</t>
  </si>
  <si>
    <t>Tamires dos Santos Soares da Silva</t>
  </si>
  <si>
    <t>Rua nove Jd umuarama - Bairro Três Barras</t>
  </si>
  <si>
    <t>A calçada está em boas condições, mas em um momento é interrompida para a entrada recuada da escola Firmo José Rodrigues</t>
  </si>
  <si>
    <t>Na sua maioria a faixa de 3 metros está totalmente livre, menos em dois pontos: ponto de onibus e poste no meio da calçada</t>
  </si>
  <si>
    <t>só possui dois obstaculos, o ponto de onibus e o poste</t>
  </si>
  <si>
    <t>possui circulação de onibus mas nao com a frequencia como de uma avenida</t>
  </si>
  <si>
    <t>parada de onibus</t>
  </si>
  <si>
    <t>possui uma arvore de grande copa dentro do lote da escola firmo jose rodrigues que se projeta para a calçada</t>
  </si>
  <si>
    <t>https://drive.google.com/open?id=1xfD2oJPyAfQZ5nok72Yuw7zJmtSWm4KW, https://drive.google.com/open?id=1ksceUcC4qVndn2X1BucWVtdvOhpT2TIx, https://drive.google.com/open?id=1WrApFzoK0nrAg5PxzkvC3U5zNFJ4fnEg, https://drive.google.com/open?id=143O4Z7hEOW-e7s1ePOj_fkKtArTYkp2w, https://drive.google.com/open?id=1NCi-2OSM1QgCQUJ8cE5263g9sYEJ2HJW, https://drive.google.com/open?id=11Ca0Q6nmJQXHj0ceTP4Wh4Vivzoew0N0</t>
  </si>
  <si>
    <t>tamisoares07@gmail.com</t>
  </si>
  <si>
    <t>Avenida A - Bairro 3 barras</t>
  </si>
  <si>
    <t>A largura começa com 1,5 m e se pronlonga até chegar a 7m, tendo faixa livre em media de 3 metros</t>
  </si>
  <si>
    <t>tem uma leve inclinação em algum momento</t>
  </si>
  <si>
    <t>postes e arbustos posicionado que deixem a passagem sem obstaculo</t>
  </si>
  <si>
    <t>há apenas uma rampa na esquina</t>
  </si>
  <si>
    <t>https://drive.google.com/open?id=1sXYYs5rlI2oUlKcMn5A14jO3qY9MscFm, https://drive.google.com/open?id=1BUWD4jc0DRCOMPpYIGmCHl5fkAQgpUEa, https://drive.google.com/open?id=19ow2iIYTPJYdsKyE7WFG_pVFq6ZLR4hK, https://drive.google.com/open?id=16z2hZdc02XKG7QwzNrnRJlQxkg0FE4PT, https://drive.google.com/open?id=1BEkbggEIeELdcp-c0dSJ7FjTuEu1FsBe, https://drive.google.com/open?id=1dDCH5JtGpA1k_APrvG6efkW-eiah11wD</t>
  </si>
  <si>
    <t>Rua treze bairro 3 barras</t>
  </si>
  <si>
    <t>há rampa para entrada de veiculo e poste</t>
  </si>
  <si>
    <t>https://drive.google.com/open?id=17X6jmpi5taNqTGkaqk8Evo6mCNPs7sWt, https://drive.google.com/open?id=175jJ3QV9OIdmpFzlr_5wpeiU-mO0aJKE, https://drive.google.com/open?id=1OPepmIHzCr9bRQNrJEntCmHxc6X1fhEr, https://drive.google.com/open?id=19numGIdcNaT1uClYxc-DXX7L1sfi37ew, https://drive.google.com/open?id=13sa_tBf3Ou5w1Z3rfFocO6lZHwHmxQmO</t>
  </si>
  <si>
    <t>Rua 29 - Bairro tres barras ( 441 - 103)</t>
  </si>
  <si>
    <t>começa com 2m e termina com 4m</t>
  </si>
  <si>
    <t>poste e orelhao</t>
  </si>
  <si>
    <t>https://drive.google.com/open?id=1h52DsTdqXWhXkMKLjdyvzeHwRn4ct5cW, https://drive.google.com/open?id=1-mxFFlYzmhr_She7voiav7Xi00JG0IWR, https://drive.google.com/open?id=185ypMlZd0EKV8-W_3xpWTu6w_A_MNNP7, https://drive.google.com/open?id=1BrF55DCPkv8qyvnGhdhkR-8h7OpIyTKf, https://drive.google.com/open?id=1ClB9c2NWBb1yutGHkg8zdx1rQI67Tked, https://drive.google.com/open?id=1wxnSQ8ayTAMcyjWUJNw31r31YQnIhonI</t>
  </si>
  <si>
    <t>Rua manguari - CPA IV</t>
  </si>
  <si>
    <t>Há momentos que o pavimento nao existe</t>
  </si>
  <si>
    <t>postes</t>
  </si>
  <si>
    <t>Uma arvore de copa muito grande</t>
  </si>
  <si>
    <t>Pouco movimento de carros mas de pessoas também</t>
  </si>
  <si>
    <t>https://drive.google.com/open?id=1fYSVXDeSsRgThvIpP3L_gBuaIXlDq_ov, https://drive.google.com/open?id=1Ux2RhWzg1l6-oeXgSepC7JsBwfBMmSTi, https://drive.google.com/open?id=1gHeApAJoE41E4zy4Ee5vnjLQ_wXcj-rt, https://drive.google.com/open?id=1_-6rOfCjGVL6J3aRoRYu7gnIbQHQuCJr, https://drive.google.com/open?id=1B6ZfqFwZl3s_mn4tbp0o3W4akYNfsEM0, https://drive.google.com/open?id=1zMk-XGQ0vV-VaSr7RipE65pzAcBf2yHb, https://drive.google.com/open?id=1ucHB7nTdjgmut_JOMgkjv-2HacSnJlNo</t>
  </si>
  <si>
    <t>Av. Curió bairro CPA IV</t>
  </si>
  <si>
    <t>postes e ponto de onibus</t>
  </si>
  <si>
    <t>Rampas irregulares proximo a esquina</t>
  </si>
  <si>
    <t>muita circulação de onibus</t>
  </si>
  <si>
    <t>ponto de onibus</t>
  </si>
  <si>
    <t>Há uma arvore dentro do lote da escola que se projeta na calçada</t>
  </si>
  <si>
    <t>https://drive.google.com/open?id=1MeJE_7zdx1kCei-CIjVxMofTN9bhwIX8, https://drive.google.com/open?id=1U1jp3_sNDZNYMxcMQEX0hdW3vG2LDwbU, https://drive.google.com/open?id=1QSX4AH3HtmiUA3-kEWbqm80juGL2aJ1K, https://drive.google.com/open?id=1-wyM6Fcgew1iLuusisF4wjZeAUqPoBC-, https://drive.google.com/open?id=1c7SUW5wXyXPMZpR_HoqSELZdqKhtGB7l, https://drive.google.com/open?id=17Z4bULyOf05gnLHieDytF2duQDY09I4u, https://drive.google.com/open?id=10mS7iaLWDr3xHGsIW0ocxUvLESBHoXqT, https://drive.google.com/open?id=1J93CF_Ljzb0QdyCjWsF-JqwUwEgikoJK, https://drive.google.com/open?id=1KHIzcn4nbwAgRKQU3vLQBZWP8-vjDOyb</t>
  </si>
  <si>
    <t>QUADRA URBANA DE EQUIPAMENTOS COMUNITÁRIOS DO BAIRRO PRIMEIRO DE MARÇO RUA D</t>
  </si>
  <si>
    <t>A CALÇADA NESTA RUA APRESENTA DUAS LARGURAS DIFERENTES NO DECORRER DO TRECHO ESQUINA COM A AV. DR MARIA AUXILIADORA GRISSÓLIA CAMINHO À RUA M</t>
  </si>
  <si>
    <t>https://drive.google.com/open?id=18D_vbaB8ZwW14RIJf48P4HSbs4NLnwMo, https://drive.google.com/open?id=1I4iODm3ZuFMy96c_DN9UbC1MwImqQbby, https://drive.google.com/open?id=1CmhDohEs7p6oXV7mCcYhnjEJgTEAdQX9</t>
  </si>
  <si>
    <t>celia.jorge10@gmail.com</t>
  </si>
  <si>
    <t>CÉLIA JORGE DA SILVA</t>
  </si>
  <si>
    <t>QUADRA URBANA DE EQUIPAMENTOS COMUNITÁRIO DO BAIRRO PRIMEIRO DE MARÇO RUA M</t>
  </si>
  <si>
    <t xml:space="preserve">APESAR DA LARGURA ESTAR DENTRO DO PADRÃO MINIMO NÃO HÁ FAIXA LIVRE REAL POIS A CALÇADA ENCONTRA-SE TOMADA DE MATO E ENTULHOS </t>
  </si>
  <si>
    <t>https://drive.google.com/open?id=1OilDNZJt0t6W7hhlvHUIisDzFE2S8wGQ, https://drive.google.com/open?id=1DJ8B_JuFUxWl4myDlkD-mMIdvx-bD15y, https://drive.google.com/open?id=14izdcmrdcVUKg9QwSffEilCiuln8fkfs, https://drive.google.com/open?id=1FtcnlM1lV44HEt-Azs0-0CH841EgAi63</t>
  </si>
  <si>
    <t>QUADRA DE EQUIPAMENTOS PÚBLICOS DO BAIRRO PRIMEIRO DE MARÇO AV DR MARIA AUXILIADORA GRISSÓLIA</t>
  </si>
  <si>
    <t>CALÇADA COM MUITA VARIAÇÃO DE LARGURA</t>
  </si>
  <si>
    <t>https://drive.google.com/open?id=1khNypPoxJglrzEUrxtoIPt97B2GzA-a_, https://drive.google.com/open?id=1g18EyCGyb6RgVgnQerB-BaGdCBTg4KnB, https://drive.google.com/open?id=1PitqHNBuOyh_090k1U_BUwiWG4JeSP2l, https://drive.google.com/open?id=1VYcoV8H5d6jnLBGiibulpYOo3eNsD1YR, https://drive.google.com/open?id=1at-p30gxMWT4is-OYQXm22QTTRAg5Ft-</t>
  </si>
  <si>
    <t>Daniel Vicente Werner</t>
  </si>
  <si>
    <t>Parque Lagoa Encantada - rua alameda 06, nº 960-1660.</t>
  </si>
  <si>
    <t>Apesar de ser um pavimento antigo apresenta boa regularidade na maioria do trecho</t>
  </si>
  <si>
    <t>A falta de manutenção fez plantas invadirem o local, obrigando o constante desvios e as vezes a ida do pedestre a rua</t>
  </si>
  <si>
    <t>Existe uma rampa em todo o percurso, mas está totalmente fora de norma</t>
  </si>
  <si>
    <t>Rua pouco movimentada, único barulho fora do normal é nos momentos que o ônibus, de uma única rota, passa.</t>
  </si>
  <si>
    <t>O parque gera muito conforto na questão da poluição.</t>
  </si>
  <si>
    <t>Existe um ponto de ônibus, tomado por mato, e o parque (porém existem apenas duas entradas em todo o trecho)</t>
  </si>
  <si>
    <t>Nenhuma árvore na calçada, mas as árvores de dentro do parque trazem sombra para a calçada de fora</t>
  </si>
  <si>
    <t>Apesar do trafego leve, o local é isolado e as casas tem muros e portões fechados, deixando o pedestre "sozinho".</t>
  </si>
  <si>
    <t>https://drive.google.com/open?id=1ZI-CAH_SRXb3dsS0y-QPx14BB2zV4t0g, https://drive.google.com/open?id=1ttqcEgri3KofeIKjq3gWXv_jq7yQSO_r, https://drive.google.com/open?id=1cal2f1XX-yhfdEeI3OJPwJdVI_Srpdfd, https://drive.google.com/open?id=1bsiNzvBEXydM6GYFdpcEslqcUHUAn6cq, https://drive.google.com/open?id=1hi9Rd-zp4QjjjzOZDirPMV-HHm75Qs9_, https://drive.google.com/open?id=1i_E-jrsj8pRsGR_nTdIC3G6x7TosfbVr, https://drive.google.com/open?id=1uY670QklsC0uPQo5ScnGMjKpt1v4YY47, https://drive.google.com/open?id=1-HnoWtclkbg0uqJ1B4F1is3bue-L9gEO, https://drive.google.com/open?id=1IDBdjAo2ZzBP0RLFUE_8lUXm0YvIXVrB, https://drive.google.com/open?id=10qI7y0Oi1fp9SNK6jRNtikUnWxehTVCJ</t>
  </si>
  <si>
    <t>danielvicentewerner@gmail.com</t>
  </si>
  <si>
    <t>Lagoa Encantada - Rua Um Tancredo Neves</t>
  </si>
  <si>
    <t>Apresenta total destruição em pelo menos dois pontos do trecho</t>
  </si>
  <si>
    <t>Existe uma entrada para vazão de água da rua para dentro do córrego dentro do parque que atravessa a calçada.</t>
  </si>
  <si>
    <t>Existe uma rampa no percurso porém é totalmente fora de norma</t>
  </si>
  <si>
    <t>Apenas uma no trecho, porém está apagada</t>
  </si>
  <si>
    <t>Fluxo muito intenso de veículos, com muitas buzinas devido a falta de organização do tráfego</t>
  </si>
  <si>
    <t>Apesar do tráfego intenso, porém o parque ameniza bastante</t>
  </si>
  <si>
    <t>O parque é o ponto de apoio, e existe boa quantidade de entradas a ele no trecho</t>
  </si>
  <si>
    <t>Muitas árvores dentro do parque que fazem sombra na calçada, gramado em alguns trechos da calçada</t>
  </si>
  <si>
    <t>Trecho com trafego intenso, apesar da calçada ser larga, não há nada entre o pedestre e os veículos.</t>
  </si>
  <si>
    <t>https://drive.google.com/open?id=1LlluxY_RYPvKC2ihL-c8d5Ue32hJb3Xb, https://drive.google.com/open?id=1K8YUyVER4Qzne_N1LmdivNe5x6ynbX_n, https://drive.google.com/open?id=1L3F-waYh2C0nj2HrL9HpYn9lg6xaIlu4, https://drive.google.com/open?id=1EyjqqSBzr8TkHkfO-ZYB_TG0PKa5PhP_, https://drive.google.com/open?id=1tduxcY9UBiY6VJW2oynyS1eLLaDc1SKR, https://drive.google.com/open?id=1gt_MNQF_xVtjR-vS6ZKwPG0RXu2BoHTh, https://drive.google.com/open?id=1C3kXL5hT15QCfslL77c4j66pM7MjGbPG</t>
  </si>
  <si>
    <t>Parque Lagoa Encantada - Rua Tancredo Neves</t>
  </si>
  <si>
    <t>O pavimento da calçada é bom, porém em diversos trechos está totalmente destruído</t>
  </si>
  <si>
    <t>Em três trechos o pedestre é obrigado a ir para a rua por total destruição do paviento</t>
  </si>
  <si>
    <t>A única placa é ordenando que não se jogue lixo</t>
  </si>
  <si>
    <t>Tráfego intenso de ônibus, devido a proximidade com um terminal</t>
  </si>
  <si>
    <t>O parque ajuda muito na questão da poluição</t>
  </si>
  <si>
    <t>Nenhum ponto de ônibus, e apenas duas entradas para o parque ao longo do trecho.</t>
  </si>
  <si>
    <t>Árvores frondosas dentro do parque e no canteiro central da avenida, que acabam fazendo sombra na calçada</t>
  </si>
  <si>
    <t>Moradores locais reclamam da quantidade de assaltos, mesmo com a presença de posto policial dentro do parque.</t>
  </si>
  <si>
    <t>https://drive.google.com/open?id=1cvU04yKtc8EjqTaZwQodIbI88lGpTDDI, https://drive.google.com/open?id=1Bn-5X7Tdd6IOvLy3CX92KXphui_rnv2l, https://drive.google.com/open?id=1LwNI7qVJam0kfdUcXLu6H0zgAOtrtx4a, https://drive.google.com/open?id=16O7lA6tMTh-f-_qGcL06B1Md37kAi6x8, https://drive.google.com/open?id=1K60LA7ItUq9VeQ0vtjNbTv6zJAs2E0_1, https://drive.google.com/open?id=1aqclTpj4rO7YYlS5W4DDHhEQEm0vos0C, https://drive.google.com/open?id=1kA5HY-850dP_QDubHVMONwSwfBtK73aC, https://drive.google.com/open?id=1dJAk14mlqinix7QkQ_oiKWmhrdXIS2nm, https://drive.google.com/open?id=1PQv4dAf7yH5tK94_YE4XZMreZdJGORiv, https://drive.google.com/open?id=1EMLu8hbLr3Dhei9h4JPhVe4E-fVOVVO2</t>
  </si>
  <si>
    <t>UPA - Morada do Ouro - Rua Av. Tancredo Neves - 760-802</t>
  </si>
  <si>
    <t>Pavimento novo porém já apresenta frestas</t>
  </si>
  <si>
    <t>Falhas na execução do trecho apresenta mudanças de inclinação em certos locais</t>
  </si>
  <si>
    <t>Rampa para acesso de veículos de servidores</t>
  </si>
  <si>
    <t>Existe uma faixa, porém é na outra esquina, além de ser fora de norma</t>
  </si>
  <si>
    <t>Existe placas, porém nitidamente dão preferência aos veículos</t>
  </si>
  <si>
    <t>Fluxo de carros</t>
  </si>
  <si>
    <t>O muro da UPA é alto e fechado, porém  as fachadas das casas são voltadas para a rua e abertas, o estacionamento ao lado da calçada auxiliam na proteção</t>
  </si>
  <si>
    <t>https://drive.google.com/open?id=18EE5fKDwbK98z6fYUyHWnzevHy_DAi2q, https://drive.google.com/open?id=1yhKpa3tyU5cklZ6zcovzh6cpvvuPpRS6, https://drive.google.com/open?id=1JEZQNjLyOwMeRLRZjjeWOCk-O2ZHfX6o, https://drive.google.com/open?id=10mSQ6Ym7k18WwkzvlA1zMLXbUh0ozh45, https://drive.google.com/open?id=1mG2tyyaBzJ1itOUhlBb5ehBqemJ-doy8, https://drive.google.com/open?id=1k3bIOU-Z7KO-5C0ecfdfg4u3DQa-KTCB, https://drive.google.com/open?id=1bkRdj0Hngqib5dbBqxNiWT6AmLXx-iJD, https://drive.google.com/open?id=1NyCZsUMrXGMbC8IJt7UlndimYcHM_QGM</t>
  </si>
  <si>
    <t>UPA- Morada do Ouro - Rua Centro-Norte - 580</t>
  </si>
  <si>
    <t>Contém um boeiro no meio da calçada, além do mato</t>
  </si>
  <si>
    <t>Fluxo de veículos quase inexistente, e a presença de um terreno baldeio com bastante arvores "filtram" o ar.</t>
  </si>
  <si>
    <t>De um lado o muro alto da UPA, do outro um terreno baldio, pedestre se sente isolado</t>
  </si>
  <si>
    <t>https://drive.google.com/open?id=1FOce-wB0MCALWrhVSSB0VncI3FMDMiOb, https://drive.google.com/open?id=1NlZzB7F1g3-UWUX1bDSL4SNeZiY9NPn0, https://drive.google.com/open?id=1WmeI43MualycO6LARCUV0j6OJMjFejgQ, https://drive.google.com/open?id=1MN8GbP7JhY2Y0POVSSyIbpbERVvKXedp, https://drive.google.com/open?id=1MEOBWVflgqg-2Vkn6sj0wkugwEUIl3K0</t>
  </si>
  <si>
    <t>Douglas Peron</t>
  </si>
  <si>
    <t>Rua Diogo Domingos Ferreira, n. 231 - 341. Escola Municipal Nilo Póvoas</t>
  </si>
  <si>
    <t>piso regular, com algumas falhas e trincas</t>
  </si>
  <si>
    <t>Largura regular, não se altera</t>
  </si>
  <si>
    <t>plana com alguns pontos irregulares</t>
  </si>
  <si>
    <t>Poucos obstáculos</t>
  </si>
  <si>
    <t>existe apenas uma rampa de acessibilidade localizada no meio da quadra. Nas esquinas não há.</t>
  </si>
  <si>
    <t xml:space="preserve">rua com tráfego moderado, apresenta certa calma na maior parte do dia por se tratar da frente de uma escola </t>
  </si>
  <si>
    <t>https://drive.google.com/open?id=1UlNWU1TjbTL1CWStFRM46YNhyLxKqKNl, https://drive.google.com/open?id=1vkxoEqDYQLZKdOz_A9g7FtjkmcXPP9Gf, https://drive.google.com/open?id=17zMitNPfy59vKEL4GAS7YB52Ot3xfXzh, https://drive.google.com/open?id=1wgoX3nB-0w1jmKunhD0S_XKbGJLFq9eU, https://drive.google.com/open?id=1dBHtqlGrINuJ-GGtmzofNaf_kcxgI08m</t>
  </si>
  <si>
    <t>peron.doug@gmail.com</t>
  </si>
  <si>
    <t>UPA - Morada do Ouro - rua dezessete, nº 15-26</t>
  </si>
  <si>
    <t>mato em alguns pontos e ausência de pavimento em outros</t>
  </si>
  <si>
    <t>Os únicos ruídos são os que vem de dentro das casas</t>
  </si>
  <si>
    <t>Apesar do fluxo leve, o pedestre se sente isolado, pois de um lado temos um muro fechado e alto da UPA, e do outros muro das casas</t>
  </si>
  <si>
    <t>https://drive.google.com/open?id=1BDIsdc0vxSzo_XAaT7s6LcPEsXhAji_9, https://drive.google.com/open?id=1PXjvKePsK6-bY4d2iM7VO9skKJxzA11h, https://drive.google.com/open?id=1EDM1UCEowO8tuYlRbO5H8LYjllLBrtc9, https://drive.google.com/open?id=1Te8dsww7W-HLCOtAFXegx1Vjw2E4UnwD, https://drive.google.com/open?id=1vG1Mj8OpWbt98fPPGq_HFNGs61hk4zRP, https://drive.google.com/open?id=1nc_5_m0Wy7ZrXOPCiw3ijWIs4RA_e_SS, https://drive.google.com/open?id=1t_rNw6syAGcRjog9WITGoYHVOZQt7pMy, https://drive.google.com/open?id=17Ll0iaslaJruGv4VxDDHblCXdHnrK394, https://drive.google.com/open?id=1evyONedKdMIDviGNNi8B99QH0xWxw7wl</t>
  </si>
  <si>
    <t>Av. General Valle, n. 321-135. Pronto Socorro Municipal de Cuiabá</t>
  </si>
  <si>
    <t>Piso com muitas irregularidades</t>
  </si>
  <si>
    <t>aparentemente plana com algumas irregularidades</t>
  </si>
  <si>
    <t>Estacionamento de motocicletas, vendedores ambulantes, postes de iluminação e cata entulho</t>
  </si>
  <si>
    <t>uma faixa elevada para pedestre</t>
  </si>
  <si>
    <t>ônibus, ambulâncias</t>
  </si>
  <si>
    <t>uma parada de taxi</t>
  </si>
  <si>
    <t>a sombra é utilizada pelos vendedores ambulantes e não sobra espaço para os pedestres</t>
  </si>
  <si>
    <t>grande movimentação de veículos e pessoas que geram sensação de confusão.</t>
  </si>
  <si>
    <t>https://drive.google.com/open?id=1bQP5aD_Lr6gRlhHRHZK13mnjVUT91-fz, https://drive.google.com/open?id=1EpkC5Ix_nt_7LuxW9UxOczbK5w9OxFjY, https://drive.google.com/open?id=1k0UcU8zhhYOoV-LWoPePxS-u6aYXAVY3, https://drive.google.com/open?id=1Asagtt_FBZs8pHbJwoygrFs3qkXQoaPh</t>
  </si>
  <si>
    <t>UPA - Morada do Ouro - Rua Dezoito, nº 222-306</t>
  </si>
  <si>
    <t>Desníveis Verticais acentuados demais, presença de mobiliário de moradores de rua</t>
  </si>
  <si>
    <t>Apenas uma e sem sinalização, além de apagada e irregualar</t>
  </si>
  <si>
    <t>Apenas a placa indicando a UPA, porém é voltada para os veículos</t>
  </si>
  <si>
    <t>Veículos da avenida paralela a esta rua transmite muitos ruídos, bem como o moderado fluxo de veículos, e o alto fluxo de pessoas, da rua.</t>
  </si>
  <si>
    <t>O único ponto de apoio é a própria UPA, que contém alguns bancos.</t>
  </si>
  <si>
    <t>Exite árvores em uma parte do trecho, e na outra um canteiro, porém ambos são insuficiêntes</t>
  </si>
  <si>
    <t>Se não fosse a presença dos moradores de rua, o local traria excelente sensação de segurança</t>
  </si>
  <si>
    <t>https://drive.google.com/open?id=1HJkr_u2_uQ74JVpdBw8tCuw1a1-Qpn64, https://drive.google.com/open?id=1CJu-ymjnhF7IG7ENk3BUYNzc0yZuCixO, https://drive.google.com/open?id=1L4IOc8u8Wz48GYQaz8GiMfl4NgkA-yDq, https://drive.google.com/open?id=10DRVl2p2qkSm0uz8uQRk7c6-9ctFbno9, https://drive.google.com/open?id=1DzosFvi4GnBaZQL9WSjcRT257FC6QrX9, https://drive.google.com/open?id=1kxazRPZyeNzs3v7UDyDN72eDL3DRQeeo, https://drive.google.com/open?id=1ydpg07N7R7GMq1_45YJUg1P8TWouvPuz, https://drive.google.com/open?id=1hBqu5GFPK1LIi5YQlA6j4EERta4CeI8J, https://drive.google.com/open?id=1IdmiPcu1OrBxRpRhoVSWfzWY2yQuE_9Q, https://drive.google.com/open?id=1FT5oLC4Gps6ArkQoqz1EgNUC2eU66saF</t>
  </si>
  <si>
    <t>Complexo Terminal CPA I - Rua Jornalista Falcão</t>
  </si>
  <si>
    <t>Trechos sem pavimento, muitas imperfeições, inclusive pelas árvores mal posionadas</t>
  </si>
  <si>
    <t>Dados acima em Centímetros, pois não é possível adicionar vírgula</t>
  </si>
  <si>
    <t>Certas partes do trecho apresentam inclinação superior a 5% devido a danos na calçada</t>
  </si>
  <si>
    <t>Comércio invade a calçada, bem como pontos de táxi no meio dela</t>
  </si>
  <si>
    <t>Quantidade insuficiente e inadequada</t>
  </si>
  <si>
    <t>Duas faixas ao longo do trecho, porém ambas desgastadas</t>
  </si>
  <si>
    <t>Fluxo intenso de carros, muitos antigos, e ônibus.</t>
  </si>
  <si>
    <t>Apesar de muitos veículos, a praça central ameniza muito a poluição</t>
  </si>
  <si>
    <t>O único mobiliário seria o terminal, mas é necessário pagar para entrar</t>
  </si>
  <si>
    <t>árvores dispersas ao longo do trecho, as árvores de dentro do terminal também auxiliam na sombra da calçada</t>
  </si>
  <si>
    <t>Alta circulação de pessoas e comércio local, trás sensação de segurança ao pedestre</t>
  </si>
  <si>
    <t>https://drive.google.com/open?id=1MO5mOGQQOaPfXnfW_zAnJwWqFkJQ1aJ3, https://drive.google.com/open?id=1TPOcDqAhi6D2P8lVNiF2YRoP0Qg4vcWv, https://drive.google.com/open?id=1SbBnkkPVJT7ywWoWjZy_GfFsulULg4pe, https://drive.google.com/open?id=18WcJAZHO1UrfDD3FYKmVe5nnInpJoA0G, https://drive.google.com/open?id=1wm1CYEWx08cibtEA4cg4VpeJfe2ZL1jP, https://drive.google.com/open?id=1Q83kEt1Bs5hTMJrwljB0xN-q2XSjdhhx, https://drive.google.com/open?id=1d94Q_kR8pW1Ok5_il7PNzfalQkk3hO03, https://drive.google.com/open?id=1-68YcOa7GfU4o2SB9mBL81MxSbyD1xSY, https://drive.google.com/open?id=1BaCg3313JH8-fPwYtfO8rIm_op34qv6T</t>
  </si>
  <si>
    <t>Complexo Terminal do CPA I - Rua Pelotas</t>
  </si>
  <si>
    <t>Trecho recém formado</t>
  </si>
  <si>
    <t>Existem duas, insuficientes para o trecho, mal sinalizadas.</t>
  </si>
  <si>
    <t>Ônibus e comércio local produzem muito som, porém as árvores da praça amenizam bastante nesse trecho</t>
  </si>
  <si>
    <t>A praça do CPA I é o único ponte de apoio, porém está em todo o trecho da rua</t>
  </si>
  <si>
    <t>apenas metade do trecho é arborizada, a outra metade não tem nenhuma arborização.</t>
  </si>
  <si>
    <t>Menor circulação de pessoas, principalmente de noite</t>
  </si>
  <si>
    <t>https://drive.google.com/open?id=1Lbx9h3Z2uboisISBiLROIoarqjOtNo8Y, https://drive.google.com/open?id=1-h0hPY8AlzVlSmyftJVwU45c6rSXp456, https://drive.google.com/open?id=1gyeGTdB4HdAiJZ8bsll14oRYBaa4ch5v, https://drive.google.com/open?id=1awKqkEzv-w23NTlmjfvJfgXgUdwwTNRK, https://drive.google.com/open?id=10AjfNl_mkk8lApKzmfaBtkW9WU5pfjVH, https://drive.google.com/open?id=1rBgrLT7qRXMqwqTC_Jl2Le1YSssTP0pK, https://drive.google.com/open?id=1IuvbF_fdcf6tbacSZKhK_aMbSKCLNy-k, https://drive.google.com/open?id=17wMXI57iulpk2H6UNHjkqrMGgJIlN4JY</t>
  </si>
  <si>
    <t>Complexo Terminal do CPA I - Rua Dep. Osvaldo</t>
  </si>
  <si>
    <t>Largura em Centímetros, pois não é possível adicionar as casas decimais</t>
  </si>
  <si>
    <t>Árvores localizadas no meio da calçadas, jogam os pedestres para a rua ou para a praça</t>
  </si>
  <si>
    <t>As que existem são totalmente fora de norma.</t>
  </si>
  <si>
    <t>Apenas a sinalização da escola</t>
  </si>
  <si>
    <t>Fluxo intenso de carros e ônibus.</t>
  </si>
  <si>
    <t>A praça é o único mobiliário urbano, porém ainda está em reforma</t>
  </si>
  <si>
    <t>muitas árvores, porém não são muito bem distribuidas</t>
  </si>
  <si>
    <t>https://drive.google.com/open?id=1VoQyCeUV_ImAE_10OV3CyKSJM167bQw1, https://drive.google.com/open?id=1n-BlJsP2f0dxkngQGTAYJcUk2OOCNWEw, https://drive.google.com/open?id=1Qs4zBdREq3PQNAspba20Rslr_eA5gveg, https://drive.google.com/open?id=18CbnlfoGI1cn8L4nxdlTOzNzEAqAu83c, https://drive.google.com/open?id=12tsmHzwoGm7WsKN3Qjs7SHhx88ka5jjs, https://drive.google.com/open?id=1Eumn8fmot2JNFrtw56et6gYEKGgbi0I5, https://drive.google.com/open?id=1eNwISrqS8WWG_Ms9p6cE0323l-79Vkc5, https://drive.google.com/open?id=1TJxJq7-QQbXmbwMEI_3dF6WtoFp72tsO, https://drive.google.com/open?id=1MsWuJanq8zQc1BnbF6qbFMMtFszghD8w, https://drive.google.com/open?id=1SMmw4eoh9pVdCf1aaEluAT3S1NY1e4Yv</t>
  </si>
  <si>
    <t>Complexo Terminal CPA 1 - Rua Sorocaba, nº 2-16</t>
  </si>
  <si>
    <t>Somente uma localizada no cruzamento, insuficiente para o trecho, bem como fora de norma</t>
  </si>
  <si>
    <t>Apenas uma faixa, dentro da norma, porém apagada</t>
  </si>
  <si>
    <t>Somente um, porém mais de um minuto parado esperando os carros</t>
  </si>
  <si>
    <t>Apenas placas sinalizando o nome das ruas</t>
  </si>
  <si>
    <t>Veículos produzem muito barulho, bem como os comércios locais.</t>
  </si>
  <si>
    <t>O comércio acaba sendo pontos e abrigo.</t>
  </si>
  <si>
    <t>árvores bem distribuídas porém insuficientes.</t>
  </si>
  <si>
    <t>A calçada é protegida por árvores e o estacionamento (sempre ocupado) da rua.</t>
  </si>
  <si>
    <t>https://drive.google.com/open?id=1nwtjbNI6jWEvWKm_Q-dE-p0HgPPNvVkT, https://drive.google.com/open?id=1O2FpDQPo9xY57DTQLpFN_tf5FPfcSo9w, https://drive.google.com/open?id=18sEy3GhythZ42KOiHxHo1QLGTKYoNdOY, https://drive.google.com/open?id=1yFm4Z3XxSbowRgPj21nNbHOWluiONtU8, https://drive.google.com/open?id=1am1788SZ1ful3FvHc0BoUCqkVUH4Le4X, https://drive.google.com/open?id=1VrH8dmuJMkFObvukNmEuzu6vdvO6xsXi, https://drive.google.com/open?id=1eh5DgL__aTvMrr6eqKC0KsA4GnrAPNYn, https://drive.google.com/open?id=1Uo3PWBqoXFadXJ5uVcrnOOU-zy2V02Zj, https://drive.google.com/open?id=1jTwGNPN1Nc_i-C6toT1LnyxCI7xFsWP9</t>
  </si>
  <si>
    <t xml:space="preserve">Victor André Botelho Rodrigues dos Santos </t>
  </si>
  <si>
    <t>Rua Doutor Áureo Lino Da Silva - Boa Esperança, Nº 468-330</t>
  </si>
  <si>
    <t>A Calçada apresentava muitos acessos para veículos de forma inadequada</t>
  </si>
  <si>
    <t>https://drive.google.com/open?id=13rdh6SDgdXqccS7pWIMPTMxLreiq9JiT, https://drive.google.com/open?id=11joDqLHnSxvEWVfyRwq4bZ3q59YRPdRk, https://drive.google.com/open?id=1oBLzHXaCVDJpyOiLFUx0BNtudpxX5PwB, https://drive.google.com/open?id=1h2dV10fiCtq0hgKDMLCH12QtGtpmaZPn</t>
  </si>
  <si>
    <t>Rua P  bairro cpa IV</t>
  </si>
  <si>
    <t xml:space="preserve">Muitas Frestas </t>
  </si>
  <si>
    <t>Em alguns lugares mais inclinados que outros</t>
  </si>
  <si>
    <t>Existe uma arvore ao meio e muito lixo no chao</t>
  </si>
  <si>
    <t>As arvores estao só em uma parte do trecho</t>
  </si>
  <si>
    <t>O trafego é leve, mas nao passa muitas pessoas, traz um pouco de medo</t>
  </si>
  <si>
    <t>https://drive.google.com/open?id=1hHJ7Fbph0qQIF07wsHZFUPKwXJpQ43lj, https://drive.google.com/open?id=1lkqm8rti565rIvipV3ueNdu_xcvrdBTl, https://drive.google.com/open?id=1ydyi6le74XfrtlTLk-N7LFcrsgxUpUv3, https://drive.google.com/open?id=1_f_tRxi-cAHieUGBSRS9uZSeiHxSKRH_, https://drive.google.com/open?id=1jfYtfKuGfDwogV_XkhC3Yee48pg054Lk, https://drive.google.com/open?id=1T6fNGqkmysL5GqcTfaFeIQmVfI8TflWI</t>
  </si>
  <si>
    <t>Rua H - Cpa IV</t>
  </si>
  <si>
    <t>Ela se inclina no ponto que esta a arvore</t>
  </si>
  <si>
    <t>uma arvore no meio da calçada e nesse ponto precisa-se deviar</t>
  </si>
  <si>
    <t xml:space="preserve">há rampa irregular </t>
  </si>
  <si>
    <t>https://drive.google.com/open?id=1cLrKhPn21Hg_y30BfUgrQ5Hy5KhUQiwg, https://drive.google.com/open?id=1bIRmZBjdtOjEVsWIWwLBLU0g4dSoyKFx, https://drive.google.com/open?id=1WzE33CxYwaKWiBLtF0hHj_SfGsrTrDcz, https://drive.google.com/open?id=1kxiCiS17-JxY8tyFcsmCbwem_FCufwZk, https://drive.google.com/open?id=1P49Hoan5FZPp0xVrfGnIYhBeMIQQsRaR, https://drive.google.com/open?id=1EWvUAayBQJekh79FrPsyFjypqvBpAiag, https://drive.google.com/open?id=1hBJqHUOvXqVNTX8aBeTggM-2AKa3wvTv, https://drive.google.com/open?id=1uDqd7wxmkC2hwkndpQ68kc8euzwOzI4j</t>
  </si>
  <si>
    <t>Rafael Rodan</t>
  </si>
  <si>
    <t>Florianópolis</t>
  </si>
  <si>
    <t>SC</t>
  </si>
  <si>
    <t>Rua Roberto Sampaio Gonzaga, S/N (UFSC)</t>
  </si>
  <si>
    <t>Calçada regular com algumas imperfeições e rachaduras.</t>
  </si>
  <si>
    <t>Largura regular e sem variação, compatível com o fluxo de pedestres.</t>
  </si>
  <si>
    <t>Trecho com inclinação regular, aparentemente plano.</t>
  </si>
  <si>
    <t>Calçada obstruída por um balizador apenas.</t>
  </si>
  <si>
    <t>Existente mas sem manutenção.</t>
  </si>
  <si>
    <t>Faixa visível com placas de sinalização.</t>
  </si>
  <si>
    <t>Não há sinalização. Não é necessária.</t>
  </si>
  <si>
    <t>Não há placas de orientação para pedestres, somente para veículos. Placas somente com nomes da rua.</t>
  </si>
  <si>
    <t>Barulho excessivo quando há passagem de ônibus e caminhões. No geral é agradável.</t>
  </si>
  <si>
    <t>Trânsito não intenso com baixo nível de poluição. Ônibus circulando com escapamentos em boas condições.</t>
  </si>
  <si>
    <t>Há bancos nas proximidades, cafés, arborização, etc.</t>
  </si>
  <si>
    <t>Árvores em bom estado, mas sem muita sombra. Há sombra das árvores do interior da quadra.</t>
  </si>
  <si>
    <t>Local seguro, com trânsito não agressivo. Sensação de segurança, inclusive a noite.</t>
  </si>
  <si>
    <t>https://drive.google.com/open?id=155gral-2uDQFfUeTBRFi4TxW5hYP091Y, https://drive.google.com/open?id=1nFsyHfOXlD188UXu2KsBk6mYhQ-yHdvR, https://drive.google.com/open?id=1XzSG92KxuG_WmVIZFNnoI_eN-vJPma_6</t>
  </si>
  <si>
    <t>rodanrafael@gmail.com</t>
  </si>
  <si>
    <t>Avenida Madre Benvenuta, nº40-322</t>
  </si>
  <si>
    <t>Pavimento com falhas, algumas festas e poucos desníveis.</t>
  </si>
  <si>
    <t>Largura regular, sem variação.</t>
  </si>
  <si>
    <t>1 ponto de ônibus obstrui a passagem em um trecho da via.</t>
  </si>
  <si>
    <t>Rampas existentes mas fora da norma ou sem manutenção.</t>
  </si>
  <si>
    <t>Faixa visível mas sem sinalização vertical.</t>
  </si>
  <si>
    <t>Não existente e não necessário.</t>
  </si>
  <si>
    <t>Ônibus que passam esporadicamente causam maior ruído. No geral é agradável.</t>
  </si>
  <si>
    <t>Baixo nível de poluição. É possível sentir o cheiro das plantas e flores.</t>
  </si>
  <si>
    <t>Trecho com abrigo do ponto de ônibus. É o único.</t>
  </si>
  <si>
    <t>Árvores e canteiros bem conservados.</t>
  </si>
  <si>
    <t>Local de tráfego não intenso, rua movimentada e sensação de segurança.</t>
  </si>
  <si>
    <t>https://drive.google.com/open?id=1LU8QixcoPxwEJsy_ENUd7oGnWkUioP7o, https://drive.google.com/open?id=1SxtGXp7F0bCLVKE7AHH2hEhsPg6Bi0nH, https://drive.google.com/open?id=1lFCKSaNE9CzPeQ-qYbdPuYZcCvrKgB2A, https://drive.google.com/open?id=1rfHa88p4e8kVkNLdUHN6I1uP0Eh9XSdo, https://drive.google.com/open?id=1xFnO_Hgcroy5VNCW0JzqD_8q18Myj3oP, https://drive.google.com/open?id=1I-ZNu-CXh9LdqmP1GcRxRfyuHzuH6O6X</t>
  </si>
  <si>
    <t>Rua Iracema Nunes</t>
  </si>
  <si>
    <t>Nivelada e sem imperfeições, porém sem piso tátil.</t>
  </si>
  <si>
    <t>Largura regular.</t>
  </si>
  <si>
    <t>Trecho sem obstáculos.</t>
  </si>
  <si>
    <t>Rampas existentes mas fora da norma e sem manutenção.</t>
  </si>
  <si>
    <t>Faixas existentes mas sem sinalização.</t>
  </si>
  <si>
    <t>Barulho excessivo quando há saída ou chegada de ônibus. No geral é bom.</t>
  </si>
  <si>
    <t>Pouco sinal de poluição, visível somente quando um ônibus mais antigo está passando, o que não é comum.</t>
  </si>
  <si>
    <t>Trecho sem pontos de apoio.</t>
  </si>
  <si>
    <t>Árvores existentes, mas não produzem sombra.</t>
  </si>
  <si>
    <t>Local de tráfego calmo, passa sensação de segurança.</t>
  </si>
  <si>
    <t>https://drive.google.com/open?id=1ILSRi38YELV-ipplhohQT1npVPGciO7w, https://drive.google.com/open?id=1DBqzMH0ztwDvh8iXHB8w_-QLKQBY2b-m, https://drive.google.com/open?id=1KxEuUJcxSXi1-J2CYniyo4QaY3XGZQyw, https://drive.google.com/open?id=1LfBg_xaom6YtCZRQ8OkRfEuHUVj-IWNp, https://drive.google.com/open?id=10gomqmjKCJWx7Mr1DSd73xxSbva-Oc2H, https://drive.google.com/open?id=1aqogrLkbZI4wUGjBcPBK7fQPyU6TDylt, https://drive.google.com/open?id=1j2JlNP8-9_WIt8CfiKtA5jdALI6iEVR6</t>
  </si>
  <si>
    <t>Rua Paschoal Apóstolo Pítsica, nº4744-4876</t>
  </si>
  <si>
    <t>Largura variável no trecho mas nunca menor que 1,2m.</t>
  </si>
  <si>
    <t>Um ponto de ônibus e um poste como barreira para o caminhar.</t>
  </si>
  <si>
    <t>Não há faixas de pedestres e não é necessária pois o trecho é calmo o suficiente. As únicas partes onde há conflitos pedestre x veículos é nas entradas dos últimos aos órgãos.</t>
  </si>
  <si>
    <t>Não há e não é necessário.</t>
  </si>
  <si>
    <t>Placas indicam apenas os órgãos situados no trecho.</t>
  </si>
  <si>
    <t>O barulho é causado pelo movimento intenso na rodovia. O trecho avaliado é um recuo da rodovia, classificado como uma rua.</t>
  </si>
  <si>
    <t>Somente um ponto de ônibus no local serve como ponto de abrigo.</t>
  </si>
  <si>
    <t>Árvores de pequeno porte incapazes de gerar sombra. Jardins e canteiros em bom estado.</t>
  </si>
  <si>
    <t>Trânsito não agressivo, mas a noite, segundo conversa informal com transeuntes, o local é mal iluminado e quase não há circulação de pedestres.</t>
  </si>
  <si>
    <t>https://drive.google.com/open?id=1dE1T8wHSbVtDWwZAbNlk1lGGpk6tIMGX, https://drive.google.com/open?id=1s6sXtr4Mk3qq2SGZyA8B81MK-k7wWcxK, https://drive.google.com/open?id=1g5ZJFvap2KcyrjanZNpmeBSe4TD37Eer, https://drive.google.com/open?id=1xBIEQ_RUmfVsz29_FR0eeckoGzg4ytSZ, https://drive.google.com/open?id=1HrfK_ZP3EwEiT6ab0GoDtR9emVud4_Oq, https://drive.google.com/open?id=1xWT46M5D709pnngKm-PEDkUnWCHA2UaS, https://drive.google.com/open?id=1dcXnHIfP_ZfEIn1pRbhCaPzUnIsIbp5t, https://drive.google.com/open?id=10osSzOpy359eppXlZ28R3E0p4xKfbjsh, https://drive.google.com/open?id=1Ef16QMScLJqypVmkLsEZgt_2S9nR0-oX, https://drive.google.com/open?id=1IyhZP7HjlJ9jLCLGJafr-Rh49NRgrX1Z</t>
  </si>
  <si>
    <t xml:space="preserve">Avenida Madre Benvenuta, 2007. </t>
  </si>
  <si>
    <t>Visivelmente plana.</t>
  </si>
  <si>
    <t>Livre pra circulação, sem obstáculos.</t>
  </si>
  <si>
    <t>O trecho conta com pontos com rampas em bom estado, de acordo com a norma e outros onde há rampas em má estado de conservação.</t>
  </si>
  <si>
    <t>Faixa visível, sinalizada e elevada.</t>
  </si>
  <si>
    <t>Um dos pontos do trecho tem um semáforo com ausência de botões e de sinal sonoro. Em outro ponto não há semáforo apesar de ser necessário.</t>
  </si>
  <si>
    <t>Grande movimentação de veículos de pequeno e grande porte, de motocicletas a caminhões.</t>
  </si>
  <si>
    <t>Tráfego intenso de veículos que emitem poluição visível, mas não extravagante.</t>
  </si>
  <si>
    <t>Pontos de ônibus são os únicos pontos de apoio.</t>
  </si>
  <si>
    <t>Árvores somente no interior do lote. Vegetação somente do canteiro entre a ciclovia e a rua.</t>
  </si>
  <si>
    <t>Tráfego intenso mas a calçada é segregada pelo canteiro e pela ciclovia. Sensação de segurança.</t>
  </si>
  <si>
    <t>https://drive.google.com/open?id=14Mr-OLgZbGUJFG_7RAdHGJLTcdBeIqvB, https://drive.google.com/open?id=1nHQVDhxMMAFxYLDIORJTUQHKAOrFQodU, https://drive.google.com/open?id=13z0Qp6atW4jdqQ5qLA43Ksv0H6N9RJZ_, https://drive.google.com/open?id=1mmuS1MyOa-LOTQ1LN6FnqmCJsYOGG24Z, https://drive.google.com/open?id=1vTtYaOq-amC8TD5TEJKdPY80GRA9Yq6o, https://drive.google.com/open?id=1SpoiD7LdMDrzxhbilgf06T1wqN1Vl7Gh, https://drive.google.com/open?id=1kECSW6DLRQvPTeDSDVXluEtgKDI2HXDZ, https://drive.google.com/open?id=10iRD1c6j82zYJwnPf1KB5e6hAAPBS3Qd, https://drive.google.com/open?id=1FRnTCiJ_DI3Aopdrsb2LlWe5Xxo76PT7</t>
  </si>
  <si>
    <t>Rua Conselheiro Mafra, nº 624-704</t>
  </si>
  <si>
    <t>Postes são obstáculos para uma calçada estreita. Em casa de grande fluxo de pedestres, é necessário desviar pela rua.</t>
  </si>
  <si>
    <t>Rampas sem manutenção e fora da norma.</t>
  </si>
  <si>
    <t>Faixa visível mas sem sinalização.</t>
  </si>
  <si>
    <t>Não há pontos de apoio.</t>
  </si>
  <si>
    <t>Apesar do trânsito não ser intenso, a calçada é estreita e obriga os pedestres a desviarem para a rua quando há um obstáculo. Em horário de pico, a calçada é insuficiente para acomodar o fluxo. A sensação é de insegurança em relação ao trânsito mas seguro quando levado em conta o risco de violência.</t>
  </si>
  <si>
    <t>https://drive.google.com/open?id=1GXLpvX2ieyLF00tcJ7uvVYt7nMAWt7EJ, https://drive.google.com/open?id=1I3qyvMY3XE2BCJkFq77v7rLfUxHc1ZU9, https://drive.google.com/open?id=1UMu8ZoGMgGB_DTC-naV1a8r4t26z-cPR, https://drive.google.com/open?id=1i0qXpNan_6tAFh5HdHOlcIy2kWBRqrnT, https://drive.google.com/open?id=1XOSB8qMhNajXoKKlkXUel2ShjSEEJRrz, https://drive.google.com/open?id=1FJ8M1BzUUT06a3ZoMHoOXfhs2e8SgMfE, https://drive.google.com/open?id=1bG1PNdFicZV8LPqIaekZiuYEgNnH0G9A, https://drive.google.com/open?id=1Hf1r7HVfDHhVPTyQSs0YzsID4ghYxlgS, https://drive.google.com/open?id=1z_foKvEATyaf79RBUWUC-fSmLfRC4Cdq, https://drive.google.com/open?id=1dL627aT7ZWiqn3OP9SWiPD_WC6S-FGFb</t>
  </si>
  <si>
    <t>Avenida Paulo Fontes, nº 705</t>
  </si>
  <si>
    <t>A faixa livre é uma média entre três pontos: Calçadas do terminal, do canteiro central e do mercado público. Todas são amplas e comportam a capacidade exigida.</t>
  </si>
  <si>
    <t>Sinalizada vertical e horizontalmente.</t>
  </si>
  <si>
    <t>Apesar do tempo ser suficiente para travessia, não há sinalização sonora nem botões.</t>
  </si>
  <si>
    <t>É um ponto de grande movimentação (talvez o mais movimentado da cidade), mas, apesar disso, não há placas ou mapas para orientação de pedestres.</t>
  </si>
  <si>
    <t>O barulho chega a ser excessivo em alguns pontos, como no canteiro central, onde estão os músicos e os vendedores. Há também, em nível considerável, poluição sonora causada pelos veículos que trafegam em alta velocidade.</t>
  </si>
  <si>
    <t>Trecho com grande movimentação de veículos. A poluição é visível e perceptível ao olfato.</t>
  </si>
  <si>
    <t>Há somente alguns bancos espalhados no terminal.</t>
  </si>
  <si>
    <t>Árvores de pequeno porte e grama estão presentes no trecho avaliado. Há também árvores grandes no interior do terminal mas incapazes de fornecer sombra.</t>
  </si>
  <si>
    <t>O trânsito agressivo obriga o pedestre a permanecer na calçada, o que é facilitado pela existência de grades para fazer a segregação. Relativamente seguro em todos os aspectos, mas é inseguro no período noturno por conta da baixa movimentação de pedestres.</t>
  </si>
  <si>
    <t>https://drive.google.com/open?id=1ifnd5UpZSyYPESRRlIbJUI0ArbLnp3oP, https://drive.google.com/open?id=13hgH1pfUCjMcS6t85eD2sjw14uS2XzVE, https://drive.google.com/open?id=1b02kPVEh9iADhD9mwUbrI-EmhSBvrG9S, https://drive.google.com/open?id=1PLdAEguGxAhEfZKnZyRflWG3gDVMl8hg, https://drive.google.com/open?id=1BzunbF6aBz3EftAKsPk3HSDDqBO9lbeY, https://drive.google.com/open?id=1KTiYB5_PiHIT0-Nl-FDoJE4iljqMamMG, https://drive.google.com/open?id=1ErxT917UPPrstJmnxnzQo2IdoaclUdLs, https://drive.google.com/open?id=1744fTeF_I8ypi83K7kRqObibqx85QXO8, https://drive.google.com/open?id=1aQaqOkQmK_k8CAlqykXFDmyqTzAeUs0-</t>
  </si>
  <si>
    <t>Praça XV de Novembro</t>
  </si>
  <si>
    <t>Calçada com falhas e irregularidades causada pela pavimentação em pedras portuguesas. Não há piso tátil.</t>
  </si>
  <si>
    <t>Rampas sem manutenção, fora da norma e ausentes em algumas esquinas.</t>
  </si>
  <si>
    <t>Faixas visíveis e sinalizadas.</t>
  </si>
  <si>
    <t>Nem todos os pontos de travessia possuem sinalização, mas onde é existente não possui sinal sonoro. Onde não há sinalização não é necessária.</t>
  </si>
  <si>
    <t>Poucas placas mostrando pontos de interesse e locais turísticos.</t>
  </si>
  <si>
    <t>O nível de barulho aumenta quando há movimentação de veículos pesados.</t>
  </si>
  <si>
    <t>O número de árvores é aproximado. Há vegetação em abundância tanto no entorno quanto no interior da praça.</t>
  </si>
  <si>
    <t>Local com fluxo moderado mas há sensação de segurança. Possivelmente no período noturno se torna menos seguro, apesar da presença de policiais. É uma área onde há consumo de drogas ilícitas na proximidade.</t>
  </si>
  <si>
    <t>https://drive.google.com/open?id=1zYzyGiYBeAKryoHi4LHj38HoKKyKVPBl, https://drive.google.com/open?id=12pZ3uTdEcQX3D4EXIhipuayiY6xdxXa9, https://drive.google.com/open?id=1wcHOK--hZB4kJCKvPHeBOYyjX9-YY_RX, https://drive.google.com/open?id=1BFZZloVsPQdCtggWqDGQNN9DD9tUz4KQ, https://drive.google.com/open?id=1EdLnegI-C_Va6XAfPnjeeo3qD01YIbl6, https://drive.google.com/open?id=1Ge9o8TEfIZaofXCxQor_Nsd2ug8xkMrl, https://drive.google.com/open?id=1o10Inh_6PO_5DEcw_gJFkkTB_e7ZW2tD, https://drive.google.com/open?id=1fdj1UGbf1OXI-GJr8hqjQbMtyaVZOQkl, https://drive.google.com/open?id=1hOYMzqRG_FXGd2E1rnF526fUJmZEawVT, https://drive.google.com/open?id=1c6PKKu_mcnEs-c6xZuNG8QCVX7u-dFT8</t>
  </si>
  <si>
    <t>Rua João Pinto</t>
  </si>
  <si>
    <t>Muitas frestas no piso, pavimentação irregular, de vários tipos em pontos diferentes. É importante mencionar que o local é um calçadão, de uso exclusivo de pedestres, mas ainda assim há um fluxo pequeno de veículos que não respeitam.</t>
  </si>
  <si>
    <t>A rua não é totalmente plana, visivelmente há uma inclinação leve no meio da rua, que está formato de "v". É por onde água escorre em dias chuvosos, o que pode dificultar o caminhar pela parte central.</t>
  </si>
  <si>
    <t>O caminhar é tranquilo, apesar de haver mesas e cadeiras na rua, o espaço é suficiente para a passagem, sem causar problemas.</t>
  </si>
  <si>
    <t>Não há necessidade de rampas de acessibilidade. A rua inteira está no mesmo nível das calçadas.</t>
  </si>
  <si>
    <t>Não existem faixas e não há necessidade.</t>
  </si>
  <si>
    <t>Únicos pontos para descanso e abrigo são as cadeiras dos bares e restaurantes.</t>
  </si>
  <si>
    <t>https://drive.google.com/open?id=1oKznMvfrD0i2udqDRbVSN9D3-8P15PI6, https://drive.google.com/open?id=1tw14mGAb4HGalVGu2MF4hX5dGi1nB5-a, https://drive.google.com/open?id=1RiyCZk1UcqM97g24dhte_0BXqO9y98-M, https://drive.google.com/open?id=1nggi4cb5-D-YzRpOpEQFpA6Ggn7jVS-1, https://drive.google.com/open?id=1YMX3e_EHB18sZ28FJxkLcWETGqN4Ufr4, https://drive.google.com/open?id=1986Q8YZKDA9ZhdCo5JyrWilekI_clqK3, https://drive.google.com/open?id=1GigQ4H8DqOp_-CndS08zk2lmFsW1ldXi, https://drive.google.com/open?id=1m2Jlxkw0gFeSmN104GLVNR-0SrKsl42l</t>
  </si>
  <si>
    <t>Avenida Professor Othon Gama D'eça, nº 812-900</t>
  </si>
  <si>
    <t>Muitas frestas a falhas na pavimentação.</t>
  </si>
  <si>
    <t>Calçada levemente inclinada em alguns pontos, podendo causar acidentes.</t>
  </si>
  <si>
    <t>No trecho avaliado há um ponto com obstáculo (árvore).</t>
  </si>
  <si>
    <t>Há rampas no trecho mas não em todas os pontos onde ela é necessária.</t>
  </si>
  <si>
    <t>Semáforos para pedestres existentes mas sem botões e sinais sonoros. O tempo de travessia é suficiente.</t>
  </si>
  <si>
    <t>Movimentação intensa de veículos de todos os portes.</t>
  </si>
  <si>
    <t>Poluição causada pontualmente por ônibus com escapamento em má condição.</t>
  </si>
  <si>
    <t>Há pontos de ônibus no local como abrigo.</t>
  </si>
  <si>
    <t>Jardins e árvores bem conservadas, no entanto, somente uma árvore é capaz de gerar sombra.</t>
  </si>
  <si>
    <t>Trânsito intenso e agressivo no local, com muita poluição sonora causada por buzinas. Seguro quanto ao risco de violência pois está sempre movimentado por pedestres.</t>
  </si>
  <si>
    <t>https://drive.google.com/open?id=1t6iKdiRz_Fj7c3sY3YalQnauiyxKg3QA, https://drive.google.com/open?id=1UWhiiV3YYZE98Hw2zOMMDv1nwOeykFOO, https://drive.google.com/open?id=1wst6qZA3p3uD2RYbtiEw6yKHi7L46nR5, https://drive.google.com/open?id=1zhxSOk9is1TTZk1xY07U4Pe_7LVsB0K8, https://drive.google.com/open?id=1Pqf2xZV8DYKFu3yushdY-D1h-vma1g7s, https://drive.google.com/open?id=1HeNTkajPoIKOOu2DBSipcZ5LSJ7NpFYH, https://drive.google.com/open?id=1S-NRdkhb7xAHxCDIKqhr6EshoR66wInV, https://drive.google.com/open?id=1cpVurQXocEN0xEbimRCw5iL5zhI7iA9Y, https://drive.google.com/open?id=1hzHeLXI_THkNioFyUo4fA3x-KE5c4ZBh, https://drive.google.com/open?id=1HHa5Ks3vzaYYykd0IwkwcTkfTB3M3WUK</t>
  </si>
  <si>
    <t>Avenida Governador Ivo Silveira, nº 1790-2056</t>
  </si>
  <si>
    <t>Piso com lajotas desgastadas. Muitas frestas e pequenos buracos. Em outro ponto da avaliação, o pavimento está totalmente deteriorado, com o concreto quebrado. O piso tátil é descontínuo, sendo que no posto do INSS ele não existe.</t>
  </si>
  <si>
    <t>Largura variável no trecho avaliado, mas nunca menor que 1.2 metros de faixa livre.</t>
  </si>
  <si>
    <t>Em uma das esquinas a inclinação é alta, obrigando o pedestre a transitar com mais cuidado.</t>
  </si>
  <si>
    <t>Rampas fora da norma quando existentes, além de estarem sem manutenção.</t>
  </si>
  <si>
    <t>Todas as esquinas possuem faixa de pedestres, mas somente algumas estão visíveis e sem falhas. Numa delas, no semáforo, os veículos param em cima, obrigando o pedestre a contornar os veículos ao fazer a travessia.</t>
  </si>
  <si>
    <t>Tempo suficiente para a travessia de pessoas sem deficiência. Há semáforo de pedestres somente em uma das esquinas, apesar de ser necessário em mais de uma.</t>
  </si>
  <si>
    <t>Movimentação intensa de veículos de todos os portes. O barulho é excessivo, especialmente nos semáforos.</t>
  </si>
  <si>
    <t>É possível sentir o aroma das plantas do canteiro quando está próximo delas, mas na calçada ou nos pontos de travessia, a poluição é visível. Há muitos ônibus, caminhões e motocicletas.</t>
  </si>
  <si>
    <t>Existem árvores no trecho mas nenhuma delas é capaz de fornecer sombra. Os jardins estão mal conservados.</t>
  </si>
  <si>
    <t>Trecho um pouco inseguro pois o trânsito é agressivo, há movimentação em alta velocidade e as calçadas não são totalmente segregadas. O risco de violência aparenta ser baixo, mas pode causar insegurança principalmente pela noite, quando o fluxo de pedestres cai drasticamente.</t>
  </si>
  <si>
    <t>https://drive.google.com/open?id=1Rx6q00fp-y0Zkxrc8dpyntbgUm3LyoDC, https://drive.google.com/open?id=1EMzgv3vMFK0xRpdGn5ZYKdlwnLU6j5Ym, https://drive.google.com/open?id=12Nxl7G2vqJwa0wOilhvWnx324DS-hcEq, https://drive.google.com/open?id=1PmIHtH7bx1uyJGwKTtZw5FmfpwmYnp3t, https://drive.google.com/open?id=1_0q4ZMviLbV6wWSmelyUWVyVeBpkijZK, https://drive.google.com/open?id=1XECKBiSIzWLvhTPZXu_ocH1OtsFyubhx, https://drive.google.com/open?id=1ICbso-LmvTdafkeRqqHsowstwNGr8_7p, https://drive.google.com/open?id=1O2HpD0BkkxIq1oJK7dUsz1omx61L5au-, https://drive.google.com/open?id=1bK551RpccRJ7N5PnEmkIJWtX0UQxZ2S1, https://drive.google.com/open?id=1KxSt3z6ojkp_XmI6D2YB8DTDzBggG3SQ</t>
  </si>
  <si>
    <t>Rua Líbia Cruz entre Rua Dr. Heitor Blum e Rua Ursulina Senna de Castro</t>
  </si>
  <si>
    <t>Pequenas frestas e falhas no pavimento.</t>
  </si>
  <si>
    <t>Largura irregular, variável, mas nunca menor que 1.2</t>
  </si>
  <si>
    <t>A inclinação da calçada está boa, o problema está na inclinação da rua, que é íngreme.</t>
  </si>
  <si>
    <t>Somente postes são obstáculos.</t>
  </si>
  <si>
    <t>Rampas sem manutenção e ausentes em alguns pontos.</t>
  </si>
  <si>
    <t>Faixas com falhas na pintura, mas sinalizadas verticalmente.</t>
  </si>
  <si>
    <t>Não há semáforos apesar da necessidade.</t>
  </si>
  <si>
    <t>Em uma das esquinas é possível sentir através do olfato a fumaça que é produzida pelos veículos em constante movimentação na área. No geral a condição é agradável.</t>
  </si>
  <si>
    <t>Trecho com poucas árvores que produzem sombra.</t>
  </si>
  <si>
    <t xml:space="preserve">Apesar do trânsito intenso, o local é seguro. </t>
  </si>
  <si>
    <t>https://drive.google.com/open?id=12DJ3zN4sGI15DOSQGLqiPZNJj1linKfr, https://drive.google.com/open?id=1y0564jEHWLL5tfQIzXC24HNw5RxUaum_, https://drive.google.com/open?id=16F_nSj3v0r-iRduGQRBfbOgbQfOJyQP4, https://drive.google.com/open?id=1McxHmCeV7mmHzXbg90s9ee3rtYNidRJk, https://drive.google.com/open?id=11Sf97Clykvbs_pfhKTM4StuRSZtNbU2A, https://drive.google.com/open?id=1OX8IiNXuqy1ekK-U57mMzgmEDijUHMs0, https://drive.google.com/open?id=1tgOejj84Y9QUF3m1LFZmKwE4_Yl9V5xu</t>
  </si>
  <si>
    <t>Rua Antônio Gomes, nº 58-563</t>
  </si>
  <si>
    <t>Sem piso tátil, com falhas na pavimentação e pontos de acúmulo de água.</t>
  </si>
  <si>
    <t>Largura regular, não variável.</t>
  </si>
  <si>
    <t>Calçada visivelmente plana na maior parte do trecho, mas há um ponto onde a calçada tem uma inclinação que dificulta a passagem de pedestres.</t>
  </si>
  <si>
    <t>Rampas encontradas sem manutenção, algumas fora da norma.</t>
  </si>
  <si>
    <t>Faixas foram encontradas nas esquinas, mas na atual entrada da escola não há.</t>
  </si>
  <si>
    <t>Trecho com arborização somente no interior dos lotes.</t>
  </si>
  <si>
    <t>https://drive.google.com/open?id=1z1kMhkihrNV627RYB1YoGLCAcIzc5T7D, https://drive.google.com/open?id=1djIaCPTxSCpRcv4ENKUbx9os9yJt5vDy, https://drive.google.com/open?id=15c659YnWIFBJcWXC_ve6aOYrywsEr7nr, https://drive.google.com/open?id=16ABalO8InAQtm7VowBgCNbH9gag8B9tf, https://drive.google.com/open?id=1FpKuJi3qPAYMxEBJfD3URFxwMBNieAfP, https://drive.google.com/open?id=1u72CPDygDNwA3cFTf6z0_88g9xR5_H1t, https://drive.google.com/open?id=1lmTZJpf9nUPvMBDqPSfbFre6zEPDYNEU, https://drive.google.com/open?id=1rsRlhRtO6Kbuw0qoQu2N9DIc-rIa18gx, https://drive.google.com/open?id=1R933HHpLNE3uuoLrUM2rMA2VoElZsQPf, https://drive.google.com/open?id=1jYG5ODOT0G-sWvR2nU9fh9rYEVrGTv_s</t>
  </si>
  <si>
    <t>Rua João Evangelista da Costa</t>
  </si>
  <si>
    <t>Poucas imperfeições encontradas.</t>
  </si>
  <si>
    <t>Largura variável, apesar de estar no limite da largura mínima, é suficiente pra comportar o fluxo.</t>
  </si>
  <si>
    <t>Pontos do trecho são obstruídos por postes.</t>
  </si>
  <si>
    <t>As rampas existentes estão sem manutenção ou fora da norma.</t>
  </si>
  <si>
    <t>Em uma das esquinas a faixa não está visível, com falhas sérias na pintura, tendo apenas sinalização vertical.</t>
  </si>
  <si>
    <t>Há no local uma praça arborizada e com bancos.</t>
  </si>
  <si>
    <t>As árvores estão concentradas na praça da biblioteca.</t>
  </si>
  <si>
    <t>Rua tranquila e com tráfego calmo. Sensação de segurança presente.</t>
  </si>
  <si>
    <t>https://drive.google.com/open?id=1HihKU23-IycmVEW2NfNRn-RDseFYE-bu, https://drive.google.com/open?id=1KD8noX5Xg4qYITnRdlk63YDb8hIasPqj, https://drive.google.com/open?id=1UHKidyL1cIeDyhHawfl_CL2bnXzqKjLX, https://drive.google.com/open?id=11zPvULLVlsQoWbUcjcsmEqsWiEFQUkvq, https://drive.google.com/open?id=12xlSCCXleGD9XxaM7lJK5GeNMZZOu1H3, https://drive.google.com/open?id=1Fuhi6dvrMLtk0KZWqJttsWis0rZ96q21, https://drive.google.com/open?id=1uOkU8mlj6gzANk9nzUWqNfppCOz8IEOU, https://drive.google.com/open?id=1YXhIUjBTWRMq-44QDof-sRr_0GpLO4KX, https://drive.google.com/open?id=1Vct8cif5gUv3DEQ0Rw24XBqOGSYskVGb, https://drive.google.com/open?id=1ciA8Zbi9qCov0xeJiVL_HLPXPPR-9hSD</t>
  </si>
  <si>
    <t>Jackson Magalhães</t>
  </si>
  <si>
    <t>Rua Francisco Faustino Martins, nº 877-898</t>
  </si>
  <si>
    <t>Poucas rachaduras pequenas encontradas. Um dos pontos não possui piso tátil.</t>
  </si>
  <si>
    <t>Largura irregular, variável ao longo da via, mas nunca menor que 1,20m.</t>
  </si>
  <si>
    <t>Em um dos pontos do trecho o pedestre é obrigado a interromper a caminhada por conta da entrada e saída dos estacionamentos.</t>
  </si>
  <si>
    <t>Em alguns pontos não existem rampas enquanto em outros ela está em mal estado de conservação. São poucas as rampas de acordo com a norma.</t>
  </si>
  <si>
    <t>Poucas faixa de pedestres espalhadas pelo local avaliado.</t>
  </si>
  <si>
    <t>Em um dos pontos não há semáforo quando deveria existir. Em outro, não há e não é necessário. No ponto onde há sinalização, não existe botões e sinais sonoros.</t>
  </si>
  <si>
    <t>Local bem ventilado, o que ajuda a manter a poluição afastada.</t>
  </si>
  <si>
    <t>Em poucos pontos é possível se abrigar, como nas marquises dos hospitais da área.</t>
  </si>
  <si>
    <t>Muitas árvores espalhadas e distantes umas das outras. Poucas são capazes de gerar sombra.</t>
  </si>
  <si>
    <t>Em um dos pontos o caminhar é seguro pois a calçada é segregada por um canteiro e por diferença de nível. Em outro, as interrupções obrigam as pessoas a caminhar na rua frequentemente. Há muito tráfego de ônibus e o trânsito é relativamente intenso. A sensação é de segurança no geral.</t>
  </si>
  <si>
    <t>https://drive.google.com/open?id=1XTTXfbODhehwkBmTKEn5tSAy7Mck05AH, https://drive.google.com/open?id=1rB1h7CzXkP6XdcdXlaP-Ul4fSnWgJZkj, https://drive.google.com/open?id=11u3AdKnBQQrZ_iQo48zET-SYVZRL_dVE, https://drive.google.com/open?id=1uy42Tsops_LmWLGFs5MWfDq_8RvxrC4a, https://drive.google.com/open?id=1ZDpL3ySKUoDTR6tbrqlAQlV2Wm5PFkLW, https://drive.google.com/open?id=1jaEY5vS74oBug6N_njS1N2xOnHYPm-ft, https://drive.google.com/open?id=1NTEG1QdnhyAshPoejJ5DA2c92vqOhB24, https://drive.google.com/open?id=1riKi3iBgazQdJTJ0B69hgR8hmWVmE7xr, https://drive.google.com/open?id=1aAl2AzXYANicgcA0TKbAGkfQ17vofBBO, https://drive.google.com/open?id=1BTXQB03K05xnGPAzuZI-pJaqeJJEFAxq</t>
  </si>
  <si>
    <t>jacksondmagalhaes@gmail.com</t>
  </si>
  <si>
    <t>Av. Afonso Delambert Neto, nº51-453</t>
  </si>
  <si>
    <t>Alguns buracos e deformidades; pisos faltantes e concreto desgastado.</t>
  </si>
  <si>
    <t>Postes, pontos de ônibus, acessos de veículos e tampas de bueiros desniveladas podem obstruir a passagem.</t>
  </si>
  <si>
    <t>Em alguns pontos existem rampas, porém fora da norma. Em outras esquinas avaliadas não há rampas.</t>
  </si>
  <si>
    <t>Uma das esquinas não possui faixa de pedestres e onde ela existe está levemente desgastada.</t>
  </si>
  <si>
    <t>Não há apesar de ser necessário.</t>
  </si>
  <si>
    <t>Transito intenso de carros e ônibus.</t>
  </si>
  <si>
    <t>Há somente um ponto de ônibus.</t>
  </si>
  <si>
    <t>Apenas arbustos.</t>
  </si>
  <si>
    <t>https://drive.google.com/open?id=1GE14IGhHE32KwNguMdZCuxKfoL7Zzndl, https://drive.google.com/open?id=1Q7MvHJkVZnO9jmq4gqCQDUtwgj8GXFyo, https://drive.google.com/open?id=1TM2ID8QGioqUs6UU2k0b_s9vUYmRtMaM, https://drive.google.com/open?id=1SEkNCQGIHVN7QfjXjypiBBWC02JllH3P, https://drive.google.com/open?id=1T3oUiWn5RXJGrfiVV-pzR9v4Q1NXm4g6, https://drive.google.com/open?id=1KOh-A1AMojlUAC3MmQ8H93bG_rYJP95A, https://drive.google.com/open?id=1vt5eqgu8poSHIHFDOiuECHHnigMpu_XW, https://drive.google.com/open?id=1rlyOn035J9irXMTZCsUfGJbRQwHATmFX, https://drive.google.com/open?id=1ccAqYkbK1WrQyi9zgAKppRS3V756xWLv, https://drive.google.com/open?id=1hrpY1Q-v6JmxGvKp7l8UPjMYIjiyhNBA</t>
  </si>
  <si>
    <t>Avenida das Rendeiras, nº 1228-1604</t>
  </si>
  <si>
    <t>A largura de faixa total e livre são médias aritméticas de vários pontos avaliados no trecho. Em dois deles a faixa livre é menor que 1,2m.</t>
  </si>
  <si>
    <t>Muitos postes obrigam a fazer o desvio.</t>
  </si>
  <si>
    <t>Faixa existente porém pouco visível.</t>
  </si>
  <si>
    <t>Não há apesar de ser necessária.</t>
  </si>
  <si>
    <t>Trânsito mais comum de veículos leves, mas eventualmente há circulação de ônibus e veículos pesados.</t>
  </si>
  <si>
    <t>Há somente pontos de ônibus e as calçadas adjacentes a faixa de areia da lagoa como ponto para se sentar e descansar.</t>
  </si>
  <si>
    <t>Árvores existentes mas não fornecem sombra.</t>
  </si>
  <si>
    <t>Calçada muito estreita pro trânsito levemente intenso. Sensação de insegurança no trânsito e de segurança em relação a violência.</t>
  </si>
  <si>
    <t>https://drive.google.com/open?id=1qVgUXngV6ddKFxok06ATeBK88m1ZLbOi, https://drive.google.com/open?id=100OkTOi7sq-JEOwGO6cczdcBdn4vXpmp, https://drive.google.com/open?id=13EHFuIbuOtwMBOje7G3r7UGNF8ERg_QZ, https://drive.google.com/open?id=1ltjGbDqVmRHY23jv7JW4dmASSL4SF28i, https://drive.google.com/open?id=1-DAMYhpsrTJRz6fr8hVkhPD9eGImp20F, https://drive.google.com/open?id=1AkDG09haOoNpO4yTm34gknGgHrQJwh3v, https://drive.google.com/open?id=1suMemDiiZeXtmtaCPE8ykwl34FcEbqQ2, https://drive.google.com/open?id=1s2Wqxnwxp50eFtuqjMwW2B9TGgrtY0ex, https://drive.google.com/open?id=1NJFAzTxqRr9dby8QUGxOZwZShrCYmdLl, https://drive.google.com/open?id=18S-Hz9TsGLjQPUzrwMO2iuFfzLwr7Bpo</t>
  </si>
  <si>
    <t>Rua Prof. Osni Barbato, toda extensão.</t>
  </si>
  <si>
    <t>Alguns buracos e irregularidades. Tem piso tátil porém interrompidos.</t>
  </si>
  <si>
    <t>Estreita demais para o tráfego de pessoas. Há trechos onde a calçada fica mais larga mas ainda não é suficiente para o tráfego de pedestres.</t>
  </si>
  <si>
    <t>Obstáculos como postes são presentes numa calçada estreita.</t>
  </si>
  <si>
    <t>Há pontos onde não existem rampas mas a calçada é rebaixada, enquanto em outros as rampas estão em perfeitas condições.</t>
  </si>
  <si>
    <t>Existem faixas mas algumas estão levemente apagadas.</t>
  </si>
  <si>
    <t>Há placas indicando área escolar somente.</t>
  </si>
  <si>
    <t>Mobiliário existente somente na praça.</t>
  </si>
  <si>
    <t>Árvores concentradas na praça e na parte interna dos lotes.</t>
  </si>
  <si>
    <t>Apesar das calçadas estreitas, o trânsito não é agressivo. A sensação de segurança existe, quanto ao transito e quanto a violência.</t>
  </si>
  <si>
    <t>https://drive.google.com/open?id=1meZkv3l5o2nCQxHcvdfir4q92wahybXV, https://drive.google.com/open?id=1LjhkpB-8pQqkxG1Dzotc8huQwEdXSyPK, https://drive.google.com/open?id=1UluK5sqwPjcyFtrywUSaMOgOP4ZBIUdC, https://drive.google.com/open?id=1NBDwGsa1Ta_gGdipd9xbZwLv2qx8tMyz, https://drive.google.com/open?id=1fY8tn1ghyZYQffqdiys4tWIEENU1a20U, https://drive.google.com/open?id=1h-9FggLyaL-IiU8iL8-_-cLlUJ7cYiUC, https://drive.google.com/open?id=1o2mtkhlF8qX9q9lKtuefCOtrKfIK0M0R, https://drive.google.com/open?id=1iiAeEKvgyONODVFnofOOdHNZcVNKTAbL, https://drive.google.com/open?id=16vPllruc7rlpdFatCrPO-7UHPce4VoMc, https://drive.google.com/open?id=1kLLXkd83BT1Z7Rb8jzxmDPepW0KqlhTf</t>
  </si>
  <si>
    <t>Rod. Francisco Magno Vieira, n°481-682</t>
  </si>
  <si>
    <t>Frestas, buracos, falhas na pavimentação e ausência da mesma. Sem piso tátil em um dos pontos do trecho.</t>
  </si>
  <si>
    <t>Largura variável no trecho, mas nunca menor que 1,2m.</t>
  </si>
  <si>
    <t>Majoritariamente plana, com alguns pontos em declive por conta de falhas no pavimento.</t>
  </si>
  <si>
    <t>Alguns pontos com rampas adequadas, outro com ausência de rampas, e outros onde estão fora da norma.</t>
  </si>
  <si>
    <t>Não há um semáforo para a travessia da rodovia, apesar de ser necessário.</t>
  </si>
  <si>
    <t>Algumas placas de informação disponíveis no terminal.</t>
  </si>
  <si>
    <t>Grande movimentação de ônibus, além do local estar às margens de uma rodovia.</t>
  </si>
  <si>
    <t>Não visível, porém é perceptível olfativamente a fumaça e cheiro de borracha queimada, especialmente na frente do terminal.</t>
  </si>
  <si>
    <t>Concentrada próxima ao estacionamento, há uma academia ao ar livre, além de bicicletários e alguns bancos. Abrigo na marquise do hospital.</t>
  </si>
  <si>
    <t>Árvores de pequeno porte concentradas na área do hospital, incapazes de fornecer sombra.</t>
  </si>
  <si>
    <t>Apesar do trânsito intenso, as calçadas fornecem abrigo necessário. A sensação é de segurança.</t>
  </si>
  <si>
    <t>https://drive.google.com/open?id=1t4mItARUk30u7U7jx6hiKEI8EjyeFnLp, https://drive.google.com/open?id=1x3gbCRaxVff6hdbKc6WX36pYhNaQCnmh, https://drive.google.com/open?id=1qthLV4vsdhlOV4Eiz0R-jcu82fSvf0Pf, https://drive.google.com/open?id=1N8jOYmvfP-dpamoP23zn3N2kTdDO6oRH, https://drive.google.com/open?id=1PR82kdXYQ7vyuti2jVR5-LJ5U-Se8iAF, https://drive.google.com/open?id=1cS5T_IG1xPwDsdllGH4l6mBQf82dvdQB, https://drive.google.com/open?id=1pJ8HDBhStfcX75uExWwy62sWTqbJnkYN, https://drive.google.com/open?id=193Azofi6lHuZuZBcU-3ujwU0jfO5OJBy, https://drive.google.com/open?id=1J8_YAUU6YDOOaM427RXcNNavvrmv-S9_, https://drive.google.com/open?id=1EuiqOmQRc_K3RUeq_HERCWNDUbzvD4Rm</t>
  </si>
  <si>
    <t>Rua da Capela, S/N.</t>
  </si>
  <si>
    <t>Do caminho feita da esquina da Avenida Pequeno Príncipe até o Centro de saúde (caminho mais feito e mais lógico), partindo do ponto de ônibus encontrado na rodovia, é possível observar que a calçada está em boas condições, porém, do lado oposto da rua onde está o hospital, a calçada não possui pavimentação e é bastante irregular.</t>
  </si>
  <si>
    <t>Largura variável mas nunca menor que 1,2m. Suficiente para o fluxo.</t>
  </si>
  <si>
    <t>Visivelmente plana em um dos lados. No lado oposto da via, a calçada sem pavimento varia sua inclinação, mas não incapacita a locomoção.</t>
  </si>
  <si>
    <t>Postes obrigam o pedestre a fazer leves desvios.</t>
  </si>
  <si>
    <t>Nos pontos que tem rampas, maior parte as tem em bom estado e de acordo com a norma. Em outros pontos ela é ausente ou improvisada.</t>
  </si>
  <si>
    <t>Na esquina há uma academia ao ar livre, bancos, playground e arborização.</t>
  </si>
  <si>
    <t>Árvores estão dispostas do lado oposto da via, mas pelo caminho mais utilizado por quem acesso o hospital, não há arborização. Quase todas as árvores estão no interior dos lotes.</t>
  </si>
  <si>
    <t>Trânsito leve e sensação de segurança.</t>
  </si>
  <si>
    <t>https://drive.google.com/open?id=1IQ3_R8srbe9u11IU9PmpOyxQ9Uj9cjpq, https://drive.google.com/open?id=1idZxio5iA7WKfIjTU1ppeaooNPxpOUNZ, https://drive.google.com/open?id=15UHMMQUOteowBZIfXO_mMpTWWfnnGcVn, https://drive.google.com/open?id=1XQwaAmRGU_Hn2tD8ytXoCXjrdwoSHo7O, https://drive.google.com/open?id=12fg6Tm081i8IEGUMHhAQwOjyY31QA0DX, https://drive.google.com/open?id=1hSNZ2HwC90PnPQXvyrKIFnTNVXs7LERV, https://drive.google.com/open?id=12SGsgYjsGa2d8GVVJ2INoaFBq4Wh4AFS, https://drive.google.com/open?id=1Y1ggtw42c3wWr--qNX0fuJJZb9e3nWDQ, https://drive.google.com/open?id=1DvscWacHPNGkWAe0xoEi8TSF4bnbgNls, https://drive.google.com/open?id=10YT4KRaxZTixlxksfDyJjvbqNl2suXwb</t>
  </si>
  <si>
    <t>Fortaleza</t>
  </si>
  <si>
    <t>CE</t>
  </si>
  <si>
    <t>Acesso à Estação José Lourenço. Avenida Bezerra de Menezes, 1527</t>
  </si>
  <si>
    <t>No geral uma pavimentação de blocos intertravados bem executada, com algumas poucas imperfeições.</t>
  </si>
  <si>
    <t>Largura varia de acordo com o sentido da via, alguns trechos diminuem para 1.00 de faixa livre</t>
  </si>
  <si>
    <t>Constantes barreiras formadas por postes no cruzamento</t>
  </si>
  <si>
    <t>Algumas esquinas estão de acordo com as normas, outras foram feitas adaptações ou estão muito longe da faixa de pedestres.</t>
  </si>
  <si>
    <t>Sinalização horizontal sem manutenção.</t>
  </si>
  <si>
    <t>Não há placas à nível do pedestre.</t>
  </si>
  <si>
    <t>Transito intenso de caminhões e ônibus dificultam o conforto ambiental. Pouquíssima arborização de árvores que não oferecem sombra.</t>
  </si>
  <si>
    <t>Não há estrutura para descanso de pedestre, somente circulação. Há as eventuais lojas e mercados que o pedestre pode entrar para fugir do sol, mas nada ideal.</t>
  </si>
  <si>
    <t>quase sem nenhuma arvore na calçada em si, vinda somente de alguns estacionamentos e lojas proximas. Algumas poucas árvores preservadas no canteiro central mas não favorecem os pedestres.</t>
  </si>
  <si>
    <t>Transito intenso e rápido, principalmente perto das vias de BRT, bastante intimidadores para o pedestre.</t>
  </si>
  <si>
    <t>https://drive.google.com/open?id=1obz7Qykd2Qxr0J4QlUX9iGioT781c7K4, https://drive.google.com/open?id=1_Ulg9HMoFnxaRmZ19suH7GZimMc8FUN_, https://drive.google.com/open?id=1j9PswjgGDn0_O0HY7us4GPzZ9EeDZqs1, https://drive.google.com/open?id=12yvbXLwjWlF7t9NjaoQqOFFIXBGunEgR, https://drive.google.com/open?id=1XSzLJAgLZRmJTQ9jgMp1JfUWwaYLjzT_</t>
  </si>
  <si>
    <t>Gustavo Gomes</t>
  </si>
  <si>
    <t>Rua Tibúrcio Cavalcante, 900</t>
  </si>
  <si>
    <t>Calçada projetada para estacionamento de carros, piso com obstáculos e inadequado para mobilidade reduzida</t>
  </si>
  <si>
    <t>Não utilizei trena, mas a olho nu aparenta ser largura igual a da foto de pontuação 5</t>
  </si>
  <si>
    <t>Leve inclinação</t>
  </si>
  <si>
    <t>A prioridade do local é de estacionamento de carros. Quando um motorista estaciona errado o pedestre é "empurrado" para a rua. Há também um portão para entrada de carros que fizeram segregação da via, formando um "batente" para o pedestre</t>
  </si>
  <si>
    <t>Existe uma "rampa" para quem vai de carro. Se alguém que mora no prédio vizinho for lá, não há rampa para ela.</t>
  </si>
  <si>
    <t>Há tráfego intenso no local e sobre iluminação, lá só tem iluminação boa para a malha viária, para as calçadas não.</t>
  </si>
  <si>
    <t>Fiquei na dúvida entre 5 e 6. O trânsito é agressivo mas acho q a velocidade regulamentar está OK, os motoristas é que desobedecem mesmo</t>
  </si>
  <si>
    <t>https://drive.google.com/open?id=1vRvSJ9psCnpZcEsCQiXqY3ZNFp5XkXe8, https://drive.google.com/open?id=179qs1h84xCulijtX4s4Nb-_UBfcdEt2B, https://drive.google.com/open?id=1B9q5_sPQA2gVUJb7veEqxsPxd0OkE8p5, https://drive.google.com/open?id=1gYjq_jlvAwDkjapasHgUVEFJepO0WDWj</t>
  </si>
  <si>
    <t xml:space="preserve">Eraldo Sá </t>
  </si>
  <si>
    <t>R. Irmã Bazet, 150</t>
  </si>
  <si>
    <t xml:space="preserve">Pavimento regular com trincas bastante acentuadas. </t>
  </si>
  <si>
    <t>Informando que as fotos foram tiradas hoje, 7 de setembro, um trânsito ameno.</t>
  </si>
  <si>
    <t xml:space="preserve">Apesar da existencia de algumas árvores  não se pode considera-las se não oferecem o conforto nos horários de sol a pino. Uma vez que não  são na calçada  (com a exceção a uma única defronte o posto), mas plantadas dentro dos terrenos na vizinhança. </t>
  </si>
  <si>
    <t>https://drive.google.com/open?id=1cetmRqmRpA7EN4RTWb3tX9fn-o4XoN6-, https://drive.google.com/open?id=1Y-_LEHui-Vbc8xABw7zYJ-8yVxrchWk7, https://drive.google.com/open?id=1DRE1Nv0FNxrCG3CRyJuD4ZnvPUkKINnT, https://drive.google.com/open?id=1mP4uSTSFg4YIsYHciCD-AkVIoy1zUoNN, https://drive.google.com/open?id=1IHGFTbZrzJIWIslJJyrABGVyb3T7N41c, https://drive.google.com/open?id=1TAylticghiFpW7mfxStrGcfcYHpXVTf6, https://drive.google.com/open?id=1Y25RQ98a9O3WqC8yBZ_Cdc-ZqZDvfkZx</t>
  </si>
  <si>
    <t>IFCE, Av. Treze de Maio, 2081 - Benfica</t>
  </si>
  <si>
    <t>Calçamento antigo, com algumas falhas e trincas</t>
  </si>
  <si>
    <t>As vezes ambulantes ficam na calçada, que diminuem a largura as vezes para 1.10 de faixa livre</t>
  </si>
  <si>
    <t>Possui obstaculos as vezes de ambulantes com carrinhos de comida</t>
  </si>
  <si>
    <t>Possui apenas uma rampinha improvisada que pode ser problemático para cadeirantes</t>
  </si>
  <si>
    <t>Não possui aviso sonoro, mas possui tempo mais que suficiente para travessia, porem sem botoeira</t>
  </si>
  <si>
    <t>Fluxo intenso de onibus e carros de passeio</t>
  </si>
  <si>
    <t>possui parada de onibus, mas que pouco protege do sol, todo o trecho é bem árido</t>
  </si>
  <si>
    <t>possui varias arvores no canteiro central e dentro da escola tecnica, mas que pouco servem ao pedestre</t>
  </si>
  <si>
    <t>https://drive.google.com/open?id=1lYtpsW2KxMVebmJdObzXguqV83VB6Fsj, https://drive.google.com/open?id=1loomBKKnFeK6OPhdgOr1O7JxWqZd7rGv, https://drive.google.com/open?id=1LCVFVY6bAvbdS-G86NIHk5fRg3rH47Jw</t>
  </si>
  <si>
    <t>ABNER AUGUSTO SOUZA</t>
  </si>
  <si>
    <t>Praça Gentilândia, Rua João Gentil, S/N - Benfica</t>
  </si>
  <si>
    <t>Pavimento Regular, mas pode ser desconfortável para cadeirantes</t>
  </si>
  <si>
    <t>Varia de 3 a 6m de largura total no entorno da praça</t>
  </si>
  <si>
    <t>Alguns pequenos obstaculos que precisam ser desviados, mas nada que atrapalhe a caminhada</t>
  </si>
  <si>
    <t>Rampa fora dos padrões, faltando totalmente em algumas esquinas</t>
  </si>
  <si>
    <t>Varias falhas na sinalização e muitos trechos sem pintura de faixas de pedestres</t>
  </si>
  <si>
    <t>Apesar de ser necessário para região, não há sinal de pedestres na praça, somente há 90m dali.</t>
  </si>
  <si>
    <t>não há placas nem para praticantes de cooper</t>
  </si>
  <si>
    <t>há trechos mais calmos, mas próximo da avenida 13 de maio é bem complicado</t>
  </si>
  <si>
    <t>Variável dependendo do trecho da calçada na praça</t>
  </si>
  <si>
    <t>Alguns poucos bancos e bastante sombreamento</t>
  </si>
  <si>
    <t>Há relatos de assaltos na região, muitos moradores de rua dormem na praça também.</t>
  </si>
  <si>
    <t>https://drive.google.com/open?id=1myBYPFXejsy-O0vfIGr8myumINDBIuG0, https://drive.google.com/open?id=1DUO3ExEPMS01EePzXR_bNpLlDtRfWUSw, https://drive.google.com/open?id=1AheyEGVCTN7eoEG-S-NXeUaapz2G9K21, https://drive.google.com/open?id=1rHz5SAGq8VtRx67nsBPXN82AhyD4Nxxd, https://drive.google.com/open?id=1aCB7LBsZlRKRCU3C5rmuhdAnG5iubqEO, https://drive.google.com/open?id=1T0DctdBlVvsjkpwECswNL82_CMhF0pgT</t>
  </si>
  <si>
    <t>Reitoria UFC, R. Paulino Nogueira, 337 - Benfica</t>
  </si>
  <si>
    <t>Calçamento antigo com algumas trincas, mas nada que impeça a circulação no local</t>
  </si>
  <si>
    <t>Circulação prejudicada em alguns trechos devido a postes no caminho, porem sempre mantem 1,20m de faixa livre</t>
  </si>
  <si>
    <t>Rampas improvisadas em alguns trechos, mas sempre com a travessia sem barreiras.</t>
  </si>
  <si>
    <t>Faixa elevada com iluminação em um trecho, e outro mais a frente sem faixa de pedestres</t>
  </si>
  <si>
    <t>semáforos aqui talvez são desnecessários</t>
  </si>
  <si>
    <t>transito local, quase sem muitos ruidos</t>
  </si>
  <si>
    <t>Trecho com baixo transito de caminhões</t>
  </si>
  <si>
    <t>contem somente alguns pontos de sombreamento</t>
  </si>
  <si>
    <t>não há arvores na calçada, porem na reitoria e blocos proximos ocasionalmente trazem sombra</t>
  </si>
  <si>
    <t>transito calmo, porem um pouco perigoso para pedestres devido a relatos de assaltos</t>
  </si>
  <si>
    <t>https://drive.google.com/open?id=14oFGY5Gl5kmlpF2uNBnISSFBsL1SqfTK, https://drive.google.com/open?id=1alhfZmkf_4SCfTkGrC0inongaFgN4Bd6, https://drive.google.com/open?id=1CSS95RIzZpQlumYqinqHGBkhmtRyigJ1, https://drive.google.com/open?id=1Xpunkh9RUQ3q_LVpNvG7hgJwfLedFT0v</t>
  </si>
  <si>
    <t>UFC - Centro de Humanidades, Av. da Universidade, 2800 - Benfica</t>
  </si>
  <si>
    <t>Calçada regular em todo o trecho, com algumas falhas e rachaduras</t>
  </si>
  <si>
    <t>Varia para um pouco menos de 1m de faixa livre em alguns trechos</t>
  </si>
  <si>
    <t>A maior parte do trecho é desobstruido, porem há trechos que a calçada diminui bastante</t>
  </si>
  <si>
    <t>As rampas, quando existem, estão nos padrões abnt, porem logo ao lado de uma travessia com rampa, existem trechos inacessíveis</t>
  </si>
  <si>
    <t>Pintura com qualidade boa a um pouco ruim na maioria dos trechos</t>
  </si>
  <si>
    <t>No cruzamento da av da universidade com 13 de maio funciona perfeitamente</t>
  </si>
  <si>
    <t>bastante barulhento em horario de pico, devido a grande quantidade de onibus</t>
  </si>
  <si>
    <t>é possível parar dentro da universidade para descanso, porem não há nada de apoio na rua</t>
  </si>
  <si>
    <t>bastante árvores dentro da reitoria e blocos do centro de humanidades, porem poucos trechos sombreados na calçada</t>
  </si>
  <si>
    <t>transito agressivo na hora de pico, porem bastante seguro após intervenções no cruzamento</t>
  </si>
  <si>
    <t>https://drive.google.com/open?id=1YCH_Tywq1Nr5HusFSNyEF_Ji5E-UiMmX, https://drive.google.com/open?id=1w9GF730ATKxYVqb_i5SmNFosXZTxiv6g, https://drive.google.com/open?id=1RG6VQaWEHNARkV9yymHS5lF2KvKFxxKF, https://drive.google.com/open?id=1WSRM5fzrrjRUuKO6yEw6J1TIch2eumuh, https://drive.google.com/open?id=1CKV_tW1KySpH65wSfqu3nDkHtAvT4BKa, https://drive.google.com/open?id=1toAAlG2VEErsBUvGn2YFIAKptTxus6RK, https://drive.google.com/open?id=1PctUKv5sf7yxnYiz67bTAPcdHlBr7N0B, https://drive.google.com/open?id=1A7ladl6tcwTgGJ_mBggq1R69KCjvlcnA, https://drive.google.com/open?id=1ytkVSF58psVi8lONFtZg1zHFHFyUA-vU</t>
  </si>
  <si>
    <t>E.E.M.  Adauto Bezerra, Rua Monsenhor Liberato, 1834 - Fatima</t>
  </si>
  <si>
    <t>pavimentação regular, mas com muitas rachaduras e trincas</t>
  </si>
  <si>
    <t>trecho boa parte desobstruido, com alguns desvios em cruzamentos</t>
  </si>
  <si>
    <t>Não há rampas em vários cruzamentos, porém quando existem são perfeitas, tendo até em travessia elevada.</t>
  </si>
  <si>
    <t>travessias elevada e iluminadas quando há travessia pintada na rua</t>
  </si>
  <si>
    <t>transito de baixo volume, sem necessidade de semaforo</t>
  </si>
  <si>
    <t>baixo trafegfo de veiculos</t>
  </si>
  <si>
    <t>possui somente sombreamento em alguns trechos</t>
  </si>
  <si>
    <t>trecho muito aborizado em ponto e totalmente arido no outro, alguma mudas estão precisando de manutenção</t>
  </si>
  <si>
    <t>transito calmo, porem local inseguro devido a falta de fachadas ativas e de circulação de pessoas no local</t>
  </si>
  <si>
    <t>https://drive.google.com/open?id=1y2XuFSHJ9iFiz4i-nxlESVvXGAf7uGTY, https://drive.google.com/open?id=1-CH1RpLR6-kjVNITAc0hXD_xUJJHEarc, https://drive.google.com/open?id=1xQduqbBrxPAN1EwBVsKq6B8JKNJ7bS-D, https://drive.google.com/open?id=1_AiEZKKfiaIqmITHqxWifcc8t7EJloJZ, https://drive.google.com/open?id=1SYIeWejHxRh3IwDDb8MPJw_vwgzyUnty, https://drive.google.com/open?id=1PTk8o8GPLbb0m6SvICiEnVs1SP8won9-</t>
  </si>
  <si>
    <t>UECE Centro de Humanidades - Av. Luciano Carneiro, 345 - Campus de Fátima</t>
  </si>
  <si>
    <t>Calçada com buracos, rachaduras e trincas</t>
  </si>
  <si>
    <t>largura variavel devido a obstaculos na calçada, com trechos de 1.00 de faixa livre</t>
  </si>
  <si>
    <t>muitos obstaculos formados por arvores e buracos na calçada</t>
  </si>
  <si>
    <t>poucas rampas nos cruzamentos, e fora de padrão</t>
  </si>
  <si>
    <t>semaforo sem tempo para pedestres</t>
  </si>
  <si>
    <t>proximo da luciano carneiro é bem barulhento</t>
  </si>
  <si>
    <t>sem ponto de apoio, somente dentro da universidade</t>
  </si>
  <si>
    <t>trecho bastante arborizado da universidade até a parada de onibus</t>
  </si>
  <si>
    <t>transito rapido e relatos de assaltos e violencia nos arredores devido a falta de fachadas ativas e pouco fluxo de pessoas fora do horario de começo e fim das aulas</t>
  </si>
  <si>
    <t>https://drive.google.com/open?id=1QKj9i-b42QSvgC06VZbEj-ix90cKnhnR, https://drive.google.com/open?id=1bJA3nqmeHTqQoxLjvn22tGzRMeqRynTr, https://drive.google.com/open?id=1ynYO3lCV9Z51ZLw5W1tDeLKxeszYlVz9, https://drive.google.com/open?id=1b0brdFBCGyaSNRh8b9K1bGCb6lnBngiD</t>
  </si>
  <si>
    <t>Centro de Assistência à Criança, R. Guilherme Perdigão, 299 - Parangaba</t>
  </si>
  <si>
    <t>Bastante irregular com variações de pavimentação, buracos e rachaduras</t>
  </si>
  <si>
    <t>Largura informada do menor trecho, no outro lado da quadra temos calçadas de 3m com 2.5m de faixa livre</t>
  </si>
  <si>
    <t>Plana apesar de estreita</t>
  </si>
  <si>
    <t>por ser estreita qualquer poste ja dificulta um pouco a passagem</t>
  </si>
  <si>
    <t>não há rampas, somente rebaixos da calçada para garagem</t>
  </si>
  <si>
    <t>alguns beirais de telhados e arvores auxiliam na sombra, mas muito espaçadas</t>
  </si>
  <si>
    <t>somente uma arvore na entrada do hospital</t>
  </si>
  <si>
    <t>transito desordenado, muito estacionamentos irregulares, apesar de calmo</t>
  </si>
  <si>
    <t>https://drive.google.com/open?id=1_9_HW3Z1QSG7R80h5D5LX7ceUwbL84sS, https://drive.google.com/open?id=1zFMsdVg9APtigQHVrbg-MirK2ltYrN9h, https://drive.google.com/open?id=1eqiMusP0Bui2C_GXpZH4ZwFUJA_vj_Wa, https://drive.google.com/open?id=1HZl05aAEw_rfFnMg7Q_rQFTAGqvxzbAa, https://drive.google.com/open?id=1TXzXMZvyWvSKCNgmAaA3ikbXVyiSbuhx, https://drive.google.com/open?id=1nAB-C4n3rVXJND_bQkMAIM9LhXG5l4ol</t>
  </si>
  <si>
    <t>EEP Joaquim Moreira, R. Caio Prado, 249 - Parangaba</t>
  </si>
  <si>
    <t>Calçamento pedra portuguesa, com muitas falhas</t>
  </si>
  <si>
    <t>em um outro trecho na rua caio prado que a calçada fica com 2.60m, porem num trecho bem pouco movimentado.</t>
  </si>
  <si>
    <t>tem rampas de carro em alguns trecho que tornam impossivel a circulação por cadeirantes ou pessoas com carrinhos.</t>
  </si>
  <si>
    <t>postes e rampas obrigam o pedestres a desviar/sair da calçada em alguns trechos</t>
  </si>
  <si>
    <t>sem rampas ou qualquer travessia desenhada para pedestres</t>
  </si>
  <si>
    <t>sem faixa de pedestres</t>
  </si>
  <si>
    <t>nos horários de pico o trafego de veículos fica mais intenso</t>
  </si>
  <si>
    <t>só a sombra de uma árvore na entrada do colegio</t>
  </si>
  <si>
    <t>trecho com relatos de assaltos e sem fachadas ativas e pessoas caminhando fora da hora do rush</t>
  </si>
  <si>
    <t>https://drive.google.com/open?id=1uteJtAbZElTEFr1Cg7hYt9z047GVUfvN, https://drive.google.com/open?id=17Qsv301EUi2CJ08At1GmEF1odU_KBk7H, https://drive.google.com/open?id=17NjRCDRZOw6HUlvXLXVeM9xfHL_RSQeT, https://drive.google.com/open?id=1bK43VIRBuPiKlJT3VptVBe0DgceyczP9, https://drive.google.com/open?id=19_IER2L4cc5P_mBsyhW30qP_VPJAi5B_</t>
  </si>
  <si>
    <t>EM Claudio Martins EF, Av. João Pessoa, 6681 - Damas</t>
  </si>
  <si>
    <t>Calçada com falhas nos cantos e cruzamentos</t>
  </si>
  <si>
    <t>Trecho bem estreito com postes largos demais</t>
  </si>
  <si>
    <t>plano, porem apertado</t>
  </si>
  <si>
    <t>Postes no meio limitam e obrigam a fazer desvios para andar na calçada</t>
  </si>
  <si>
    <t>os desniveis são vencidos por degraus</t>
  </si>
  <si>
    <t>Na hora do rush é bastante movimentado e barulhento, com muitos onibus e caminhões</t>
  </si>
  <si>
    <t>Terrível, o trecho é estreito, os carros passam em alta velocidade do seu lado e por volta das 12hs não há nenhuma sombra.</t>
  </si>
  <si>
    <t>https://drive.google.com/open?id=1nEWpO5sx58kyVaR72g22DdI-UnBSjC57, https://drive.google.com/open?id=1hB1sHkjhahlvHgIn1uNRY6GQcRx0PyWb, https://drive.google.com/open?id=1HbDJ0rcjLaVprfW0_G3NG38_VlliiQ74, https://drive.google.com/open?id=1B1zNAzxLaPFQo2Tociw02SEcffvVAKtR</t>
  </si>
  <si>
    <t>TERMINAL DE ONIBUS PARANGABA - R. Eduardo Perdigão, 204 - Parangaba</t>
  </si>
  <si>
    <t>Calçada nivelada, se não fosse pelos materiais usados que aumentam a trepidação</t>
  </si>
  <si>
    <t>largura irregular, trecho com menos 1.2m de faixa livre</t>
  </si>
  <si>
    <t>há trechos bastante inclinados, como em anexo nas fotos</t>
  </si>
  <si>
    <t>barreiras e obstaculos constantes de todo tipo, desde ambulantes até postes e grades no caminho</t>
  </si>
  <si>
    <t>desniveis sem nenhuma rampa!</t>
  </si>
  <si>
    <t>apesar de ser um local de fluxo intenso de pedestres, não há nenhum semáforo</t>
  </si>
  <si>
    <t>transito intenso de onibus saindo do terminal</t>
  </si>
  <si>
    <t>muita poluição vinda dos onibus e caminhões da região</t>
  </si>
  <si>
    <t>algumas marquises e arvores no caminho, nada planejado</t>
  </si>
  <si>
    <t>sombreamento em apenas um trecho de um lado da quadra inteira</t>
  </si>
  <si>
    <t>uma experiencia horrível para quem têm que pegar ônibus no terminal à pé. já foi palco de inumeros acidentes de transito envolvendo pedestres.</t>
  </si>
  <si>
    <t>https://drive.google.com/open?id=10CuGlOYHkOQgDd6Z79iIP4ABRe3XPoY7, https://drive.google.com/open?id=1_7oizMXN60m0F3vv0wezau2WWtELPx73, https://drive.google.com/open?id=1FkjRjhaG-_fKFmjAsDFigNBk_EXgn47a, https://drive.google.com/open?id=1vJzxoIIrRFYhXg6u8TERE5RaXeqC9Mvl, https://drive.google.com/open?id=1TwVnFOzcINy6P8vaB7vl7fRWyG1xfN7L, https://drive.google.com/open?id=14NUNLuiW5qeSvaOEAnQlqAqwcoRKpUZM, https://drive.google.com/open?id=1oah6Uxe_9L2PIX0SBrqqpkb3N66TTDIM, https://drive.google.com/open?id=1REkYQK-zuE4fsn7kkh2cFbPx86AH_sov</t>
  </si>
  <si>
    <t>IMPARH Instituto Municipal de Pesquisa Administração e Recursos Humanos - Av. João Pessoa, 5609 - Damas</t>
  </si>
  <si>
    <t>Pavimentação comobstpletamente destruída e com entulhos e aculos em alguns trechos, e outros praticamente sem pavimentação.</t>
  </si>
  <si>
    <t>largura variável, com trechos de 1,5 de faixa livre e outros com menos de .60m, mesmo as mais largas sãoi inadequadas para a demanda de pessoas no local</t>
  </si>
  <si>
    <t>no geral plano, porem com muitos buracos</t>
  </si>
  <si>
    <t>Arvores, entulho, parada de onibus mal posicionadas, postes... há diversos bloqueios na via</t>
  </si>
  <si>
    <t>faltam faixa de pedestres em vários trechos, e no unico local que tem está precisando de manutenção</t>
  </si>
  <si>
    <t>transito intenso de onibus e de veiculos de passeio na hora do rush</t>
  </si>
  <si>
    <t>há muita vegetação dentro do IMPARH que acaba protegendo o pedestre em alguns horários</t>
  </si>
  <si>
    <t>simplismente horrível, principalmente no trecho da avnida joão pessoa, calçadas com péssima manutenção e largura inadequada para a quantidade de pessoas que circulam ali na hora do rush, sem contar o transito intenso de onibus que passam em alta velocidade ao lado da calçada.</t>
  </si>
  <si>
    <t>https://drive.google.com/open?id=1h8xzH3wqVLNq_-bwjgY6bj3C0-YsG2kX, https://drive.google.com/open?id=18-MeM4PUGfr7Tj09GZnc9GNMl8NKSc_j, https://drive.google.com/open?id=1IKx3opYER5hpTGNPWBGKvO4rLewq4xoN, https://drive.google.com/open?id=1R_p4THb0jcoWXlfdg5A67fvA8ZOvtyIW, https://drive.google.com/open?id=17MBuG_wBrhmlyR96gPduaurXyuNG4Uh_, https://drive.google.com/open?id=1noncUEpLVSHUCd3Di3lku4ODzxHNkRAI, https://drive.google.com/open?id=1XTNK14vlPz0cBYKkJmHL2rHExK6uNJNP, https://drive.google.com/open?id=17VBNaUusQC2z2dAyj2FNhL89dZfaXNF8, https://drive.google.com/open?id=1JX6wykD1h94_DqjSfT1NVgX6r_GAhpWS, https://drive.google.com/open?id=1GeN5ty8yGAEnwigH20Vl1__JTJwVqxU3</t>
  </si>
  <si>
    <t>Secretaria do Trabalho SETRA - Av. Gen. Osório de Paiva, 2 - Parangaba</t>
  </si>
  <si>
    <t>calçada de pedra portuguesa, com bastrante falhas e desniveis</t>
  </si>
  <si>
    <t>largura variavel devido a escadas rampas e obstaculos na calçada</t>
  </si>
  <si>
    <t>inclinações e desniveis altos demais</t>
  </si>
  <si>
    <t>muitos desníveis obrigam a ir no asfalto que está nivelado</t>
  </si>
  <si>
    <t>transito intenso de veiculos de passeio</t>
  </si>
  <si>
    <t>arvores pequenas que não fazem sombra</t>
  </si>
  <si>
    <t>simplesmente horrível, muitos desníveis e sem sinalização nenhuma</t>
  </si>
  <si>
    <t>https://drive.google.com/open?id=1m-oLKjwcckVp_DW6g3BoXIeoOhfc5ZGN, https://drive.google.com/open?id=1KELWBcOh_fdgJbYTa8S2B6RoKvXtAXVE, https://drive.google.com/open?id=1JMi5CAzG0bZG3BHRdL_Q5stDHxKzQqJy, https://drive.google.com/open?id=1JSHZv7L9ugzmir5Lxpdwp1je2SauiBMh</t>
  </si>
  <si>
    <t>SESI - Av. João Pessoa, 6754, Parangaba</t>
  </si>
  <si>
    <t>alguns trechos bastante degradado  com falhas e buracos</t>
  </si>
  <si>
    <t>largura da faixa livre informada equivale ao trecho mais apertado</t>
  </si>
  <si>
    <t>leve inclinação para a via</t>
  </si>
  <si>
    <t>alguns poucos obstaculos que te obrigam a desviar do caminho</t>
  </si>
  <si>
    <t>rampa fora do padrão e nenhuma em areas de travessia de pedestres</t>
  </si>
  <si>
    <t>fluxo constante de caminhões e ônibus na região</t>
  </si>
  <si>
    <t>arvores com copa grande protegem alguns trechos da calçada</t>
  </si>
  <si>
    <t>https://drive.google.com/open?id=12zWKhO9D3J3QrrgVv0dprAZStiJnvnCV, https://drive.google.com/open?id=176Cz4HPkTyE-Td7tmi0dzRgmE9_P56vF, https://drive.google.com/open?id=1rjyaA0H4MPDg1rFUZTWcLpVp3QWKzMfr, https://drive.google.com/open?id=14tA8DROg9dLxQBwq8t9JBlkc1rOjrCvc</t>
  </si>
  <si>
    <t>Mariana Machado dos Anjos</t>
  </si>
  <si>
    <t>GO</t>
  </si>
  <si>
    <t>Puc - Go</t>
  </si>
  <si>
    <t>A calçada tem um pavimento regular ao longo do seu trecho.</t>
  </si>
  <si>
    <t>A largura da calçada e regular e não varia ao longo do seu trecho.</t>
  </si>
  <si>
    <t>O trecho da calçada aparentemente e regular</t>
  </si>
  <si>
    <t xml:space="preserve">Na  calçada para acesso ao prédio principal da universidade a rampa de acesso está em boa manutenção e segue a norma da nbr 9050. </t>
  </si>
  <si>
    <t xml:space="preserve">A faixa de travessia no trecho está bem também se está bem visível para os motoristas pintada e conservada, porém não há placas de advertência e iluminação na faixa. </t>
  </si>
  <si>
    <t>No local não há semáforos de pedestre.</t>
  </si>
  <si>
    <t>Na área não tem placas de orientação para o pedestre.</t>
  </si>
  <si>
    <t>A área tem um ruido moderado que não atrapalha a comunicação.</t>
  </si>
  <si>
    <t xml:space="preserve">E uma região com alto fluxo de automóveis porem não foi possível sentir a fumaça dos veículos. </t>
  </si>
  <si>
    <t>A área está próxima de uma praça que contam com áreas de descanso.</t>
  </si>
  <si>
    <t>O trecho tem poucas árvores e estão em um bom estado de conservação.</t>
  </si>
  <si>
    <t>E uma área que tem policiais nas proximidades. O pedestre tem a sensação de segurança por ter alguns comércios e universidades no seu entorno.</t>
  </si>
  <si>
    <t>https://drive.google.com/open?id=1p7zSH98-n2JH0PD1vmIvhE-u_OGc1awe, https://drive.google.com/open?id=1-IO_sN7FplqDtXjz_m_CUvEtEFNtnWjo, https://drive.google.com/open?id=11Y8Dp49JBM3cmHvlPJp2MECHaG7Rm4lb</t>
  </si>
  <si>
    <t>marimachado685@gmail.com</t>
  </si>
  <si>
    <t>Poliana Batista Rodrigues Lins</t>
  </si>
  <si>
    <t>Goiânia</t>
  </si>
  <si>
    <t>Colégio Olavo Bilac ,  Rua 13, esquinas com a Avenida 24 de Outubro e Rua 6</t>
  </si>
  <si>
    <t xml:space="preserve">O calçamento do entorno encontra-se em estado em boas condições. No entanto, o calçamento do acesso principal não está em condições boas. </t>
  </si>
  <si>
    <t>A calçada de acesso dos alunos é mais larga que as demais</t>
  </si>
  <si>
    <t>Inclinação dentro dos padrões.</t>
  </si>
  <si>
    <t>Nos horários de entrada e saída de alunos a calçada é ocupada por vendedores ambulantes.</t>
  </si>
  <si>
    <t>Não existe rampa de acessibilidade em nenhuma das esquinas de acesso.</t>
  </si>
  <si>
    <t xml:space="preserve">Faixas de pedestres precisando de manutenção. </t>
  </si>
  <si>
    <t>Os semáforos existentes são para o fluxo veicular.</t>
  </si>
  <si>
    <t>As placas existentes são com os nomes das ruas.</t>
  </si>
  <si>
    <t>A região possui um alto fluxo de veículos pesados.</t>
  </si>
  <si>
    <t>Nas proximidades existe uma praça arborizada.</t>
  </si>
  <si>
    <t xml:space="preserve">Embora possua alguma vegetação, ela se encontra na área interna do colégio. </t>
  </si>
  <si>
    <t>Devido a falta de educação no trânsito a circulação não é segura. Além de ser uma região conhecida por abrigar usuários de drogas.</t>
  </si>
  <si>
    <t>https://drive.google.com/open?id=1awXnZ4saPj0wbRc1h1GT3s91b35NksFW, https://drive.google.com/open?id=1BkfrbJSyXrRtCQ3gQR9Vkmt7mvMR9xE7, https://drive.google.com/open?id=1mIR90KcEou7fEhf2jqLslGE9fooVjJe5</t>
  </si>
  <si>
    <t>poliana.arq.urb@gmail.com</t>
  </si>
  <si>
    <t>Terminal do Dergo  - Avenida Anhanguera</t>
  </si>
  <si>
    <t>Alguns trechos possuem trincas. No geral, passeio público dentro do aceitável.</t>
  </si>
  <si>
    <t>Os acessos ao terminal, possuem valores semelhantes da largura total em ambas esquinas.</t>
  </si>
  <si>
    <t>As declividades da área não são muito significativas.</t>
  </si>
  <si>
    <t>O maior problema foram as ocupações das calçadas pelos veículos. E em alguns casos pelo mercado de rua.</t>
  </si>
  <si>
    <t>As rampas existentes precisam de manutenção.</t>
  </si>
  <si>
    <t>Faixas e o asfalto com avarias, dificultando o deslocamento principalmente de idosos e cadeirantes.</t>
  </si>
  <si>
    <t xml:space="preserve">As únicas sinalizações verticais são para os veículos. </t>
  </si>
  <si>
    <t>Placas em estado de conservação deploráveis.</t>
  </si>
  <si>
    <t>Devido ao alto fluxo de veículos a região propicia um ruído urbano grande.</t>
  </si>
  <si>
    <t>Em alguns trechos a proteção do sol vem da sombra das edificações.</t>
  </si>
  <si>
    <t>As vegetações existentes são do interior dos lotes adjacentes.</t>
  </si>
  <si>
    <t>Além da insegurança viária propiciada pelos deslocamentos nas vias, existe também, a insegurança local por ser uma região frequentada por usuários de drogas e batedores de carteira.</t>
  </si>
  <si>
    <t>https://drive.google.com/open?id=1j83zyYFrhJOulrBXx1iXhZykqf5JyAx-, https://drive.google.com/open?id=1iDLB3zU_uznNLGROrtl1jeT2-COyROja, https://drive.google.com/open?id=1Xg_iSZJ34BBm6FPfRuidNnmv428ZS_EB</t>
  </si>
  <si>
    <t>Rua 13, esquina com a Rua 6 e Rua 9</t>
  </si>
  <si>
    <t>Possui piso tátil , porém foi implantado de forma irregular, fora dos padrões exigidos pela prefeitura.</t>
  </si>
  <si>
    <t>A largura da calçada varia nas ruas de seu entorno. No entanto, não atrapalha na caminhabilidade.</t>
  </si>
  <si>
    <t>Sem declividade acentuada.</t>
  </si>
  <si>
    <t>Os obstáculos  são provenientes de sinalizações, iluminação pública, lixeira e principalmente pelo Pit-Dog (Lanchonete de rua).</t>
  </si>
  <si>
    <t>A única rampa existente não está dentro da norma.</t>
  </si>
  <si>
    <t xml:space="preserve">Embora exista a faixa de pedestre,  a comerciante local disse que os veículos não respeitam. </t>
  </si>
  <si>
    <t>Não existe semáforo para a travessia dos estudantes e dos transeuntes.</t>
  </si>
  <si>
    <t>As placas existentes são com indicação do nome das ruas.</t>
  </si>
  <si>
    <t>A escola fica nas proximidades de uma praça.</t>
  </si>
  <si>
    <t>Garnde parte da vegetação encontra-se na área interna do colégio, na rua exite apenas um vegetação.</t>
  </si>
  <si>
    <t>Local insegura devido ao trânsito e aos usuários de droga nas proximidades</t>
  </si>
  <si>
    <t>https://drive.google.com/open?id=1d3kLhqL92wEI2fU2p6-ExScrjl4U3orK, https://drive.google.com/open?id=1SR0Nc8Xn-u8CVCAtrXb_oo2-augeo3BL, https://drive.google.com/open?id=1LC2IEbLSpcC-02ABYT7qIN2a2icRuMGY, https://drive.google.com/open?id=1fcOyFdbNsVLYJC5FvlsiuoKBaPIFLPux</t>
  </si>
  <si>
    <t>Terminal Rodoviário e Campinas  - Rua 13, esquina com a  Rua  11-A e Rua 9</t>
  </si>
  <si>
    <t>O piso sextavado dificulta a mobilidade pela ruas adjacentes.</t>
  </si>
  <si>
    <t>As calçada varia nas ruas adjacentes.</t>
  </si>
  <si>
    <t>O trecho analisado é regular sem declividade acentuada.</t>
  </si>
  <si>
    <t>O trecho não possui obstáculo acentuado na fachada principal, no entanto, nas ruas laterais a vegetação impede a circulação segura.</t>
  </si>
  <si>
    <t>Inexistência de rampas em toda a quadra analisada.</t>
  </si>
  <si>
    <t>Não há faixa de pedestre.</t>
  </si>
  <si>
    <t>A sinalização é apenas por meio do nome das ruas nos cruzamentos.</t>
  </si>
  <si>
    <t>Por ser um terminal rodoviário e por estar próximo a um terminal de ônibus urbano o fluxo de veículos é alto.</t>
  </si>
  <si>
    <t>A sensação de poluição só não é maior devido a vegetação da quadra em que se localiza o terminal.</t>
  </si>
  <si>
    <t>O local possui área de descanso  justamente por ser um terminal rodoviário.</t>
  </si>
  <si>
    <t>Embora a vegetação seja abundante a localização delas, em grande parte impede a circulação pelo calçamento.</t>
  </si>
  <si>
    <t>O alto fluxo de veículos combinado com a insegurança pública e no transitar seguro transforma o local em uma via de insegurança.</t>
  </si>
  <si>
    <t>https://drive.google.com/open?id=1FL8_ildQwY5x-prqS6Ttk6vK5Yn3pmoH, https://drive.google.com/open?id=1dSbtJEVJg11UFff7K_baO5hY794f7j25, https://drive.google.com/open?id=1PiuIcey_fpNVyQZ2hZa6j5dgoME-Ws9q</t>
  </si>
  <si>
    <t>Segurança Pública, Avenida Anhanguera esquina com a Rua 14 e Rua 17.</t>
  </si>
  <si>
    <t>Calçadas regulares sem muita avaria</t>
  </si>
  <si>
    <t>Calçamento adequado ao deslocamento seguro.</t>
  </si>
  <si>
    <t>Sem declividade fora do padrão.</t>
  </si>
  <si>
    <t>Calçamento sem muitos obstáculos.</t>
  </si>
  <si>
    <t>As rampas não estão dentro da norma de acessibilidade.</t>
  </si>
  <si>
    <t>As faixas em alguns trechos necessitam de manutenção.</t>
  </si>
  <si>
    <t>O local possui um alto fluxo de veículos e a travessia segura só é possível pelos momentos em que os veículo param nos semáforos.</t>
  </si>
  <si>
    <t>Placas apenas com os nomes das vias.</t>
  </si>
  <si>
    <t>O alto fluxo de veículos e a falta de vegetação pioram a condição atmosférica.</t>
  </si>
  <si>
    <t>Não há local de apoio para o conforto de quem caminha.</t>
  </si>
  <si>
    <t xml:space="preserve">Não há vegetação que propicie conforto térmico ao transeunte. </t>
  </si>
  <si>
    <t>Embora seja um edifício da segurança pública, o local não é seguro aos pedestres. Pois o fluxo de veículo transitando pela avenida e a falta de educação no trânsito não permite um deslocamento seguro.</t>
  </si>
  <si>
    <t>https://drive.google.com/open?id=1RaYXxIOHS4rfiQLTFb493A_IH29dXhK7, https://drive.google.com/open?id=1SfzHvrjGBafe16HyOek3kIBxBjGh2xhP, https://drive.google.com/open?id=1kTq_YBO2--QFq_S1rsFUc4Nc9wAPadnU, https://drive.google.com/open?id=1Dxqt6bGV37pGoEcUib_soy1z07lQmVEB</t>
  </si>
  <si>
    <t>Centro Cultural Gustav Ritter - Avenida Marechal Deodoro da Fonseca, esquina com a Rua José Hermano</t>
  </si>
  <si>
    <t>Embora o calçamento seja de pedra, sua conservação está em bom estado.</t>
  </si>
  <si>
    <t>Calçada dentro da normalidade de declividade.</t>
  </si>
  <si>
    <t>A placa e vegetação da calçada atrapalha a passagem.</t>
  </si>
  <si>
    <t>A única sinalização fica por conta da faixa de pedestre, e a sinalização vertical de travessia de pedestres.</t>
  </si>
  <si>
    <t>Esta região da cidade era um vilarejo que fora anexado na fundação de Goiânia, tornando-se um bairro. Mesmo sendo uma parte histórica da cidade, não possui placas de orientação.</t>
  </si>
  <si>
    <t>Mesmo a avaliação sendo realizada em horário de pico, o ruído não foi alto. talvez devido a vegetação existente na Praça da Matriz de Campinas.</t>
  </si>
  <si>
    <t>Por estar próximo de uma região comercial movimentada, a sensação de poluição é menor nesta área da cidade.</t>
  </si>
  <si>
    <t>A praça até propicia o descanso, no entanto, não é muito utilizada devido a grande quantidade de moradores de rua que utiliza a praça como moradia e abrigo.</t>
  </si>
  <si>
    <t>A maior parte da vegetação encontra-se na praça em frente a escola de música.</t>
  </si>
  <si>
    <t>O trânisto do local não impede a circulação, porém, a insegurança do pedestre vem dos moradores de rua.</t>
  </si>
  <si>
    <t>https://drive.google.com/open?id=1tFdJmOGr97H_itmYiCLlS9ZbOa4nvrZf, https://drive.google.com/open?id=113kg0uIhXidKdtSXeIRbKaqqaUrq5D-d</t>
  </si>
  <si>
    <t>Colégio Estadual Assis Chateaubriand - Avenida Rio Grande do Sul esquina com  a Rua José Hermano</t>
  </si>
  <si>
    <t>Calçada com alumas trincas.</t>
  </si>
  <si>
    <t>Embora o passeio público possua largura boa, ela encontra-se um pouco danificada.</t>
  </si>
  <si>
    <t>Sem inclinações significativas.</t>
  </si>
  <si>
    <t>Local amplo que permite a caminhabilidade.</t>
  </si>
  <si>
    <t>O local possui uma rampa fora das normas e onde deveria existir outra, não há.</t>
  </si>
  <si>
    <t>Local sinalizado.</t>
  </si>
  <si>
    <t>A orientação é por meio do nome das ruas.</t>
  </si>
  <si>
    <t>Além da marquise da edificação, os estudantes utilizam a Praça da Matriz de Campinas como espaço de descanso</t>
  </si>
  <si>
    <t>Na rua não há vegetação, o sombreamento vegetal encontra-se na praça.</t>
  </si>
  <si>
    <t>https://drive.google.com/open?id=1Qjc4-mRgt-Nj0OTbn2cCv4Tk9sGhsREa, https://drive.google.com/open?id=1NmGTDLHhvPoHFrh2JaHkpPaFxx09p_GJ</t>
  </si>
  <si>
    <t>Terminal da Praça "A"  - Avenida Anhanguera</t>
  </si>
  <si>
    <t>O acesso ao terminal possui calcamento diferenciado em seus pontos de acesso.</t>
  </si>
  <si>
    <t>Para o trecho foi retirado uma media do calçamento, pois cada esquina possui um valor diferente.</t>
  </si>
  <si>
    <t>Sem inclinação significativa.</t>
  </si>
  <si>
    <t>O calçamento do entorno é bem tumultuado, sendo ocupado por vendedores ambulantes, veículos, tendas, lixeiras e rampas de acesso a edificações.</t>
  </si>
  <si>
    <t>Nenhuma da rampas estão dentro da norma de acessibilidade. O que é mais interessante constatar é que a prefeitura  elaborou uma normativa em 2015 exigindo aos estabelecimentos comerciais a implantação do piso tátil. No entanto, nem mesmo a prefeitura tem aplicado corretamente essa sinalização nos espaços de gerencia pública.</t>
  </si>
  <si>
    <t>Todas a esquinas possuem faixas de pedestres.</t>
  </si>
  <si>
    <t>Só há semáforo na avenida anhanguera, nas demais os pedestres tem que aventurar em meio ao trânsito e com a falta de educação de motoristas e motociclistas.</t>
  </si>
  <si>
    <t>O que existe encontra-se em estado de má conservação.</t>
  </si>
  <si>
    <t>A medição fora realizada fora do horário de pico, portanto, o ruído urbano nos horário de pico é bem pior.</t>
  </si>
  <si>
    <t xml:space="preserve">O alto fluxo de veículos e a falta de vegetação piora a condição atmosférica. </t>
  </si>
  <si>
    <t>Os pontos de descanso encontra-se dentro do terminal e nos camelódromos existentes em três das cinco esquinas.</t>
  </si>
  <si>
    <t>A vegetação existente, não é suficiente para atender o conforto térmico da região.</t>
  </si>
  <si>
    <t>A falta de educação no trânsito e o respeito com os pedestres e ciclistas não é espaço agradável a circulação.</t>
  </si>
  <si>
    <t>https://drive.google.com/open?id=1Qvcp2ifwC--VnS7jGqDrylizZOg3Pza8, https://drive.google.com/open?id=1mVeaC9asAzaNyeumeKu6jfv3KtRNvLU7, https://drive.google.com/open?id=1FQlVd_iWROWzM5kTgxSFjbBo2Ad_Uv9e, https://drive.google.com/open?id=1nhPUvgtJTyQMs8ffPwRrEwEAGyVcBoKI, https://drive.google.com/open?id=1wbC3hFI0_t7Yzcfh5NjsqWGvAwnv4rV1, https://drive.google.com/open?id=1PIb_TX31LaObU1R7W8x80Gfg9Zhcuc4u, https://drive.google.com/open?id=18sKEE1i45T4obVaiPB7jHmnoz2lGL3_o, https://drive.google.com/open?id=1bNS6OEaFUmsYGZ67eCL9GREywin76Jeq, https://drive.google.com/open?id=1T7xZR-JMYsItgyOv4-f-lC9SfGuwAGwV, https://drive.google.com/open?id=1hGVTUdYwcsSUJ1Ahs08eKg6YO_6u2mm1</t>
  </si>
  <si>
    <t>Hemocentro - Avenida Anhanguera, esquina com a Rua 220.</t>
  </si>
  <si>
    <t>O calçamento encontra-se  muito acabado.</t>
  </si>
  <si>
    <t>O passeio público esta em más condições.</t>
  </si>
  <si>
    <t>Além da má conservação a inclinação são fatores que atrapalham a mobilidade.</t>
  </si>
  <si>
    <t>O que fora proposto não funciona com rampa de acessibilidade.</t>
  </si>
  <si>
    <t>Faixas precisando de reparos e pintura.</t>
  </si>
  <si>
    <t xml:space="preserve">Não há áreas de descanso. </t>
  </si>
  <si>
    <t>A vegetação é insuficiente para atender as necessidades dos transeuntes.</t>
  </si>
  <si>
    <t>https://drive.google.com/open?id=12bu56Ax_uzd6kIE2dvEH61qCnPcK8JBF, https://drive.google.com/open?id=1S921N9YUMK-_wFBlCZ_JHi_UTrHTw_H1, https://drive.google.com/open?id=1mN7ApetIqnn8RCaRMD1hIrHtNnNBNotC, https://drive.google.com/open?id=1PzRRXpVQAtzcOcobMWXAnt1Z0Nc40ayD, https://drive.google.com/open?id=1pyySpCJBATZmh0n8vEf9SvgZVWUhJpHw, https://drive.google.com/open?id=1RgfPD20y1D7nLRCTY6PomE_Tut0gPm1n</t>
  </si>
  <si>
    <t>Hospital Materno Infantil - HMI, Rua R-7 esquina com a Rua R -2.</t>
  </si>
  <si>
    <t>Calçamento com trinca, piso de pedras e piso sextavado. As diferenças de calçamento não favorece a mobilidade.</t>
  </si>
  <si>
    <t>O pedestre que quiser acessar o Hospital e faz o uso do transporte público terá que utilizar o calçamento do HEMOCENTRO. A calçada em frente ao hospital está dentro da inclinação aceitável para a mobilidade, no entanto, o piso sextavado dificulta a mobilidade de cadeirantes e idosos.</t>
  </si>
  <si>
    <t xml:space="preserve">Pit-dogs (Lanchonetes), vendedores ambulantes e veículos ocupam o espaço de circulação.  </t>
  </si>
  <si>
    <t>Quando há, não estão dentro da norma.</t>
  </si>
  <si>
    <t>Não há semáforos para pedestres.</t>
  </si>
  <si>
    <t>Placas apenas com nomes das ruas.</t>
  </si>
  <si>
    <t>Local tranquilo quando não está no horário de pico.</t>
  </si>
  <si>
    <t>Embora esteja próximo a Avenida Anhanguera que liga a cidade de Leste a Oeste, a sensação de poluição não é tão grande devido a vegetação na áerea.</t>
  </si>
  <si>
    <t>O mobiliário existente encontra-se muito danificado.</t>
  </si>
  <si>
    <t>Local tranquilo devido ao baixo fluxo de veículos.</t>
  </si>
  <si>
    <t>https://drive.google.com/open?id=1estaPHfdfp2rOuF9ryfrACs-TnMkqWj1, https://drive.google.com/open?id=1dm6eAM-94zzTJupSFah4s8N3o5S_AhXI, https://drive.google.com/open?id=1ZJRt9Hao6UzJAS7-NLG0jyJ2aADVFVaQ, https://drive.google.com/open?id=1oj0TZIf9CdKtm37mNcQjR6upWQKR60OF, https://drive.google.com/open?id=1YGkk_uHg18IpyxDSENnxNDKcHnNnEDCd, https://drive.google.com/open?id=1hU8X-vMu2lZ6sEZ0iUv4-Y3LBk2cD75o, https://drive.google.com/open?id=1Dvzjd_hF7kriy6YTNInWMo6j23MlK8nC, https://drive.google.com/open?id=1hq2B1bfRoyz338IZbkWi0aWQRtXYEeDv</t>
  </si>
  <si>
    <t>Praça Civica</t>
  </si>
  <si>
    <t>A calçada do entorno da Praça cívica e formada por um piso irregular.</t>
  </si>
  <si>
    <t>A calçada e um pouco irregular, varia de tamanho ao logo do trecho da praça.</t>
  </si>
  <si>
    <t>O trecho da calçada da praça e plano, sem dificuldades para caminhar.</t>
  </si>
  <si>
    <t>Durante o trecho em volta da praça não á obstáculos que impeçam das pessoas circularem livremente.</t>
  </si>
  <si>
    <t>No trecho da praça algumas rampas segue a padronização da nbr 9050 e em outros trechos as rampas não esta de acordo com a norma.</t>
  </si>
  <si>
    <t>No local de travessia par a praça tem faixa de pedestre porem esta um pouco desgastada em alguns trechos da praça, em alguns trechos tem o semáforo para a travessias de pedestres</t>
  </si>
  <si>
    <t>No local tem semáforo especifico para a travessia de pedestre  porem o sinaleiro não tem sinal sonoro para pessoas com deficiência visual.</t>
  </si>
  <si>
    <t xml:space="preserve">As placas que tem ao longo do trecho são para orientações dos prédios que são atrações turísticas da cidade </t>
  </si>
  <si>
    <t>E uma região que tem grande trafego de onibus e carros</t>
  </si>
  <si>
    <t>Por ser no centro da cidade e um trecho com um trafego intenso de carros, ônibus e motocicletas, o cheiro da fumaça dos veículos não era algo totalmente desagradavel</t>
  </si>
  <si>
    <t>O espaço da praça cívica e bem arborizado e possui locais de descanso(bancos) pra que o pedestre possa ficar, tem áreas cobertas para se abrigar da chuva porém não tem banheiro publico e bebedouro.</t>
  </si>
  <si>
    <t>A praça e um espaço bem arborizado, os jardins estão em uma boa conservação.</t>
  </si>
  <si>
    <t>No momento da avaliação encontravam se viaturas de policia fazendo a segurança na praça, o trafego do entorno e moderado e um local que tem a velocidade de trafego mais baixa e alguns comércios em volta</t>
  </si>
  <si>
    <t>https://drive.google.com/open?id=1Hc3VBHTlX1k9_9yKtb_XuvL7DUwmzpwE, https://drive.google.com/open?id=1m5i9pxrNeO65dMMXstsr08zUXlTFFeLr, https://drive.google.com/open?id=1_mVHNKr32kLrYYwqHpicIp0rc6YMvU46, https://drive.google.com/open?id=1JfAPYO-O78uYIGL36D6h7-IIB7nPkYeL, https://drive.google.com/open?id=1GVRtG09vHNWLxEA_2LRgICS3vjFPlJww, https://drive.google.com/open?id=16UwmJ_Izmr9D804bmjm1yQp_Yitw9JxW, https://drive.google.com/open?id=1wvwqLpGo3T-1gUvpi7oeBO0eZ84k3NdM, https://drive.google.com/open?id=1r94WJZ-AYeP_QVrvuYkaNmZ4xfmhJZl1, https://drive.google.com/open?id=1P0vwWiEpmFwgufgrtFcwX3_P-v9S-zvE, https://drive.google.com/open?id=1gAQAYjemLyTQMXaUP4RjsXEvY8aSafKQ</t>
  </si>
  <si>
    <t>Colegio Lyceu de Goiânia</t>
  </si>
  <si>
    <t>A calçada do entorno do colegio tem o pavimento em sua parte todo irregular, em frete a escola a calçada e do quebrada.</t>
  </si>
  <si>
    <t>A calçada em volta do colegio tem a largura de 1,20 e a calçada da frente tem 6 metros, a calçada varia ao longo do trecho</t>
  </si>
  <si>
    <t xml:space="preserve">A calçada do trecho analisado não tem nenhum tipo de inclinação </t>
  </si>
  <si>
    <t>As barreiras visuais que faz o pedestre mudar a passagem que tem lixo nas calçadas.</t>
  </si>
  <si>
    <t>Em nenhuma das esquinas do local avaliado tem rampas de acesso para cadeirantes.Apenas o acesso ao estacionamento e tem uma rampa porem não e de acordo com a nbr 9050.</t>
  </si>
  <si>
    <t>No entorno do colégio não tem faixas de pedestre. A unica sinalização e de pare para os carros.</t>
  </si>
  <si>
    <t>No local não tem semáforos para pedestre e um local de um fluxo baixo de veículos.</t>
  </si>
  <si>
    <t>O local e uma região escolar porem não apresenta nenhuma placa de sinalização.</t>
  </si>
  <si>
    <t>O trecho tem um trafego leve de automoveis</t>
  </si>
  <si>
    <t xml:space="preserve">E uma área com pouco fluxo de automóveis, não foi possível sentir a fumaça de veículos. </t>
  </si>
  <si>
    <t xml:space="preserve">Nesta área não possui equipamentos públicos para descanso do pedestre. </t>
  </si>
  <si>
    <t>E uma área bem arborizada porem sem manutenção.</t>
  </si>
  <si>
    <t>E uma área com trafego leve, e uma área pouco segura para quem caminha não á policiamento na região.</t>
  </si>
  <si>
    <t>https://drive.google.com/open?id=1sx5XwwfHBDNa1xTOn4F1MpTnfBKrMRln, https://drive.google.com/open?id=11s-UiglOyj343P1d5pZ_Cwy5goJ94iK1, https://drive.google.com/open?id=19QewF5slK1aDWajpRJsVEIAuzHGnjBB3, https://drive.google.com/open?id=1GDaeJRksbLk8GTW3F03RSOI05yb6YbUj, https://drive.google.com/open?id=1asmDuHxSdsDENiwSBPi985sTuou4OviN, https://drive.google.com/open?id=1of8T4Fw1MA3PKMHRvuYCnaGlJabYXqlI, https://drive.google.com/open?id=1T-rwT6eCzLFeRGJSErpC87Dlr_sH3z9f, https://drive.google.com/open?id=1z0ANXI3F2KoEq9JnUQWZ3ck5gUqv-OTU, https://drive.google.com/open?id=1VxD48Sw-CQYrd4OsGKwMhO77-um3flIp, https://drive.google.com/open?id=1u7LcMcP0UDV3eH1IgpE_tfFn6Dbt3NOo</t>
  </si>
  <si>
    <t>Ministério do Trabalho</t>
  </si>
  <si>
    <t>A calçada do local analisado tem um pavimento irregular e parte da calçada esta quebrada</t>
  </si>
  <si>
    <t xml:space="preserve">A largura da calçada e irregular </t>
  </si>
  <si>
    <t>Visualmente a calçada e plana, não impede que os pedestres caminhe de uma forma mais confortavel</t>
  </si>
  <si>
    <t>No espaço da calçada tem barraca de comercio que atrapalham  a passagem</t>
  </si>
  <si>
    <t>Uma esquina contem rampa de acesso porem está totalmente fora da norma de acessibilidade</t>
  </si>
  <si>
    <t>A faixa de acesso esta um pouco desgastada poem e visível para os motoristas e pedestres. No local não tem placa de advertência. A faixa de pedestre está na linha de acesso a calçada.</t>
  </si>
  <si>
    <t>Semáforo existe mas não tem sinal sonoro para pessoas com deficiência visual.</t>
  </si>
  <si>
    <t>O trecho tem placas de rotas de pedestre para a área de edificações de art deco que são considerados turísticos na cidade</t>
  </si>
  <si>
    <t>E uma área com trafego intenso porem o nível de ruido e confortavel</t>
  </si>
  <si>
    <t>O trecho tem intenso tráfego de veículos porem não  possível sentir a fumaça dos veículos.</t>
  </si>
  <si>
    <t>A edificação e próxima da Praça Civica onde tem equipamentos urbanos para descanso e muita arborização.</t>
  </si>
  <si>
    <t>O trecho e arborizado porem sem muita manutenção.</t>
  </si>
  <si>
    <t>A região tem um alto fluxo de pedestre, tem comercio em volta e próximo de área policial.</t>
  </si>
  <si>
    <t>https://drive.google.com/open?id=133mKyhPR8d6XDzRYgo9HDH9iE9jibvt_, https://drive.google.com/open?id=1oXE0UcpfVWA9V6aSnXvt0JiuplGpRW2T, https://drive.google.com/open?id=13-E3Te04Lz3zwjqdTANvewDTiA98Hp9O, https://drive.google.com/open?id=1ky0-byqCwGCmBF6nkMfDHS8l0J81CMLk, https://drive.google.com/open?id=1T1oe4sOZN7Xj1OAsl6exowQvKCkBfyg_, https://drive.google.com/open?id=1LsFUhEUvLHm3mMTrosdjwPbWEPdchKfw, https://drive.google.com/open?id=1_3vf0bPjXrJq7n_fDWwSE1oo9456bLlV</t>
  </si>
  <si>
    <t>INSS</t>
  </si>
  <si>
    <t>Calçada com pavimento irregular em alguns trechos e algumas tampas de caixa de esgoto na calçada.</t>
  </si>
  <si>
    <t>A largura da calçada e irregular durante o trecho</t>
  </si>
  <si>
    <t>A calçada da edificação e sua maior parte e plana em so um treco que tem uma pequena inclinação.</t>
  </si>
  <si>
    <t>Nas esquinas tem rampas de acessibilidade porem não esta muito de acordo com a norma nbr 9050</t>
  </si>
  <si>
    <t xml:space="preserve">A faixa de pedestre está bem pintada e conservada, e também se está bem visível para os motoristas. </t>
  </si>
  <si>
    <t>O semáforo existe porem não tem botoeira e sinal para deficientes visuais.</t>
  </si>
  <si>
    <t>Não existe placas de orientação</t>
  </si>
  <si>
    <t>E uma região com alto tráfego de automóveis mas o ruido não dificulta a conversação entre as pessoas</t>
  </si>
  <si>
    <t>A área não e possível sentir a fumaça de veiculos</t>
  </si>
  <si>
    <t>A edificação e próxima a área da praça cívica onde tem equipamentos de descanso e uma área arborizada</t>
  </si>
  <si>
    <t>O entorno tem poucas arvores</t>
  </si>
  <si>
    <t xml:space="preserve">E uma área segura para o pedestre, tem um alto trafego porem existe sinalizações para o pedestre. </t>
  </si>
  <si>
    <t>https://drive.google.com/open?id=15zMRTso3mnJNc3SwsCa4ejWwRk0pTy1J, https://drive.google.com/open?id=1q_Nb5vwAf1Rj--x9GJKdi2n_yLyQBm-u, https://drive.google.com/open?id=1S0SbqfZgePEGgSegznczoj-QSIYx7U6N, https://drive.google.com/open?id=1dsWMbKwy2XBoUtU3xQzbFfNN3fbKLOe7, https://drive.google.com/open?id=1bv9xx54Xqri0N2pX2Adb1AnFxstsJjv_</t>
  </si>
  <si>
    <t>TRE</t>
  </si>
  <si>
    <t>Ao longo do trecho a calçada varia um pouco no tamanho</t>
  </si>
  <si>
    <t>A calçada visualmente parece ser plana</t>
  </si>
  <si>
    <t>A calçada apresenta apenas uma barreira que e uma placa de sinalização no meio da calçada</t>
  </si>
  <si>
    <t>Existe apenas uma rampa de acessibilidade porem não esta de acordo com a norma nbr 9050</t>
  </si>
  <si>
    <t>A faixa está um pouco desgastada mas bem visível para os motoristas.</t>
  </si>
  <si>
    <t xml:space="preserve">O trecho tem semáforo para pedestre porem não tem sinalização para deficientes visual. </t>
  </si>
  <si>
    <t>Há placas de orientação são voltadas para as atrações turísticas</t>
  </si>
  <si>
    <t>O trecho não tem muitos ruidos apesar do trafego ser elevado.</t>
  </si>
  <si>
    <t>O trafego e elevado porem não e possível sentir ou mesmo ver a fumaça dos veículos.</t>
  </si>
  <si>
    <t>O trecho e próximo a praça cívica que e uma área bem arborizada e com equipamentos urbanos para descanso.</t>
  </si>
  <si>
    <t xml:space="preserve">No trecho existe algumas arvores porem se encontra em um estado de mal conservação. </t>
  </si>
  <si>
    <t>O trecho e seguro para o pedestre</t>
  </si>
  <si>
    <t>https://drive.google.com/open?id=1r4k6xUyhJ7cWIrG5rtpOSr-dAMtnXRgI, https://drive.google.com/open?id=1OOoYQJslTitEiXlwXhUyw6ibinBRenup, https://drive.google.com/open?id=1ExO5SbwQvJ3VASXV8H_OZaCUH820unRZ, https://drive.google.com/open?id=1_H5rAYZlkoEaWc227z38wwTkjXDnQWw1, https://drive.google.com/open?id=1gnb_Voq92hs_DUWtfF33lSO3z49l0wYS</t>
  </si>
  <si>
    <t>INSS - Rua 220, esquina com a Avenida Perimetral</t>
  </si>
  <si>
    <t>Calçada com falhas e faltando tampa de instalações que se localizam na calçada. Piso de pedra portuguesa não favorece a mobilidade.</t>
  </si>
  <si>
    <t>É interessante constatar que é um equipamento público que atende pessoas com mobilidade reduzida, e o calçamento não propicia a circulação segura.</t>
  </si>
  <si>
    <t>Calçada dentro da inclinação aceitável.</t>
  </si>
  <si>
    <t>O impedimento da circulação mais uma vez fico por conta dos veículos, neste caso, são as motocicletas estacionadas no calçamento.</t>
  </si>
  <si>
    <t>A única rampa que existe, não está dentro das normas de acessibilidade.</t>
  </si>
  <si>
    <t>Não há faixa de travessia.</t>
  </si>
  <si>
    <t>Não há sinalização de orientação, apenas dos logadouros.</t>
  </si>
  <si>
    <t>Rua de circulação de carros e motos.</t>
  </si>
  <si>
    <t>Não há mobiliário nem pontos de apoio.</t>
  </si>
  <si>
    <t>A vegetação encontra-se no lado interno da edificação.</t>
  </si>
  <si>
    <t>https://drive.google.com/open?id=1eJ2zfCjrBZTE_jaC3ADy7IN8GxD1v1Pm, https://drive.google.com/open?id=1fwZrXCMOKzYxxhEzMa5C8YhXg00ofxwA, https://drive.google.com/open?id=1JL0SlXSFr4G78TKM27Qo4toe_nW1UwC7, https://drive.google.com/open?id=1FjyeqZkCS_hFd8EpMSBRjEbLbSFkHQvi, https://drive.google.com/open?id=179UiVBpLe7_4QMC2unuKU7RyWfE_8lXh, https://drive.google.com/open?id=1nikAIu5ekM_ovwkfzDwHekovMLLN4pas, https://drive.google.com/open?id=1xhUmyOaCCD14pAgglXw5RW99n5Sx9r1I, https://drive.google.com/open?id=1mepS3V98UEV8tmgaL4Wjd1nca-Fe4aL1</t>
  </si>
  <si>
    <t>Mercado Municipal de Goiânia</t>
  </si>
  <si>
    <t xml:space="preserve">O mercado municipal de Goiânia tem uma calçada com pavimento irregular, em alguns trechos tem buracos na calçada. </t>
  </si>
  <si>
    <t>A largura da calçada do mercado tem 4 metros porem a faixa livre não existe.</t>
  </si>
  <si>
    <t>Visualmente a calçada parece ser plana</t>
  </si>
  <si>
    <t>No trecho analisado existe algumas barreiras, no local existe um comercio na calçada onde as pessoas precisam desviar para poder andar  na calçada.</t>
  </si>
  <si>
    <t>No trecho analisado existe uma rampa de acesso, porem não esta de acordo com norma nbr 9050 a rampa de acesso está depredada e a inclinação incorreta e sem o piso tátil.</t>
  </si>
  <si>
    <t>No local analisado a faixa de pedestre está pintada porem seu estado de conservação não é muito bom mas a faixa está visível para o motorista e no local não existe placa de sinalização de faixa de pedestre.</t>
  </si>
  <si>
    <t>No trecho não ocorre um semáforo especifico para pedestres.</t>
  </si>
  <si>
    <t xml:space="preserve">No local não tem placas de sinalização de localização para pedestres e nem para acesso de interesse turístico. </t>
  </si>
  <si>
    <t>O horário que o trecho foi analisado o ruido do local e mais elevado por ter um maior fluxo de veículos.</t>
  </si>
  <si>
    <t>O trecho analisado não foi possível sentir a fumaça dos veículos.</t>
  </si>
  <si>
    <t>No local não á mobiliário urbano para descanso do pedestre, há existência de banheiro e bebedouro público.</t>
  </si>
  <si>
    <t>No trecho analisado não tem árvores que protegem o pedestre contra o excesso de sol.</t>
  </si>
  <si>
    <t>O local avaliado e bem seguro, tem bastante comercio em sua volta. O pedestre pode caminhar de forma tranquila nesse trecho.</t>
  </si>
  <si>
    <t>https://drive.google.com/open?id=1JdPUHTKUsH-l4dy37OttEnCpXp78kvas, https://drive.google.com/open?id=1xxsAOaoeXSOAZLzoZ2xg8ZgmocAgpSsg, https://drive.google.com/open?id=1AVH6CllT6b6IlkKlLxrEnHU-NEJPs5ON, https://drive.google.com/open?id=131PS1XJ50mHTuFQabZ2KdJ87H8wvZSSV, https://drive.google.com/open?id=1kfOaP9lhNO2fsOACcqNLif996cZ-v14j, https://drive.google.com/open?id=1nW3bdM0Zt3vePCfgZb0i3svo12-k2PL9</t>
  </si>
  <si>
    <t>INSS - 2 , Rua 231, esquina com a Rua 248 - C</t>
  </si>
  <si>
    <t>A circulação na porta do INSS é reduzida devido a ocupação de vendedores ambulantes.</t>
  </si>
  <si>
    <t>Calçada visivelmente dentro da norma.</t>
  </si>
  <si>
    <t>O acesso principal é ocupado por vendedores ambulantes.</t>
  </si>
  <si>
    <t>Existe apenas uma rampa de acessibilidade fora das normas que fica em frente ao edifício público.</t>
  </si>
  <si>
    <t xml:space="preserve"> Faixa precisando de manutenção.</t>
  </si>
  <si>
    <t>Esse edifício está localizado em uma área residencial. Talvez devido a isso não há sinalização de orientação na área.</t>
  </si>
  <si>
    <t>Local com circulação de veículos de baixa intensidade.</t>
  </si>
  <si>
    <t>Não há pontos de descanso.</t>
  </si>
  <si>
    <t>A vegetação encontra-se na parte interna.</t>
  </si>
  <si>
    <t>Local tranquilo para a circulação.</t>
  </si>
  <si>
    <t>https://drive.google.com/open?id=1ZlZ7jlyL29mpRRK6yx2r66dGVFNhAyTA, https://drive.google.com/open?id=1H_NhaV2uWgCsgt9M9I5mgj_ac6EFpp0V, https://drive.google.com/open?id=12l5jL_pHVgKxp9cnJcbXe3MV-VpTbn2_</t>
  </si>
  <si>
    <t>HC - Hospital das Clinicas da UFG</t>
  </si>
  <si>
    <t>O HC-UFG e um hospital da universidade porem parte da calçada onde tem o maior  movimento de pedestres principalmente no local de entrada de acesso ao hospital, a calçada tem um pavimento irregular, há trincas no trecho, tampas e bueiros abertos no trecho.</t>
  </si>
  <si>
    <t>A calçada e irregular porem varia em todo o seu trecho na área não tem uma faixa livre.</t>
  </si>
  <si>
    <t>O trecho aparentemente e plano porém a calçada e impede de caminhar de uma forma confortável devido a quantidade de buracos encontrados no trecho.</t>
  </si>
  <si>
    <t>Parte da calçada e cheio de barracas de comércio que fecham o espaço que dificulta a passagem do pedestre no local assim levando o pedestre para caminhar na rua devido a quantidade de barreiras que tem na calçada.</t>
  </si>
  <si>
    <t>No trecho analisado em algumas partes tem a rampa de acessibilidade porem fora da norma de desempenho e em outros trechos está sendo colocado o piso tátil e a rampa de acesso</t>
  </si>
  <si>
    <t xml:space="preserve">A faixa de pedestre no local e visível ao motorista e bem conservada. </t>
  </si>
  <si>
    <t>O local avaliado tem semáforos para pedestre e botoeira de sinalização para pedestre.</t>
  </si>
  <si>
    <t>No local não placas de sinalização para pedestre</t>
  </si>
  <si>
    <t>No local o tem um alto ruido devido o grande fluxo de carros e de pessoas no local assim dificulta um pouco a conversação entre as pessoas.</t>
  </si>
  <si>
    <t>O local tem um tráfego moderado assim não foi possível sentir a fumaça de veículos.</t>
  </si>
  <si>
    <t>O local tem mobiliário urbano para descaso do pedestre.</t>
  </si>
  <si>
    <t>O trecho analisado e bem arborizado porem estão em um mal estado de conservação.</t>
  </si>
  <si>
    <t xml:space="preserve">O local transmite uma sensação de segurança ao longo do seu trecho e uma área que tem bastante comercio. </t>
  </si>
  <si>
    <t>https://drive.google.com/open?id=1nQdjYTm5VmflxokcJ6yt8N2_rRTdq4_J, https://drive.google.com/open?id=1bDIAoIrNQSx6fLlXVkuCev7z0TpZpLz_, https://drive.google.com/open?id=1HynjttXKgHG-n2tCYOn5bOUDtGJpYN-K, https://drive.google.com/open?id=1E5eAPlQwPU-Mp-XYrq3Pdd0EqlYhS2zD, https://drive.google.com/open?id=1ZPMLaoc39mbb_l9bqldaa1HmHaubUF_3, https://drive.google.com/open?id=1hl34-T53w9zIGeMa1SbjBqLXSX3Rvj2X, https://drive.google.com/open?id=1s2K809H0FbtVUH2qAox0w4xx5f48sfr-, https://drive.google.com/open?id=1_Dn-_veEjTUc8HAvfSBNBZJebHNlffNv, https://drive.google.com/open?id=1hWwBjyq6y0rY5QR6d5RfRHs6jH1dlXwb</t>
  </si>
  <si>
    <t>TEATRO INACABADO -  Avenida Anhanguera, esquina com a Alameda P-2</t>
  </si>
  <si>
    <t>Em alguns pontos está faltando o calçamento e a tampa da boca de lobo.</t>
  </si>
  <si>
    <t>Inclinação superior a 18 graus de inclinação.</t>
  </si>
  <si>
    <t>O maior obstáculo para a circulação é a inclinação da calçada e a falta do calçamento em alguns pontos.</t>
  </si>
  <si>
    <t>Rampas fora da norma e em inclinação que dificulta a mobilidade.</t>
  </si>
  <si>
    <t>Precisa de manutenção.</t>
  </si>
  <si>
    <t>Sinalização indicando pontos turísticos.</t>
  </si>
  <si>
    <t>Não há pontos de apoio significativo.</t>
  </si>
  <si>
    <t>A unica vegetação está na parte interna do lote.</t>
  </si>
  <si>
    <t>Sua localização com Avenida Anhanguera combinada com a falta de educação no trânsito, não propicia  a segurança na caminhabilidade.</t>
  </si>
  <si>
    <t>https://drive.google.com/open?id=1xuUgOwR8FpF9K8Hs-pRL0nIIoQXCWwEM, https://drive.google.com/open?id=1wDgWdBUtPzqIjOSwA2dO4WdjsmXA7UJa, https://drive.google.com/open?id=13rmJTREaJFhadlfujtNTZtir16aIgb9u, https://drive.google.com/open?id=1wJ1V6OiAv7cVZ0iHVsixe6Hx6pF8sIxt, https://drive.google.com/open?id=1KbyuL1DmzLrpvt0hQAV_1EAeud62bIsj, https://drive.google.com/open?id=1OyCJ-q68Vxq8L_ko-5NIlJn2285xKHRW, https://drive.google.com/open?id=1UFq61CQkwtzXDfa11N0iMU16hwG9zdq3, https://drive.google.com/open?id=1zv2_0g80zfwhO9b7ae7BKCsBKfLQMNLn, https://drive.google.com/open?id=1504IHw25LBsr6rv7ANYKtV1V8XzwdIH_</t>
  </si>
  <si>
    <t>Hospital Araújo Jorge</t>
  </si>
  <si>
    <t>A calçada tem pavimento regular mas com algumas trincas no seu trecho.</t>
  </si>
  <si>
    <t>A calçada tem uma largura irregular ao longo do trecho.</t>
  </si>
  <si>
    <t>A calçada tem uma aparência porém tem algum trecho que e mais inclinado.</t>
  </si>
  <si>
    <t>A área analisada não tem barreiras de passagem.</t>
  </si>
  <si>
    <t>A rampa de acesso não tem muita manutenção e a rampa segue a norma 9050</t>
  </si>
  <si>
    <t xml:space="preserve">A faixa de acesso ao hospital e bem visível ao motorista porem não tem placas de advertências. </t>
  </si>
  <si>
    <t>No local há semáforo específico para pedestres porem não tem botoeiras de sinal.</t>
  </si>
  <si>
    <t>O local tem um nível de ruido baixo</t>
  </si>
  <si>
    <t xml:space="preserve">O local tem um movimento moderado não foi possível sentir a fumaça dos veículos. </t>
  </si>
  <si>
    <t>No trecho tem alguns bancos no seu entorno mas na sua proximidade existe uma praça.</t>
  </si>
  <si>
    <t>O trecho tem poucas árvores e não tem muita manutenção.</t>
  </si>
  <si>
    <t>O local transmite uma sensação de segurança e uma área que em sua proximidades há policiamento.</t>
  </si>
  <si>
    <t>https://drive.google.com/open?id=1nnu8hDE_kkAjtixRmVXxkfmZcXRbIkHj, https://drive.google.com/open?id=1UYgKYOLF7DjbDkKqN7ncvKWIJFbcPatr, https://drive.google.com/open?id=18MBtZIV5BQ_eokKZEjFgPsOfJCVqB_ri, https://drive.google.com/open?id=1gM1edarESrlHvKkef8ogv8VD8IFvcxio</t>
  </si>
  <si>
    <t>ZOOLÓGICO DE GOIÂNIA -  Alameda da Rosas</t>
  </si>
  <si>
    <t>Em alguns trechos a inclinação dificulta a passagem.No entanto, no geral e na maior parte da circulação pode-se considerar agradável a caminhada.</t>
  </si>
  <si>
    <t>Nas próximidades com o ponto de acesso ao terminal do Lago das Rosas as rampas estão fora das normas, porém, funcionam. Entretanto a rampa em frente a entrada do zoológico não atende a demanda da acessibilidade.</t>
  </si>
  <si>
    <t>Faixas precisando de manutenção.</t>
  </si>
  <si>
    <t>Semaforo para pedestres existe apenas em frente ao zoológico, porém, que utiliza o transporte público pela Avenida Anhanguera não  conta com esse equipamento.</t>
  </si>
  <si>
    <t>As placas existentes estão encobertas pela vegetação.</t>
  </si>
  <si>
    <t>A sensação de poluição é menor devido a vasta vegetação que existe na área.</t>
  </si>
  <si>
    <t>Alguns bancos público encontram-se danificados e depredados.</t>
  </si>
  <si>
    <t>Região muito arborizada.</t>
  </si>
  <si>
    <t>Embora seja próximo a Avenida Anhanguera, o local se torna um refúgio para o descanso, lazer e contemplação.</t>
  </si>
  <si>
    <t>https://drive.google.com/open?id=1LZ-DAWbSc1-r4ZlfSbOpAAdtgaCT5kS0, https://drive.google.com/open?id=1uKObZwZD1pj0G9X6cMc9f6mAtd25z5Rf, https://drive.google.com/open?id=15kHj64KSH3TeEOkss7sxXO7p4aSsci6q, https://drive.google.com/open?id=1hnONgcfEGQ7lB32IdefMMdbvAFdfaiMK, https://drive.google.com/open?id=1x8RcOSyWPkK_CiesFUtDdTOFTPPDH90w, https://drive.google.com/open?id=1rJQTEoGSA_0nRqgYNbVOMnYXSNiFKQMA, https://drive.google.com/open?id=1zwRBq0XM6IC0A26MygSXWzf7V60DsLCn, https://drive.google.com/open?id=1ME6BpQICh1WyGOuP1XgdVX64m2CbOPVs, https://drive.google.com/open?id=12_POsLSGGRFd13b3lWVauuV8cnik7R75, https://drive.google.com/open?id=1ndMNV8D4sQeOeUbghP9FXgnDPJ6dNLEF</t>
  </si>
  <si>
    <t xml:space="preserve">HGG - HOSPITAL ALBERTO RASSI, Avenida G, esquina com as Ruas 9 -A, Rua - B </t>
  </si>
  <si>
    <t>Dentro da norma.</t>
  </si>
  <si>
    <t>Sem barreiras .</t>
  </si>
  <si>
    <t>As rampas de acesso até o Hospital não estão de acordo com a norma.</t>
  </si>
  <si>
    <t>O acesso ao hospital é realizado por meio de lombofaixas. No entanto, o usuário do transporte público utiliza faixas que necessita de manutenção.</t>
  </si>
  <si>
    <t>O acesso ao hospital por meio do transporte público é mais caótico do que o acesso direto pela rua do hospital.</t>
  </si>
  <si>
    <t>A poluição é menor devido a vegetação da praça em frente ao hospital.</t>
  </si>
  <si>
    <t>A praça em frente ao Hospital é um ponto de apoio.</t>
  </si>
  <si>
    <t>A vegetação da quadra em que se localiza o Hospital não possui muita vegetação, porém, a praça em frente propicia o conforto térmico.</t>
  </si>
  <si>
    <t>O local é seguro desde que analise apenas o acesso pela Avenida G - a rua do hospital. Entretanto, ao ampliar o olhar percebe-se que a movimentação da Avenida Anhanguera não propicia uma caminhabilidade tão segura em si.</t>
  </si>
  <si>
    <t>https://drive.google.com/open?id=1kCVcJ6oY4hvUPwZOR4GZvPyq09ZDK-Qi, https://drive.google.com/open?id=1C-jJYCuwptsIgAUuah29_Gr8CepCIuZ4, https://drive.google.com/open?id=13LsEppwGtes05sppauS908IbrVpEt8Th, https://drive.google.com/open?id=1G8J-_qip_yiiZ1pyRJyy4GcyxQ0P5Elb, https://drive.google.com/open?id=1nTXAaa_WAdp-QiRhwIsJBoL4mTQ0eeo1, https://drive.google.com/open?id=1XSLd4eFrfAHVv8JbgsC37aNdLSFBeUEY, https://drive.google.com/open?id=1ga4cEMyEs3TGwHZUM_GI0fnlApAFQZ5O, https://drive.google.com/open?id=1pOlhOBdA-JSta31vioVxXUI0DtGNFisA, https://drive.google.com/open?id=1nMhHteTIOrJfO24GVgXm7BtGTvfNgKgD, https://drive.google.com/open?id=1OrxVLJlszk3ylWBqYhQ_OfaC-ePiG4Cn</t>
  </si>
  <si>
    <t>MERCADO MUNICIPAL DE CAMPINAS - Rua Benjamin Constant, esquina com as avenidas São Paulo e Honestino Guimarães.</t>
  </si>
  <si>
    <t>Trechos precisando de reforma.</t>
  </si>
  <si>
    <t>A calçada da fachada principal é mais larga, no entanto, os degraus adicionados na calçada reduziu seu espaço de circulação.</t>
  </si>
  <si>
    <t>A inclinação não é sentida devido aos de graus adicionados na calçada.</t>
  </si>
  <si>
    <t>Os maiores obstáculos vem da ocupação dos vendedores que expões suas mercadorias no passeio e de bancas de revistas.</t>
  </si>
  <si>
    <t>As rampas que existem não estão de acordo com a norma. Não existe acessibilidade pela Avenida Honestino Guimarães.</t>
  </si>
  <si>
    <t>Não há sinalização para pedestres.</t>
  </si>
  <si>
    <t>O que existe são dos logradouros.</t>
  </si>
  <si>
    <t>Trecho com fluxo alto de veículos e motocicletas.</t>
  </si>
  <si>
    <t xml:space="preserve">Os bancos existentes, foram alocados no posicionamento ao norte, pegando sol o dia todo. </t>
  </si>
  <si>
    <t>Não há vegetação.</t>
  </si>
  <si>
    <t>A falta de educação no trânsito não permite uma circulação segura.</t>
  </si>
  <si>
    <t>https://drive.google.com/open?id=1BvMiUZzBwdGgESVvZI1kfj99-AcUwxwh, https://drive.google.com/open?id=1xVp3PcEA5yoC_NVIdbyt_d-kHuKGuIie, https://drive.google.com/open?id=1jdg0yBE1NZsyb3nrUbqVOdzhcYGIfSe7, https://drive.google.com/open?id=1qlR-cyllpDXKoUvdMehlreub26fBc4dh, https://drive.google.com/open?id=1BafnRRWyUenu5hJZRAb5HknHCqvhsSFa, https://drive.google.com/open?id=1_8y33k-V77ZV5AzOwARjPdStIBDOmUKq, https://drive.google.com/open?id=1VstCyAIjk7g89W9Fm1j2wRt7ndRMCWN-, https://drive.google.com/open?id=1anDFkYsNE8_USeltJlw-m2q8xllzG1fg, https://drive.google.com/open?id=1bSxjgaB7ZVxBytrtOmFbxpFZ6zoVkZsY, https://drive.google.com/open?id=1WVZ_P74SURbUz7ck-0e60mHVjgXAok7T</t>
  </si>
  <si>
    <t xml:space="preserve"> Praça Joaquim Lúcio - Avenida 24 de Outubro, esquina com as Ruas Geraldo Nei, José Hermano e Avenida Honestino Guimarães.</t>
  </si>
  <si>
    <t>calçamento dentro da norma.</t>
  </si>
  <si>
    <t>O local é ponto de apoio aos transeuntes, pois é o único local com ponto de descanso e vegetação.</t>
  </si>
  <si>
    <t>Vendedores  ambulantes que utilizam o espaço como ponto comercial.</t>
  </si>
  <si>
    <t>Faixas visíveis.</t>
  </si>
  <si>
    <t>Local com semáforo para pedestres.</t>
  </si>
  <si>
    <t>Quando há é de ponto de interesse.</t>
  </si>
  <si>
    <t>O alto fluxo de veículos e transporte público a região é bem caótica para o conforto atmosférico.</t>
  </si>
  <si>
    <t>A vegetação diminui a sensação da poluição atmosférica, e amplia o conforto térmico, pois que, este é um dos unicos pontos verdes ao longo da Avenida 24 de Outubro.</t>
  </si>
  <si>
    <t>Ainda que tenha um alto fluxo de veículos a caminhabilidade é segura.</t>
  </si>
  <si>
    <t>https://drive.google.com/open?id=13u5Y0lLO6hnTKGLRjR_0jHgqI6ExajJ2, https://drive.google.com/open?id=1U5kITjLkdfYh-yeHMKkXnkAtOLiSAqeW, https://drive.google.com/open?id=1rknwJXZdcJDNDzYjF2qhGjnG4tfD85W_, https://drive.google.com/open?id=1-XbYpyRgk1t5JTZFloU4uyb91e0B40zB, https://drive.google.com/open?id=1O-wJpGGh4KLf8S0AI1u37_l1xt6bwCgC</t>
  </si>
  <si>
    <t>Bosque dos Buritis</t>
  </si>
  <si>
    <t>A calçda tem um pavimento irregular com alguns buracos no trecho avaliado</t>
  </si>
  <si>
    <t>A calçada e irregular e ao longo do trecho a calçada vai variando de tamanho ao longo do trecho.</t>
  </si>
  <si>
    <t>A calçada aparentemente em seu trecho e plano</t>
  </si>
  <si>
    <t>O trecho analisado não tem obstáculos em seu percurso</t>
  </si>
  <si>
    <t>No trecho analisado em algumas esquinas tem rampa de acessibilidade porem sem muita manutenção</t>
  </si>
  <si>
    <t>A faixa de travessia do pedestre está pintada mas um pouco gasta, mas está visível para o motorista</t>
  </si>
  <si>
    <t>O trecho analisado tem semáforo específico para pedestres e a botoeira de sinal para deficientes visuais funciona.</t>
  </si>
  <si>
    <t>O trecho tem placas de orientação e localização que indicam os locais turísticos da cidade, acesso ao centro da cidade, principais shoppings da cidade e a conexão do meio de transporte coletivo.</t>
  </si>
  <si>
    <t>O local e agradável para o pedestre mesmo com alto trafego de veículos o ruido não dificulta a conversação entre as pessoas.</t>
  </si>
  <si>
    <t>O trecho tem uma alta movimentação de veículos porem não foi possível sentir a fumaça do escapamentos dos veículos devido ser uma região bem arborizada.</t>
  </si>
  <si>
    <t>O trecho analisado e um bosque que tem banheiro publico, bebedouros e esquipamentos de descanso para o pedestre.</t>
  </si>
  <si>
    <t>No trecho da calçada tem bastantes árvores porem tem um mal estado de conservação.</t>
  </si>
  <si>
    <t>Verificando o trafego da rua em torno do bosque o trecho apresenta segurança para quem caminha, em volta de tem faixas de acesso, sinalização e controle de velocidade de tráfego e uma área que o pedestre pode caminhar de forma tranquila.</t>
  </si>
  <si>
    <t>https://drive.google.com/open?id=1g5R-no7MUKDuQY4NIx2OaifpYMIG9gqD, https://drive.google.com/open?id=1xVFR9IEq2Tsh80DtGE3pwiS8OtcUMVhY, https://drive.google.com/open?id=1UokavaJiwvOdCxwrRp1Mkd-gsXsj7atE, https://drive.google.com/open?id=14scss1kPHgbxQX0DfYkJlKobmRy9WOfF, https://drive.google.com/open?id=1W4Tcv9BdgkFRlHbwPflxWGWTQ7JyHex-, https://drive.google.com/open?id=1jv5-I0o7CYQYE9Wn9idSbrpi-CTNjdv8</t>
  </si>
  <si>
    <t xml:space="preserve">Palácio Pedor Ludovico </t>
  </si>
  <si>
    <t xml:space="preserve">O calçamento tem um pavimento irregular, o pavimento da calçada e trepidante o piso e feito de paralelepípedo. </t>
  </si>
  <si>
    <t>A calçada do trecho e regular</t>
  </si>
  <si>
    <t>Visualmente, a calçada parece plana</t>
  </si>
  <si>
    <t>Na calçada não tem obstáculos para o pedestre.</t>
  </si>
  <si>
    <t>A rampa existente tem em uma esquina porem esta fora da norma</t>
  </si>
  <si>
    <t>A faixa de travessia está pintada porem desgastada.</t>
  </si>
  <si>
    <t>No local tem placas de orientação, mas são voltadas apenas a atrações turísticas</t>
  </si>
  <si>
    <t>Tem um alto trafego de maior  movimento, mas o ruído não dificulta a conversação entre as pessoas.</t>
  </si>
  <si>
    <t>Por ser um local de alto trafego de automóveis porem não e possível sentir a fumaça dos veículos.</t>
  </si>
  <si>
    <t>O palácio pedro Ludovico está inserido na praça cívica onde o pedestre circula onde existem  bancos para descanso.</t>
  </si>
  <si>
    <t>O trecho possui algumas árvores porem sem muita manutenção e algumas arvores que se encontra são coqueiros que não produzem muita sombra.</t>
  </si>
  <si>
    <t>O local e bem movimentado por ser uma parte integrante do centro administrativo e á policiamento nas imediações da centro administrativo.</t>
  </si>
  <si>
    <t>https://drive.google.com/open?id=11WvNKwEvQSAr1kXxk4bLA3RKlFfASacn, https://drive.google.com/open?id=1GtdNaovqDFKHv_Yci9tP4sqW7I9gWwiP, https://drive.google.com/open?id=1qVpB6_-lbY98Ma7Bwx82xSBr_wEO95Zw</t>
  </si>
  <si>
    <t>Terminal da Praça da Bíblia</t>
  </si>
  <si>
    <t>A calçada tem um pavimento irregular</t>
  </si>
  <si>
    <t>A largura do trecho tem uma forma irregular ao longo do trecho</t>
  </si>
  <si>
    <t>A calçada aparentemente parece ser plana</t>
  </si>
  <si>
    <t>A calçada tem o tamanho irregular apesar de não ter obstáculos a calçada e difícil de  caminhar.</t>
  </si>
  <si>
    <t>O local tem rampa de acessibilidade no acesso ao terminal onde tem as catracas de entrada no terminal de ônibus.</t>
  </si>
  <si>
    <t>A faixa de acesso ao terminal de ônibus está bem desgastada sem visibilidade para o motorista, no local não tem placas de advertência.</t>
  </si>
  <si>
    <t>O trecho não tem semáforo</t>
  </si>
  <si>
    <t xml:space="preserve">Nas proximidades do terminal de ônibus não tem placas de sinalização. </t>
  </si>
  <si>
    <t>O trecho tem um trafego alto de veículos, devido a grande fluxo de caminhões na região.</t>
  </si>
  <si>
    <t xml:space="preserve">A região tem um alto fluxo de automóveis, neste local foi possível sentir o cheiro da fumaça dos veículos.  </t>
  </si>
  <si>
    <t>O trecho analisado não tem pontos de descanso para os pedestres.</t>
  </si>
  <si>
    <t>O trecho não tem arvores no entorno.</t>
  </si>
  <si>
    <t>Na região tem muito policiamento e com um trânsito desordenado.</t>
  </si>
  <si>
    <t>https://drive.google.com/open?id=15oy76TFq1UY7ujZx2UQF7J5l6QmDZ6ni, https://drive.google.com/open?id=1hAsG6CbGGB2ixGOmgmPNVLUzc-jk6vl-, https://drive.google.com/open?id=1PxYi-t2w5j68Oe74_p-pyKTMTPYTO8Yh, https://drive.google.com/open?id=1uA5ukGgR8cjzmSHl-LQdpuVL9zMCmLAn, https://drive.google.com/open?id=16GmXkXXOVEf-z0IzSZSgQHGklTVX-o2e, https://drive.google.com/open?id=1Evw30Zy0YOWJIqLJGBgOeXdn_Kh7ukot, https://drive.google.com/open?id=11JYP5Q8biMLURryavn6jyaWPvTrBKktg, https://drive.google.com/open?id=1bTi9f0U6UNssXDwc7K-wmu3S7ssldD6k</t>
  </si>
  <si>
    <t xml:space="preserve">Praça Universitária </t>
  </si>
  <si>
    <t>A calçada tem um pavimento regular</t>
  </si>
  <si>
    <t>A largura da calçada da praça e irregular que varia ao longo do trecho.</t>
  </si>
  <si>
    <t>A calçada e inclinada em apenas alguns trechos em sua maior parte e plana.</t>
  </si>
  <si>
    <t>O trecho da calçada não tem trechos que atrapalham a passagem.</t>
  </si>
  <si>
    <t>As rampas que tem nas esquinas da praça não segue a norma nbr 9050.</t>
  </si>
  <si>
    <t>A faixa de travessia está um pouco desgastada  porem e visível para os motoristas.</t>
  </si>
  <si>
    <t>o trecho tem semáforos  específico para pedestres porém não tem sinal sonoro para deficientes visual.</t>
  </si>
  <si>
    <t>Há algumas placas de orientação indicando alguns pontos onde se encontra as universidades e a orientação de pedestres.</t>
  </si>
  <si>
    <t>O trecho tem ruído baixo que não atrapalha a conversação entre as pessoas.</t>
  </si>
  <si>
    <t xml:space="preserve">O trecho não foi possível sentir a fumaça dos veículos. </t>
  </si>
  <si>
    <t xml:space="preserve">O trecho tem áreas de descanso para os pedestres conta com equipamentos públicos. </t>
  </si>
  <si>
    <t>E uma área bem arborizada.</t>
  </si>
  <si>
    <t>O local e bem movimentado com Universidades e Comercio em volta assim transmitindo uma sensação de segurança.</t>
  </si>
  <si>
    <t>https://drive.google.com/open?id=1RsTasp9DIroVWeIv7Z9ntnd9ngtD9xET, https://drive.google.com/open?id=1Qkz2Qr93TM0f8sQuEwmj94MHyTfxglC8, https://drive.google.com/open?id=1Nzfj2MkP5CKH7Tsq2e9a-C1ata2TFTbB, https://drive.google.com/open?id=1gVE4abM-7xbvu1uABo5qwGMnV8m84Vug</t>
  </si>
  <si>
    <t>UFG ENGENHARIA</t>
  </si>
  <si>
    <t>A calçada tem um pavimento regular na maior parte do trecho, uma parte da calçada está com uma parte quebrada.</t>
  </si>
  <si>
    <t>A calçada e aparentemente plana</t>
  </si>
  <si>
    <t>No trecho analisado não tem barreiras.</t>
  </si>
  <si>
    <t>A rampa de acessibilidade não tem manutenção e não segue as normas da nbt 9050.</t>
  </si>
  <si>
    <t>Existe faixa de travessia e está em estado e conservada.</t>
  </si>
  <si>
    <t>Há semáforo específico para pedestres e sem sinal sonoro para pessoas com deficiência visual.</t>
  </si>
  <si>
    <t>No trecho não tem placas de sinalização.</t>
  </si>
  <si>
    <t>O nível sonoro da área e baixo e não dificulta a conversação entre as pessoas.</t>
  </si>
  <si>
    <t>Não foi possível sentira fumaça dos veículos.</t>
  </si>
  <si>
    <t xml:space="preserve">O trecho analisado e próximo a praça universitária onde encontra bancos para descanso. </t>
  </si>
  <si>
    <t>O trecho tem algumas arvores no trecho.</t>
  </si>
  <si>
    <t>O entorno do trecho tem comercio e universidades e uma área com alto fluxo de pessoas.</t>
  </si>
  <si>
    <t>https://drive.google.com/open?id=1uSnVoVatgSV8JWv-1fjZBpScA8qU8Pol, https://drive.google.com/open?id=1jgTyajaxRr4b-EaVkA5SF9Wmhm1eXnQG, https://drive.google.com/open?id=1IRPAobMnBeEl03oEstsJotaW6AVIkuCa, https://drive.google.com/open?id=1yvmWkE8ModfMIkMNPcNHWdrRlOqM-4pP, https://drive.google.com/open?id=11mqKS2R3WlOQqj-eFqL-V2KDZQcKYaRF</t>
  </si>
  <si>
    <t>Faculdade de Odonto UFG</t>
  </si>
  <si>
    <t>calçada com pavimento regular mas há algumas trincas no calçamento.</t>
  </si>
  <si>
    <t>A largura da calçada e regular não varia muito ao longo do trecho.</t>
  </si>
  <si>
    <t>Visualmente a calçada parece ser plana.</t>
  </si>
  <si>
    <t>O trecho analisado não foi encontrado nenhum obstáculo na área de passagem.</t>
  </si>
  <si>
    <t xml:space="preserve">No trecho analisado tem rampas de acessibilidade porem sem nenhuma manutenção. </t>
  </si>
  <si>
    <t xml:space="preserve">A faixa está conservada e visualmente para os motoristas, porem não existe placa de advertência no local.  </t>
  </si>
  <si>
    <t>No trecho analisado não tem semáforo específico para pedestres.</t>
  </si>
  <si>
    <t>O trecho avaliado não há placas de orientação.</t>
  </si>
  <si>
    <t>O trecho analisado tem um baixo nível de ruído.</t>
  </si>
  <si>
    <t>O trecho tem um baixo nível de poluição devido ser uma área bem arborizada.</t>
  </si>
  <si>
    <t xml:space="preserve">O trecho e próximo a praça universitária que contem bancos para descanso para os pedestres.   </t>
  </si>
  <si>
    <t>O trecho avaliado tem árvores durante a circulação do pedestre, porem estão em um mal estado de conservação.</t>
  </si>
  <si>
    <t xml:space="preserve">O trafego da região e mais intenso nos horários de picos </t>
  </si>
  <si>
    <t>https://drive.google.com/open?id=183QFa4sLGhUZPz0eh14qi8htJteft3SX, https://drive.google.com/open?id=1TTgvsuHiLTjHbiHK9wSUbfI_I1YZ7pV7, https://drive.google.com/open?id=1X-OhRtWuLevt9lIf4TtZOTjz2LB-pbS9, https://drive.google.com/open?id=13LV4fhAp-ylkK74KqeisjaS0Nbpxcv8w</t>
  </si>
  <si>
    <t>Faculdade de Direito Ufg</t>
  </si>
  <si>
    <t xml:space="preserve">Ao longo do trecho não obstáculos em apenas uma parte da calçada tem um comercio porem não fecha a passagem os pedestres conseguem circular normalmente na calçada. </t>
  </si>
  <si>
    <t>Existe rampas nos local apenas uma rampa esta quebrada parte do piso tátil</t>
  </si>
  <si>
    <t>A faixa está um pouco desgasta e está visível ao motorista.</t>
  </si>
  <si>
    <t>Há semáforo de pedestre porem não tem sinal sonoro para pessoas com deficiência visual.</t>
  </si>
  <si>
    <t>O trecho tem placas de sinalização onde se encontra as universidades não tem placa de sinalização para pedestres.</t>
  </si>
  <si>
    <t>A região e arborizada então não foi  possivel sentir o cheiro da fumaça dos veículos.</t>
  </si>
  <si>
    <t xml:space="preserve">O trecho avaliado e aproximo a uma praça </t>
  </si>
  <si>
    <t>O trecho e bem arborizado porem as arvores não tem muita manutenção</t>
  </si>
  <si>
    <t>O trecho de rua apresenta condições adequadas de segurança para quem caminha, o trafego e moderado ao longo do dia, nas proximidades da universidade tem policiamento, onde o pedestre pode caminhar de uma forma tranquila.</t>
  </si>
  <si>
    <t>https://drive.google.com/open?id=1wamn4aCgcGI5Z3rnVhrxrR_A-k9Elm_P, https://drive.google.com/open?id=1mOTM6YaB1ndIjYhV-QBemUty5ji76Izw, https://drive.google.com/open?id=136I2aaqrlHnH8Tab0Faf8uNOjGo3ippG, https://drive.google.com/open?id=1q1biauqIjs7FuKdE11soLhYcHHrpFchI, https://drive.google.com/open?id=1CNCVIE-vDp_qIpM9sWf88YbY5-nXpA_s, https://drive.google.com/open?id=1fMthWIHLqsb6rE4pRqGvQU0WZLNBUcGx</t>
  </si>
  <si>
    <t>Estádio Olímpico Pedro Ludovico Teixeira</t>
  </si>
  <si>
    <t xml:space="preserve">O trecho da calçada tem um pavimento regular, a calçada em sua maior parte e nivelada tem poucas fissuras na calçada. </t>
  </si>
  <si>
    <t>A largura da calçada não varia ao longo do trecho</t>
  </si>
  <si>
    <t>A calçada tem o trecho plano</t>
  </si>
  <si>
    <t xml:space="preserve">O trecho da calçada tem apenas o ponto de ônibus porem não fecham toda a passagem. </t>
  </si>
  <si>
    <t>A rampa de acesso estão imperfeitas, as rampas não tem piso tátil.</t>
  </si>
  <si>
    <t xml:space="preserve">A faixa de pedestre do local e bem vista, visível ao motorista e no local  há placas de advertência para o pedestre e motorista. </t>
  </si>
  <si>
    <t>No local tem semáforo específico para pedestres</t>
  </si>
  <si>
    <t>As placas existente no local são de orientações voltadas para o turismo.</t>
  </si>
  <si>
    <t>O ruído do local e alto devido ao alto trafego de carros na região e dificulta um pouco a conversação entre as pessoas no local.</t>
  </si>
  <si>
    <t>O horário analisado foi de um tráfego intenso devido a quantidade de carros no local foi possível sentir a fumaça dos veículos.</t>
  </si>
  <si>
    <t>O mobiliário urbano existente no  trecho tem um abrigo de ônibus para os pedestres.</t>
  </si>
  <si>
    <t>O trecho tem algumas árvores ao longo do trecho, porem não faz muita sombra, as arvores do local são coqueiros.</t>
  </si>
  <si>
    <t>O local tem comércios em volta o que auxilia os pedestres a ter mais segurança.</t>
  </si>
  <si>
    <t>https://drive.google.com/open?id=19kmXM1-LLjjPPqykdvUGCjv1O132vzMo, https://drive.google.com/open?id=1rQTChLVQTA4K6qLBGKYVKhrjM8AmMnAj, https://drive.google.com/open?id=14B8gT1_pf73Fcwtb-cSaQs1IWC7vakr8, https://drive.google.com/open?id=1vU89jz89N-Ro0lTfBZ9Aywxw_2CbJdx4, https://drive.google.com/open?id=1qcNaRAeXNT03OAB16jaiKc6OkdciZfp4, https://drive.google.com/open?id=1mV-j23DipprhVjgP1C8rpSs34W07J6Ah, https://drive.google.com/open?id=1E2fJ8JKqt5Nbgh1UeaKyuMmatpp6c0Bw, https://drive.google.com/open?id=10nOVCD9Gi7pTroXYIvlnm89sM3Ut_jT1, https://drive.google.com/open?id=1yklUzPuP0QEuzcuP6cUnTOpLxzVTdXgB, https://drive.google.com/open?id=1gLLRN1uHixqQrTeTWQGtoJmlzgjvWlav</t>
  </si>
  <si>
    <t>Islanilde Lima Nascimento</t>
  </si>
  <si>
    <t>Guará II</t>
  </si>
  <si>
    <t xml:space="preserve">Avenida contorno Guará </t>
  </si>
  <si>
    <t>As paradas estão situadas em um local onde obrigada o pedestre a desviar.</t>
  </si>
  <si>
    <t>João Pessoa</t>
  </si>
  <si>
    <t>PB</t>
  </si>
  <si>
    <t>Centro Administrativo Estadual. Av. João da Mata, s/n</t>
  </si>
  <si>
    <t xml:space="preserve">Com diversas falhas e buracos, que não permitem o pedestre percorrer o trajeto sem desvios. </t>
  </si>
  <si>
    <t>A largura varia um pouco, mas é suficiente para o fluxo de pedestres. Apenas um pouco estreita para abrigar quem espera na parada de ônibus e quem está passando pela calçada</t>
  </si>
  <si>
    <t xml:space="preserve">Calçada de aparência plana, nenhuma inclinação que atrapalhe. </t>
  </si>
  <si>
    <t xml:space="preserve">As principais barreiras que obrigam os desvios são os buracos no piso. Dependendo do número de pessoas que agrada na parada de ônibus é necessário um caminhar pela margem da calçada, próximo ao meio-fio para passar.  Há um telefone público, porém sua localização não atrapalha o caminhar. </t>
  </si>
  <si>
    <t xml:space="preserve">Nenhuma rampa. </t>
  </si>
  <si>
    <t xml:space="preserve">Apenas uma faixa na parte central, porém não tem iluminação direta, sem semáforo específico que auxilie a paradas dos carros, e também não há rampa para receber pedestres com necessidades especiais. </t>
  </si>
  <si>
    <t xml:space="preserve">Trecho sem semáforo, e este seria necessário. </t>
  </si>
  <si>
    <t xml:space="preserve">Não tem nenhuma orientação voltada para auxiliar os pedestres. Tampouco placa com nome das ruas. </t>
  </si>
  <si>
    <t xml:space="preserve">Apesar do trânsito não ser intenso na área há bastante passagem de ônibus, ao longo do dia, e alguns carros de som, que poluem sonoramente o local. </t>
  </si>
  <si>
    <t xml:space="preserve">Fumaça e os gases emitidos pelos ônibus poluem a área.  </t>
  </si>
  <si>
    <t xml:space="preserve">Há uma parada de ônibus no local, porém sem bancos. As pessoas se utilizam da mureta baixa para descansar e sentar enquanto esperam. Há uma pequena banca em uma das esquinas. </t>
  </si>
  <si>
    <t xml:space="preserve">Duas arvores ao longo do trecho, porém localizadas dentro do lote, que auxiliam no sombreamento ao longo do trecho.  </t>
  </si>
  <si>
    <t xml:space="preserve">A sensação de segurança é dada pela presença de pessoas na calçada e no comercio informal que se encontra em uma das esquinas. </t>
  </si>
  <si>
    <t>https://drive.google.com/open?id=1QZSDc5Tt5kIz_HkGphsBawSe9REh-9al, https://drive.google.com/open?id=1PM8N7gzRxA0bLYJzPZALKw0zwtT8kZnX, https://drive.google.com/open?id=1RIIQ6Iaz7cMImf3IyIyEIp5Fe8Ck7BHt, https://drive.google.com/open?id=1XGn75YIS5eUG3-TG6601LzaKfWHwH_86, https://drive.google.com/open?id=1qgUCaVglDFoMwBZdUrRmA7ckZjJLtJTF</t>
  </si>
  <si>
    <t>jessicaglucena@gmail.com</t>
  </si>
  <si>
    <t>Jéssica Lucena</t>
  </si>
  <si>
    <t>EMEF Nazinha Barbosa - Rua Francisco Brandão, 829 - 1009</t>
  </si>
  <si>
    <t xml:space="preserve">Há poucas falhas na totalidade de trecho avaliado, porém dois casos se destacam: a calçada da escola, com falhas e buracos, e uma outra referente a um lote abandonado, totalmente sem pavimentação. </t>
  </si>
  <si>
    <t xml:space="preserve">As dimensões encontradas são bastante adequadas, porém a quantidade de barreiras encontradas por vezes torna toda essa área de calçada inutilizada. </t>
  </si>
  <si>
    <t xml:space="preserve">Diversas rampas que ocupam toda a largura transversal da calçada, bloqueando o livre circular de pedestres com dificuldades de locomoção. Inclinação que variam entre 7 e 9 graus.  </t>
  </si>
  <si>
    <t xml:space="preserve">Muitas barreiras ao longo de todo o trecho avaliado, principalmente em frente a escola, onde sempre há carros estacionados na calçada, bloqueando totalmente a largura desta, obrigando os pedestres a andarem pelo leito carroçável. Rampas também dificultam a passagem em outros pontos do trecho. </t>
  </si>
  <si>
    <t>Nenhuma rampa que auxilie o pedestre a acessar a calçada</t>
  </si>
  <si>
    <t>Nenhuma faixa de pedestre no trecho</t>
  </si>
  <si>
    <t xml:space="preserve">Nenhum semáforo. A redução de velocidade dos veículos que circulam próximo a entrada da escola é feita através de um quebra-molas. </t>
  </si>
  <si>
    <t xml:space="preserve">O único elemento que auxilia na localização é uma placa com o nome da escola na entrada da mesma. </t>
  </si>
  <si>
    <t xml:space="preserve">Os ruídos são oriundos de dentro da escola, nos horários de intervalo. A movimentação na rua é bastante baixa e não há muito tráfego, portanto o nível de ruído é baixo. </t>
  </si>
  <si>
    <t xml:space="preserve">Baixo nível de poluição atmosférica. </t>
  </si>
  <si>
    <t xml:space="preserve">Nenhum mobiliário que permita conforto ao pedestre. Apenas uma lixeira próxima a escola.  </t>
  </si>
  <si>
    <t xml:space="preserve">As arvores não estão localizadas próximas a escola. Porém são grandes e fornecem boa sombra.  </t>
  </si>
  <si>
    <t xml:space="preserve">O trafego é leve e há comerciantes ambulantes na área, especialmente na calçada oposta em frente à escola, o que passa sensação de segurança.  </t>
  </si>
  <si>
    <t>https://drive.google.com/open?id=1vdI2yThWTMSNxTiuMGeLYuxA_FsT8M6_, https://drive.google.com/open?id=17Bt9Rc2NXpjrNwliarKCbyoVNNaK631r, https://drive.google.com/open?id=1pHF9uSTp3tmlEoIhsYr91LtxuqFvsIlq, https://drive.google.com/open?id=1ODieaBflZxN4MNRWeib2LWW8ofh07KMS, https://drive.google.com/open?id=14_7kTihPFvbNdRe-5S4_Cv3vpBE6RAel</t>
  </si>
  <si>
    <t xml:space="preserve">Hospital Napoleão Laureano - Av. Cap. José Pessoa, 1140 </t>
  </si>
  <si>
    <t xml:space="preserve">Bastante destruída, vários buracos, com trechos largos sem pavimentação. </t>
  </si>
  <si>
    <t xml:space="preserve">Em uma das esquinas só há 0,48cm livre para passagem. Os trechos onde a pavimentação está em melhor condição são os mais estreitos. </t>
  </si>
  <si>
    <t xml:space="preserve">Diversas rampas que ocupam toda a largura da calçada e com inclinação superior ou próxima a 13 graus. </t>
  </si>
  <si>
    <t xml:space="preserve">Diversas barreiras (rampas, lixo espalhado, arvores mal posicionada, quiosque, buracos) ao longo de todo o trecho. Não há como percorrer o trecho sem ser interrompido ou ter que desviar. </t>
  </si>
  <si>
    <t xml:space="preserve">Há apenas uma rampa, localizada em uma das esquinas, porém sem sinalização e inserida no ponto mais estreito de todo o trecho. O cadeirante que chega pela rampa logo não conseguirá continuar o percurso pela calçada. </t>
  </si>
  <si>
    <t xml:space="preserve">Há duas faixas de pedestres, sendo uma em um platô que obriga os motoristas a pararem o veículo, porém esta mesma faixa não é adequada ao cruzamento de cadeirantes (ou ate mesmo pessoas com carrinhos ou algo similar) porém o espaço entre a calçada e a plataforma é grande, configurando uma espécie de buraco entre as partes. </t>
  </si>
  <si>
    <t xml:space="preserve">Não há semáforo, porém há um redutor de velocidade que faz com que os carros parem para o pedestre cruzar pela faixa de pedestres. </t>
  </si>
  <si>
    <t xml:space="preserve">A única sinalização é a placa com o nome do hospital localizado no trecho. </t>
  </si>
  <si>
    <t xml:space="preserve">Eventualmente passam ônibus ou caminhões que emitem ruídos mais incômodos. </t>
  </si>
  <si>
    <t xml:space="preserve">O lixo espalhado pela calçada incomoda. </t>
  </si>
  <si>
    <t xml:space="preserve">Há um telefone público que não é utilizado. E também é possível descansar em alguns bancos improvisados por usuários da área.  </t>
  </si>
  <si>
    <t xml:space="preserve">8 árvores concentradas em metade do trecho. A implantação das árvores compromete bastante a largura da calçada. O paisagismo poderia ser melhor </t>
  </si>
  <si>
    <t xml:space="preserve">A sensação de segurança é causada pela ocupação na quadra oposta à calçada avaliada. A presença frequente de pessoas nos comércios auxilia na sensação de segurança. Pessoas que aguardam sentados nos bancos na calçada avaliada também contribuem. </t>
  </si>
  <si>
    <t>https://drive.google.com/open?id=1j_lKNH9kmjYH31WzGoE6gnWYzHaQSvW5, https://drive.google.com/open?id=1yI7mkkOaROmMFEajYtEMljtHOkRG6Buh, https://drive.google.com/open?id=1gK6Ylhu4VnYqn92XR6Kw0MEcztzV0_5a, https://drive.google.com/open?id=1mWau-SwZAB83_xynj3KVQ31nOqJ-nRIS, https://drive.google.com/open?id=13BP8McpgNijnsvN1HLdHci4WcTCBnSA2, https://drive.google.com/open?id=1ZhmSD-nm03g-bCxyXX3MWbM11Ph62o5y, https://drive.google.com/open?id=19bH_z3dB4wVI1lB5E802ZUzAlHyEr3Lc, https://drive.google.com/open?id=1reNSI9mK8ImzEgYZv-mZQS3VQfoPgVvi</t>
  </si>
  <si>
    <t>Hospital Infantil Rodrigues de Aguiar - Av. Alm. Barroso, 438 - 306</t>
  </si>
  <si>
    <t xml:space="preserve">Apesar da diversidade de tipos de pisos aplicados no trecho a situação de regularidade é mediana, pois há alguns trechos com grandes falhas e buracos, comprometendo mais da metade da largura da calçada.  </t>
  </si>
  <si>
    <t>A média de largura encontrada mostra-se suficiente para o fluxo de pedestres na área.</t>
  </si>
  <si>
    <t xml:space="preserve">Aparentemente plana em geral, porém em partes de saída e entrada de veículos é perceptível a inclinação da calçada. </t>
  </si>
  <si>
    <t xml:space="preserve">Barreiras atitudinais, de veículos estacionados sobre a calçada, e buracos que também se configuram como barreiras físicas, pois bloqueiam a largura útil da calçada. </t>
  </si>
  <si>
    <t xml:space="preserve">Duas rampas próximas as esquinas da calçada, porém em péssimo estado de conservação, não auxiliando o pedestre no caminhar. </t>
  </si>
  <si>
    <t xml:space="preserve">Duas faixas nas esquinas, porém de baixa visibilidade do pedestre. Os carros em geral não param nas faixas pois não é possível visualizar bem o pedestre. </t>
  </si>
  <si>
    <t xml:space="preserve">Por apresentar trafego leve não se faz tão necessária a presença de semáforos especiais para pedestres, porém o ajuste nos semáforos convencionais e nas faixas de pedestres acarretariam em mais eficiência na segurança viária. </t>
  </si>
  <si>
    <t xml:space="preserve">As placas existentes são referentes à circulação de veículos. Há uma placa com o nome das ruas em uma das esquinas. </t>
  </si>
  <si>
    <t xml:space="preserve">Ruídos oriundos principalmente do trafego veicular, porém que não incomoda muito ao pedestre.  </t>
  </si>
  <si>
    <t xml:space="preserve">Trecho com presença de lixo na calçada, o que atrai animais e mal odor e incomoda ao pedestre que por ali caminha. A poluição oriunda dos veículos não é tão incômoda. </t>
  </si>
  <si>
    <t>Nenhum mobiliário que auxilie o pedestre. É possível sentar em um canteiro de vegetação em uma das esquinas.</t>
  </si>
  <si>
    <t xml:space="preserve">Nenhuma árvore no trecho avaliado. Há um canteiro com grama e flores em uma das esquinas, porém uma área pequena comparada a extensão total do trecho.  </t>
  </si>
  <si>
    <t xml:space="preserve">Pouca permeabilidade visual entre o espaço público e os espaços privados, e extensa área fechada com muros e portões, o que não ajuda na sensação de segurança. </t>
  </si>
  <si>
    <t>https://drive.google.com/open?id=1krGh6QiXJyAHZi2f7m_6X_YwLntIT6Rw, https://drive.google.com/open?id=1S-y__-0BygZB7Co9dw_bI-hNrrZK9Xlc, https://drive.google.com/open?id=18eqajcYlDEj8JsxOwK5Dmj-pef4FXeyK, https://drive.google.com/open?id=18q4xQulICIQjJQsuNyCRpNF6rBf3HStD, https://drive.google.com/open?id=1RYqIpZLhUaVtHV20WADP_Vx5Gy9uE015, https://drive.google.com/open?id=1jzLQX7BOuN3sCh_YcJiZ39M-A7RSX8fL, https://drive.google.com/open?id=1m6dLyUE270FOYJTAEqsfZgSC2uvHE_6A, https://drive.google.com/open?id=1CWyCIld19Ns86KWcsLXgFMPTz4-iO6l2</t>
  </si>
  <si>
    <t>IFPB Campus João Pessoa - Av. Primeiro de Maio, 720</t>
  </si>
  <si>
    <t>Em geral, boas condições, mas contem falhas por falta de manutenção. O piso tátil é interrompido.</t>
  </si>
  <si>
    <t xml:space="preserve">A largura total é confortável, porém a largura útil se torna pequena diante do fluxo de pessoas na calçada. Há um trecho estrangulado por uma arvore que se reduz a 0,40m para passagem. </t>
  </si>
  <si>
    <t xml:space="preserve">Há uma larga (sentido longitudinal) rampa na entrada de veículos do instituto que ocupada toda a largura da calçada (sentido transversal) com uma inclinação sutil, porém que incomoda um pouco o pedestre, e o restringe a uma pequena área para passagem onde há falhas. </t>
  </si>
  <si>
    <t xml:space="preserve">Os poucos obstáculos são em forma de arvores com tronco largo que ocupa grande parte da largura da calçada. </t>
  </si>
  <si>
    <t xml:space="preserve">Das duas rampas existentes (uma em cada esquina) uma está fora de norma e sem conservação. A grande rampa em frente ao portão da garagem poderia servir para pedestres, mas está fora de norma para a utilização destes. </t>
  </si>
  <si>
    <t>Há apenas uma faixa, próxima a portaria principal (que também é o portão de garagem), que está inserida em um platô, porém afastada da calçada por um espaço que não permite cadeirantes atravessarem</t>
  </si>
  <si>
    <t xml:space="preserve">Não há semáforo em nenhuma parte ao longo do trecho e necessita-se um. A parada dos veículos para passagem dos pedestres é feita através do platô, porém este mesmo não inclui todos os pedestres. </t>
  </si>
  <si>
    <t xml:space="preserve">Nenhuma placa para localização de pedestres. O único elemento que serve para tal fim é o letreiro com o nome da instituição. </t>
  </si>
  <si>
    <t xml:space="preserve">Por estar próximo (quadra vizinha) a uma feira aberta os ruídos da feira chegam diretamente ao trecho avaliado, e também há bastante trafego de veículos grandes e barulhentos. </t>
  </si>
  <si>
    <t xml:space="preserve">Trecho com trafego intenso de veículos, em especial motocicletas e caminhões. </t>
  </si>
  <si>
    <t xml:space="preserve">É possível descansar nos canteiros que ficam nos recuos dos edifícios dispostos ao longo da calçada. Também foi instalado um parklet próximo a entrada principal do instituto que oferece sombra e bancos para sentar. </t>
  </si>
  <si>
    <t>Há um numero adequado de arvores para o  trecho, que geram boas sombras ao longo do passeio, porém essas também configuram-se como obstáculos pois são grandes para a largura da calçada</t>
  </si>
  <si>
    <t xml:space="preserve">Por ser dia de feira nas proximidades havia dois agentes de trânsito em uma das esquinas. A constante movimentação na rua pela presença de diversos pequenos comércios com fachadas ativas gera sensação de segurança na área. O único problema é que as arvores são barreiras para cadeirantes e estes têm que caminhar pela via, o que é muito inseguro para eles. </t>
  </si>
  <si>
    <t xml:space="preserve">Lyceu Paraibano - Av. Pres. Getúlio Vargas </t>
  </si>
  <si>
    <t xml:space="preserve">Poucas falhas ao longo do trecho, aparentemente recém reformado. </t>
  </si>
  <si>
    <t xml:space="preserve">Nenhuma inclinação significativa que atrapalhe. Inclinação detectada de 0,5 graus. </t>
  </si>
  <si>
    <t xml:space="preserve">Nenhum obstáculo. </t>
  </si>
  <si>
    <t xml:space="preserve">A rampa principal de acesso à escola está desgastada. Na entrada do estacionamento falta uma rampa em um dos lados onde há desnível. </t>
  </si>
  <si>
    <t xml:space="preserve">A iluminação não favorece as faixas de pedestre. </t>
  </si>
  <si>
    <t xml:space="preserve">Há semáforo para pedestres em uma esquina, porem sem alerta sonoro. Na outra esquina não se faz necessário pois é uma rua pequena e pouco movimentada. </t>
  </si>
  <si>
    <t xml:space="preserve">Totem com placa e mapa de orientação instalada em frente à escola, bem visível e sinalizada, porém não tem texto acessível para deficientes visuais. </t>
  </si>
  <si>
    <t xml:space="preserve">Apesar do fluxo intenso de veículos não há poluição sonora, o nível de ruído é condizente com a velocidade e quantidade de automóveis que passam na área.  Em uma das esquinas o ruído é pior que ao longo do percurso. </t>
  </si>
  <si>
    <t xml:space="preserve">A concentração de poluição atmosférica está em uma das esquinas, onde há maior concentração e passagem de veículos. Ao longo do trecho é possível ouvir pássaros e sentir o aroma das flores dos canteiros das escolas.  </t>
  </si>
  <si>
    <t xml:space="preserve">Há uma parada de ônibus com banco coberto. Os pedestres se utilizam da baixa altura do muro para se encostar e descansar em momentos. </t>
  </si>
  <si>
    <t xml:space="preserve">As árvores contabilizadas foram recém-plantadas e ainda não possuem altura suficiente para gerar sombra para os pedestres. A sombra que conforta o pedestre é das arvores frondosas que ficam dentro do limite espacial das escolas.   </t>
  </si>
  <si>
    <t xml:space="preserve">Sem policiamento presencial, porém com fiscalização através de câmeras de segurança instaladas na esquina e em frente ao Lyceu. Nenhum risco de segurança viária, pois em momento nenhum o pedestre sente necessidade de sair da calçada. </t>
  </si>
  <si>
    <t>Mercado Central - Av. Dom Pedro II, sn</t>
  </si>
  <si>
    <t xml:space="preserve">Em geral, em bom estado. Poucas falhas ao longo do trecho avaliado. </t>
  </si>
  <si>
    <t xml:space="preserve">A largura útil varia, pois há rampas, paradas de ônibus e placas instaladas ao longo do trecho, mas sempre com espaço suficiente para a passagem dos pedestres. </t>
  </si>
  <si>
    <t xml:space="preserve">Sem nenhuma inclinação que incomode o caminhar fluído. </t>
  </si>
  <si>
    <t xml:space="preserve">Os obstáculos se configuram em maior parte como motos estacionadas e comercio informal instalado na calçada. </t>
  </si>
  <si>
    <t xml:space="preserve">4 rampas, sendo uma em cada esquina, uma no acesso central ao mercado e uma outra em frente a parada de ônibus. Poderiam estar em melhor estado de conservação. </t>
  </si>
  <si>
    <t>Faixas em ambas as esquinas e no acesso central também. Bem visível e sinalizadas</t>
  </si>
  <si>
    <t xml:space="preserve">Apenas um semáforo em uma das esquinas (a mais movimentada), porém não é voltado para pedestres e também não tem alertas sonoros. </t>
  </si>
  <si>
    <t>Nenhuma placa de orientação para pedestres.</t>
  </si>
  <si>
    <t xml:space="preserve">Fluxo de caminhões na área para abastecimento do mercado e ambulantes com carrinho de som. </t>
  </si>
  <si>
    <t xml:space="preserve">A presença de veículos para abastecimento, o lixo espalhado no chão e o intenso trafego na área gera uma poluição perceptível. </t>
  </si>
  <si>
    <t xml:space="preserve">Há paradas de ônibus com bancos. Há banheiro publico dentro do mercado. E é possível apoiar-se nas muretas dos canteiros, no corrimão das rampas, e nas escadas (apesar destas estarem sempre com aparência de sujas). </t>
  </si>
  <si>
    <t xml:space="preserve"> As arvores presentes no trecho são grandes e geram boas sombras. O único problema em relação às arvores é que algumas pessoas estacionam motos na área da sombra delas, o que barra a possível utilização da sombra para descanso. </t>
  </si>
  <si>
    <t xml:space="preserve">Há monitoramento via câmeras de segurança e a constante movimentação em horário comercial auxilia na sensação de segurança. </t>
  </si>
  <si>
    <t>Mercado da Torre - Av. Carneiro da Cunha, sn</t>
  </si>
  <si>
    <t xml:space="preserve">Bastante regular, com apenas uma pequena falha. Também apresenta piso tátil em toda a extensão. </t>
  </si>
  <si>
    <t xml:space="preserve">Em um ponto a largura útil é de apenas 1 metro. </t>
  </si>
  <si>
    <t xml:space="preserve">Sem inclinação que incomode no caminhar. </t>
  </si>
  <si>
    <t xml:space="preserve">As barreiras encontradas são mais atitudinais que físicas, são pessoas que estacionam suas motos na calçadas e lavadores de carro que deixam seus objetos de trabalho na calçada enquanto trabalham. </t>
  </si>
  <si>
    <t xml:space="preserve">Uma das esquinas tem rampa, com sinalização e de acordo com a norma. Enquanto na outra, onde há um desnível bastante alto a rampa está um pouco afastada da faixa de pedestres e com sinais de desgaste. </t>
  </si>
  <si>
    <t xml:space="preserve">Faixa nas duas esquinas, porém em uma delas, onde não há semáforo, a visibilidade do pedestre é um pouco reduzida. </t>
  </si>
  <si>
    <t xml:space="preserve">Há apenas o semáforo convencional em uma das esquinas, a mais movimentada, porém sem alerta sonoro para auxiliar pedestres com dificuldades auditivas. </t>
  </si>
  <si>
    <t xml:space="preserve">Apenas placas com os nomes das ruas, em uma das esquinas. </t>
  </si>
  <si>
    <t xml:space="preserve">Vários caminhões passam e param na área para abastecer o mercado. Ruas movimentadas, com bastante trafego, o que causa ruído. </t>
  </si>
  <si>
    <t xml:space="preserve">Fumaça dos caminhões e odor forte de esgoto ao longo do trecho. </t>
  </si>
  <si>
    <t xml:space="preserve">O pedestre pode descansar nos desníveis existentes no agenciamento do mercado e em algumas cadeiras que os comerciantes deixam na calçada criando um microambiente de permanência. Além do agradável sombreamento existente devido a projeção da cobertura do mercado. É possível utilizar o banheiro público do mercado, que tem horários de funcionamento extenso. </t>
  </si>
  <si>
    <t>Nenhuma vegetação ao longo do percurso</t>
  </si>
  <si>
    <t xml:space="preserve">Apesar do trânsito intenso, a calçada proporciona sensação acolhimento. A constante movimentação de pessoas e as fachadas ativas ao redor proporcionam a sensação de segurança. </t>
  </si>
  <si>
    <t>Mercado de Mangabeira  - R. Dep. Plínio Salgado, 219</t>
  </si>
  <si>
    <t xml:space="preserve">Piso regular, com poucas falhas e presença de piso tátil em trechos da extensão avaliada. </t>
  </si>
  <si>
    <t xml:space="preserve">Largura suficiente para o fluxo de pedestres, apenas no trecho da parada que ônibus que fica um pouco apertado para a quantidade de pessoas que esperam ali. </t>
  </si>
  <si>
    <t xml:space="preserve">Praticamente plana, não atrapalha o caminhar nesse aspecto. </t>
  </si>
  <si>
    <t xml:space="preserve">As únicas barreiras que atrapalham o caminhar são os carrinhos de ambulantes que se instalam na calçada e especialmente, próximo ao ponto de ônibus. </t>
  </si>
  <si>
    <t xml:space="preserve">Há quatro rampas, sendo três localizadas próximas umas da outras. Estão de acordo com a norma, porém em estado de conservação ruim, o que atrapalha a utilização destas. </t>
  </si>
  <si>
    <t xml:space="preserve">Faixas de pedestres nas esquinas contam com boa iluminação e fornecem visibilidade adequada ao pedestre. Uma das esquinas não tem faixa de pedestre. </t>
  </si>
  <si>
    <t>Semaforos para pedestres, com botoeira porém sem o sinal sonoro para cegos.</t>
  </si>
  <si>
    <t xml:space="preserve">Mapa desenvolvido para pedestres, porém sem a acessibilidade para pessoas com deficiência. </t>
  </si>
  <si>
    <t xml:space="preserve">O intenso fluxo de carros, ônibus e caminhões, juntamente aos ruídos dos comerciantes atrapalha um pouco as conversações. </t>
  </si>
  <si>
    <t xml:space="preserve">O intenso fluxo de veículos na rua gera certa poluição atmosférica. </t>
  </si>
  <si>
    <t xml:space="preserve">O mobiliário para descanso está na faixa de transição entre a calçada e os quiosques do mercado. Há um espaço de ‘empraçamento’ com bancos que proporciona um certo conforto aos pedestres que querem sentar e permanecer ali por um tempo. </t>
  </si>
  <si>
    <t xml:space="preserve">As arvores contribuem no sombreamento da calçada, porém estão localizadas no espaço interno do mercado e não na calçada. </t>
  </si>
  <si>
    <t xml:space="preserve">Apesar do trânsito intenso, a calçada proporciona sensação acolhimento. A constante movimentação de pessoas e as fachadas ativas do mercado e ao redor proporcionam a sensação de segurança. Em um momento onde a calçada fica estreita devido a presença da parada de ônibus é um pouco arriscado para o pedestre pois este tem que desviar pela via. </t>
  </si>
  <si>
    <t>Mercado de Tambaú - Av. Sen. Ruy Carneiro, S/N - 225</t>
  </si>
  <si>
    <t xml:space="preserve">Pavimentação regular, mesmo que ao longo do trecho haja variação de tipo de piso instalado. Poucas áreas com falhas. </t>
  </si>
  <si>
    <t xml:space="preserve">Um momento de estrangulamento onde a largura útil é de apenas 0,65m. Há espaço, visto pela média da largura total, porém é subutilizado.  </t>
  </si>
  <si>
    <t xml:space="preserve">Pouco inclinada. </t>
  </si>
  <si>
    <t xml:space="preserve">Totalmente obstruída com carros estacionados sob a calçada. A parte em frente ao mercado que não está obstruída tem as entradas bloqueadas, o que impede o acesso de cadeirantes. O pedestre é obrigado a caminhar pelo leito carroçável na maior parte do percurso. </t>
  </si>
  <si>
    <t xml:space="preserve">Nenhuma rampa ao longo do trecho. E em uma das há um desnível considerável  </t>
  </si>
  <si>
    <t xml:space="preserve">Em uma esquina há duas faixas de travessia de pedestres, porém a chegada na calçada não é boa para pedestres com mobilidade reduzida. Não há rampa para esse acesso. </t>
  </si>
  <si>
    <t xml:space="preserve">Não há semáforo para pedestres, e a travessia apresenta riscos, pois o pedestre não encontra nenhum momento adequado para cruzar a via. </t>
  </si>
  <si>
    <t xml:space="preserve">Nenhuma placa de orientação, mesmo estando inserido em uma área com diversos pontos turísticos no entorno. </t>
  </si>
  <si>
    <t xml:space="preserve">Trafego constante e intenso na área. </t>
  </si>
  <si>
    <t xml:space="preserve">A existência de carros obstruindo toda a calçada e a proximidade com os escapamentos desses veículos e os pedestres gera uma poluição atmosférica prejudicial ao usuário. </t>
  </si>
  <si>
    <t>Nenhum mobiliário para o conforto do pedestre. O espaço é bastante obstruído pelas barreiras atitudinais dos motoristas.</t>
  </si>
  <si>
    <t xml:space="preserve">Nenhuma árvore ou vegetação. </t>
  </si>
  <si>
    <t xml:space="preserve">Risco altíssimo à segurança do pedestre, tendo em visto que em aproximadamente 85% do percurso ele é obrigado a caminhar pela via, próximo aos veículos que passa. As fachadas ativas do comercio geram sensação de segurança.  </t>
  </si>
  <si>
    <t>Ministério do Trabalho - Praça Venâncio Neiva, 11</t>
  </si>
  <si>
    <t xml:space="preserve">Em frente ao Ministério do Trabalho o piso é totalmente regular e com piso tátil completo, aparentemente novo. Já no lote ao lado (Reservatório da Companhia de Água do Estado) há trechos com falhas significativas. </t>
  </si>
  <si>
    <t xml:space="preserve">. Na média possui larguras adequadas ao fluxo, porém há um ponto onde a largura útil é de apenas 93 centímetros, devido a localização de um poste. </t>
  </si>
  <si>
    <t xml:space="preserve">Nenhuma inclinação que incomode o caminhar. </t>
  </si>
  <si>
    <t xml:space="preserve">Apenas dois postes que se configuram como barreiras ao caminhar. </t>
  </si>
  <si>
    <t xml:space="preserve">Duas rampas em uma das esquinas, muito bem sinalizadas e trabalhadas. </t>
  </si>
  <si>
    <t xml:space="preserve">Tres faixas, sendo duas em uma esquina, com rampa ao final e boa visibilidade. A terceira não encontra rampa ao final para auxiliar os pedestres.  </t>
  </si>
  <si>
    <t xml:space="preserve">Não há semáforo de pedestres, apenas o convencional, sem botoeira e sem alerta sonoro. </t>
  </si>
  <si>
    <t xml:space="preserve">A única placa referente aos pedestres é da sinalização das rampas. </t>
  </si>
  <si>
    <t xml:space="preserve">Apesar do constante fluxo de veículos os ruídos não incomodam. </t>
  </si>
  <si>
    <t xml:space="preserve">A poluição dos gases oriundos dos veículos é mais perceptível em uma esquina, que está próxima a uma ladeira. </t>
  </si>
  <si>
    <t xml:space="preserve">Os apoios que os pedestres encontram para descanso são os canteiros do jardim no recuo da edificação e uma marquise que gera sombra próxima à esquina. </t>
  </si>
  <si>
    <t xml:space="preserve">Nenhuma árvore. Há um pequeno canteiro com grama. </t>
  </si>
  <si>
    <t xml:space="preserve">Por estar em um ponto de grande movimentação de pessoas e em frente a uma praça importante do centro da cidade sempre há pessoas passando pela área,  o que gera sensação de segurança. </t>
  </si>
  <si>
    <t>Ministério Público Procuradoria Geral de Justiça – Av. Dom Pedro II, sn</t>
  </si>
  <si>
    <t xml:space="preserve">Piso regular, pouquíssimas falhas ao longo do trecho avaliado. Trecho dotado de piso tátil. </t>
  </si>
  <si>
    <t xml:space="preserve">A menor largura útil verificada foi de 1,48m.  </t>
  </si>
  <si>
    <t>Inclinação perceptível em alguns trechos, porém nada que atrapalhe o caminhar.</t>
  </si>
  <si>
    <t xml:space="preserve">Nenhuma barreira, seja física ou atitudinal. O mobiliário está localizado na margem da calçada, de forma a não configurar obstáculo ao caminhar. </t>
  </si>
  <si>
    <t xml:space="preserve">Não há rampa nas esquinas do trecho avaliado. </t>
  </si>
  <si>
    <t xml:space="preserve">Há uma faixa em uma das esquinas, porém não está bem localizada, pois poucos carros param para os pedestres. </t>
  </si>
  <si>
    <t xml:space="preserve">Sem semáforo, sem sinalização adequada. </t>
  </si>
  <si>
    <t>Nenhum mapa ou placa de orientação</t>
  </si>
  <si>
    <t xml:space="preserve">É uma área de bastante movimentação de veículos e comercio intenso, ruidoso.  </t>
  </si>
  <si>
    <t xml:space="preserve">Mesmo com a movimentação intensa de veículos não se percebe a poluição, e a vegetação no recuo do lote ajuda a tornar o ambiente mais agradável. </t>
  </si>
  <si>
    <t xml:space="preserve">Não existe nenhum mobiliário específico para o conforto do pedestre, mas este pode fazer uso das rampas e escadarias do edifício publico para se encostar e descansar um pouco. Há dois telefones públicos, que não são utilizados e estão localizados na altura do final da faixa de pedestre. </t>
  </si>
  <si>
    <t xml:space="preserve">O local tem muito potencial para ser agradável ao conforto térmico do pedestre, porem as arvores implantadas no trecho estão localizadas no canteiro junto à fachada e não são do tipo que fornecem sombra ao pedestre. Também há vegetação do tipo arbusto médio e grama. </t>
  </si>
  <si>
    <t xml:space="preserve">A sensação de segurança se dá pelo comercio e movimentação nas quadras do entorno. </t>
  </si>
  <si>
    <t>PASM Complexo Hospitalar de Mangabeira Gov Tarcisio Burity -  R. Cel. Benevenuto Gonçalves da Costa, 308-452</t>
  </si>
  <si>
    <t xml:space="preserve">Em média, piso regular. Apresenta poucas e pequenas falhas. </t>
  </si>
  <si>
    <t xml:space="preserve">Inclinação suave e perceptível, porem não atrapalha o pedestre. </t>
  </si>
  <si>
    <t xml:space="preserve">Como obstaculos que atrapalhem o caminhar há apenas dois telefones públicos que obrigam o pedestre a abaixar a cabeça para passar por eles.  </t>
  </si>
  <si>
    <t xml:space="preserve">Nenhuma rampa dedicada à acessibilidade do pedestre. </t>
  </si>
  <si>
    <t xml:space="preserve">Há uma faixa na parte central do trecho, próxima ao acesso do edifício, porém está faixa está localizada em um platô e este está distante da calçada, gerando um obstáculo a alguns pedestres. </t>
  </si>
  <si>
    <t>Nenhum semáforo.</t>
  </si>
  <si>
    <t xml:space="preserve">Nenhuma placa nem mapa para orientação. </t>
  </si>
  <si>
    <t xml:space="preserve">Rua movimentada, principalmente por veículos grandes e motocicletas. </t>
  </si>
  <si>
    <t>O único mobiliário é o telefone público que não é utilizado pela população.</t>
  </si>
  <si>
    <t xml:space="preserve">Duas árvores localizadas dentro do lote, que geram sombra em uma pequena área da calçada. </t>
  </si>
  <si>
    <t xml:space="preserve">Há um vigilante que fica na entrada do complexo hospitalar. </t>
  </si>
  <si>
    <t>Praça Pedro Gondim - Torre</t>
  </si>
  <si>
    <t xml:space="preserve">Praça recém reformada, onde toda a pavimentação foi alterada. </t>
  </si>
  <si>
    <t xml:space="preserve">Calçada de aparência plana, que não impede o caminhar confortável e seguro. </t>
  </si>
  <si>
    <t xml:space="preserve">Trecho sem obstáculos. </t>
  </si>
  <si>
    <t xml:space="preserve">Duas rampas, com dimensões adequadas e piso tátil, porém sem a devida sinalização. </t>
  </si>
  <si>
    <t xml:space="preserve">Nenhuma faixa de pedestre que auxilie a travessia do pedestre em segurança. </t>
  </si>
  <si>
    <t xml:space="preserve">Nenhum semáforo que auxilie a travessia do pedestre. </t>
  </si>
  <si>
    <t xml:space="preserve">Nenhuma orientação para localização dos pedestres. Apenas placas voltadas para o trafego de veículos. </t>
  </si>
  <si>
    <t xml:space="preserve">O ruído incomoda pouco.  </t>
  </si>
  <si>
    <t xml:space="preserve">A combinação de trefego moderado com a presença de arvores e vegetação permite o disfrute do ambiente natural. E a poluição atmosférica oriunda dos veículos não incomoda tanto os pedestres. </t>
  </si>
  <si>
    <t xml:space="preserve">Bancos, brinquedos, sombra e quiosque com comida e água. </t>
  </si>
  <si>
    <t xml:space="preserve">Ambiente rodeado de grandes arvores que proporcionam boas sombras ao longo do dia, e com bastante vegetação rasteira (grama) que torna o ambiente mais agradável. </t>
  </si>
  <si>
    <t xml:space="preserve">Trânsito moderado porém comercio movimentado ao redor, o que favorece na sensação de segurança. A ausência de faixas de pedestres e semáforo são os fatores que contribuem para a insegurança da travessia. </t>
  </si>
  <si>
    <t>Terminal de Trens e CBTU - Praça Napoleão Laureano, Centro</t>
  </si>
  <si>
    <t xml:space="preserve">Aproximadamente metade do trecho apresenta frestas e falhas na manutenção, além de buracos. </t>
  </si>
  <si>
    <t xml:space="preserve">O ponto de menor largura tem 2,47m, onde há uma parada de ônibus inserida na metade da largura. </t>
  </si>
  <si>
    <t xml:space="preserve">Aparentemente plana. </t>
  </si>
  <si>
    <t xml:space="preserve">Os obstáculos que fazem com que o pedestre desvie são os buracos encontrados em parte da calçada. Mas como a calçada é larga, há espaço para o desvio em segurança. </t>
  </si>
  <si>
    <t xml:space="preserve">Há duas faixas, localizadas bem próximas uma da outra. Haveria necessidade de uma terceira faixa, devido a extensão do trecho e o fluxo de pedestres que cruza em um ponto onde não há faixa. </t>
  </si>
  <si>
    <t xml:space="preserve">Junto as duas faixas há dois semáforos para pedestres, porém sem alerta sonoro. </t>
  </si>
  <si>
    <t>Há quatro placas com pontos de uma “Rota de pedestre”, mas não aponta direções, e tampouco há um mapa que auxilie na orientação. As placas também estão em uma altura acima da altura de visão natural do pedestre.</t>
  </si>
  <si>
    <t xml:space="preserve">Há bastante ruído, pelo fluxo intenso de todos os tipos de veículos e dos trens que partem da estação. </t>
  </si>
  <si>
    <t xml:space="preserve">Há poluição atmosférica devido ao fluxo intenso de veículos e a proximidade com uma área de serviços mecânicos. </t>
  </si>
  <si>
    <t xml:space="preserve">Há bancos na calçada e banco na parada de ônibus. Também há 1 telefone público, que não é utilizado. E alguns ambulantes que comercializam ali e colocam bancos para alguns clientes sentarem. Algumas pessoas também se sentam em degraus da entrada de uma das edificações, e aproveitam a sombra das marquises. </t>
  </si>
  <si>
    <t xml:space="preserve">Apenas uma árvore na calçada. </t>
  </si>
  <si>
    <t>A presença de ambulantes na área contribui para a movimentação e consequente sensação de segurança.</t>
  </si>
  <si>
    <t>Terminal Rodoviário Severino Camelo - R. Francisco Londres, Varadouro</t>
  </si>
  <si>
    <t xml:space="preserve">Em grande parte regular, mas apresenta falhas, frestas e buracos em algumas partes. </t>
  </si>
  <si>
    <t xml:space="preserve">Dimensões confortáveis ao fluxo de pedestres da área. </t>
  </si>
  <si>
    <t xml:space="preserve">Devido a boa largura da calçada não há mobiliário que configure como barreira física. A maioria das barreiras são atitudinais, como alguns ambulantes que estão comercializando na calçada. Também há alguns moradores de rua que dormem na calçada do Terminal, e durante a noite o número aumenta. </t>
  </si>
  <si>
    <t xml:space="preserve">Há uma rampa, na parte central, que não está totalmente de acordo com as normas, porém está bem iluminada. Caberiam mais outras rampas nas esquinas. </t>
  </si>
  <si>
    <t xml:space="preserve">Há uma faixa de pedestre junto à rampa e ao semáforo, na parte central. </t>
  </si>
  <si>
    <t xml:space="preserve">Há um semáforo para pedestres, porém sem botoeira e sem alerta sonoro. </t>
  </si>
  <si>
    <t xml:space="preserve">Não há nenhuma placa, ou mapa, de orientação para pedestres, e esta é uma área com diversos equipamentos públicos. </t>
  </si>
  <si>
    <t xml:space="preserve">Há bastante ruído, dos muitos veículos que passam pela rua e também dos comerciantes e ambulantes que estão na calçada ou próximos. </t>
  </si>
  <si>
    <t xml:space="preserve">Há bastante poluição dos escapamentos, dos vários ônibus que passam constantemente na rua em frente, e também dos diversos ambulantes que vendo espetinhos nas calçadas da rua. </t>
  </si>
  <si>
    <t xml:space="preserve">Os bancos que existem na calçada foram improvisados pelos taxistas do ponto de taxi que há na calçada. Há um hidrante em um ponto da calçada. </t>
  </si>
  <si>
    <t xml:space="preserve">Não há nenhuma arvore na calçada, pois todas estão localizadas dentro dos limites do terminal, mas sua localização muito próxima ao gradil permite que a sombra delas cubra a calçada e gere um certo conforto aos pedestres. </t>
  </si>
  <si>
    <t xml:space="preserve">A movimentação de pessoas na calçada  e na rua gera sensação de segurança. </t>
  </si>
  <si>
    <t>Tribunal de Justiça - R. Duque de Caxias, 704-800</t>
  </si>
  <si>
    <t xml:space="preserve">Calçada nivelada, com pouquíssimas falhas, porém não está dotada de piso tátil. </t>
  </si>
  <si>
    <t xml:space="preserve">Largura generosa para o fluxo de pedestres da área. </t>
  </si>
  <si>
    <t xml:space="preserve">Devido a largura generosa não há barreiras que atrapalhem o caminhar. </t>
  </si>
  <si>
    <t xml:space="preserve">Uma em apenas uma das esquinas. Bem sinalizada e em bom estado. </t>
  </si>
  <si>
    <t xml:space="preserve">Uma em uma das esquinas, junto à rampa. Bem visível e em bom estado. </t>
  </si>
  <si>
    <t xml:space="preserve">Nenhum semáforo de pedestres. </t>
  </si>
  <si>
    <t>Há uma placa com pontos de uma “Rota de pedestre”, mas não aponta direções, e tampouco há um mapa que auxilie na orientação. A placa também está em uma altura acima da altura de visão natural do pedestre.</t>
  </si>
  <si>
    <t xml:space="preserve">Trecho com baixo nível de poluição. </t>
  </si>
  <si>
    <t xml:space="preserve">Não há mobiliário disponível para o pedestre. Este pode sentar em um canteiro que há de uma arvore na calçada, próximo à fachada do edifício público.  </t>
  </si>
  <si>
    <t xml:space="preserve">Apesar de haver 3 arvores, sendo uma na calçada e duas no canteiro, elas estão concentradas em uma mesma área e não geram sombra ao longo do trecho. </t>
  </si>
  <si>
    <t xml:space="preserve">Há um vigilante na portaria do edifício e pessoas em praça que fica na calçada oposta. </t>
  </si>
  <si>
    <t>Tribunal Regional Eleitoral da Paraíba – Av Dom Pedro I, s/n - 719</t>
  </si>
  <si>
    <t>Metade do trecho (referente ao Tribunal) está regular e aparentemente novo, e com piso tátil, enquanto a outra metade está desgastada e apresenta várias falhas.</t>
  </si>
  <si>
    <t xml:space="preserve">Há um ponto onde um telefone público está desalinhado dos outros itens de mobiliário e bloqueia a passagem dos pedestres na faixa livre. </t>
  </si>
  <si>
    <t xml:space="preserve">A parte referente ao Tribunal é aparentemente plano e sem incômodos aos pedestres, enquanto os lotes ao lado criaram rampas, para auxiliar a entrada e saída de veículos, que atrapalha o caminhar do pedestre, com inclinações de 12 graus.  </t>
  </si>
  <si>
    <t xml:space="preserve">A parte referente ao tribunal é livre de obstáculos, enquanto o lote ao lado (pequeno centro comercial) possui a calçada bastante bloqueada por carros que invadem a calçada. Também há um telefone público instalado fora da faixa de serviço que obstrui a passagem dos pedestres e os obriga a caminhar pela parte inclinada da calçada. </t>
  </si>
  <si>
    <t xml:space="preserve">Há uma rampa em uma das esquinas, com piso tátil e sinalização adequada. </t>
  </si>
  <si>
    <t xml:space="preserve">Há faixa de pedestre nas esquinas, com boa visibilidade. </t>
  </si>
  <si>
    <t xml:space="preserve">Nenhum semáforo para pedestres. </t>
  </si>
  <si>
    <t xml:space="preserve">Nenhum mapa ou placa de orientação para pedestres. </t>
  </si>
  <si>
    <t>Nenhum mobiliário urbano disponível que auxilie o conforto do pedestre.</t>
  </si>
  <si>
    <t xml:space="preserve">Há um canteiro com grama em frente ao Tribunal. </t>
  </si>
  <si>
    <t xml:space="preserve">Não há policiamento na área, mas a sensação de segurança é devido a presença de pessoas nas calçadas e entrada das edificações.  Há risco quanto à segurança viária para os pedestres. </t>
  </si>
  <si>
    <t>EMEF Índio Piragibe. R. Beatriz Maria de Oliveira, s/n</t>
  </si>
  <si>
    <t xml:space="preserve">Uma falha significativa ao longo do trecho.  </t>
  </si>
  <si>
    <t xml:space="preserve">A largura varia um pouco, mas é suficiente para o fluxo de pedestres. Há um ponto onde a largura útil é inferior a 1 metro, o que compromete a passagem dos pedestres.  </t>
  </si>
  <si>
    <t xml:space="preserve">Inclinação transversal praticamente imperceptível, nada que atrapalhe. </t>
  </si>
  <si>
    <t xml:space="preserve">A tampa da caixa de serviços elétricos está sem manutenção, o que gera uma pequena barreira próxima a uma das esquinas. </t>
  </si>
  <si>
    <t xml:space="preserve">Existem 3 rampas, uma em cada esquina e uma na parte central, que leva à entrada principal da escola. Porém nenhuma delas está de acordo com a norma e nem em bom estado de conservação. </t>
  </si>
  <si>
    <t xml:space="preserve">Nenhuma faixa. </t>
  </si>
  <si>
    <t xml:space="preserve">Nenhum semáforo, porém a via não é movimentada fazendo com que o semáforo não seja necessário, apenas com uma faixa de pedestre o pedestre já teria o destaque necessário para que os carros parem.  </t>
  </si>
  <si>
    <t xml:space="preserve">Nenhuma placa de sinalização. </t>
  </si>
  <si>
    <t xml:space="preserve">Ruídos que não incomodam. </t>
  </si>
  <si>
    <t>Seria mais agradável se houvesse alguma vegetação.</t>
  </si>
  <si>
    <t xml:space="preserve">Nenhum mobiliário, porém é possível encostar e sentar no muro da escola. </t>
  </si>
  <si>
    <t xml:space="preserve">Nenhuma árvore ou qualquer outro tipo de vegetação na calçada. </t>
  </si>
  <si>
    <t xml:space="preserve">Trafego leve, perto de comerciais e o fato de não haver muro alto na escola auxiliam na sensação de segurança. </t>
  </si>
  <si>
    <t>https://drive.google.com/open?id=1WtWOYozfgj6s41XZm4EspF3NK_yA2z1S, https://drive.google.com/open?id=1Ijl9b3VVSSmX5ivjnxWC0zca188QoRD8, https://drive.google.com/open?id=1R_xxGxuu-w9x_MQmsCdtD8mgdZIcmBjj, https://drive.google.com/open?id=1nzbhArisK53kWouBV_my7W3BiqYO7jBS, https://drive.google.com/open?id=1_piOPT_1xhuxxqPXWK_2qRBl_36-H3pE</t>
  </si>
  <si>
    <t>Terminal de Integração do Bessa - R. Paulo Roberto de Souza Acioly, 1353</t>
  </si>
  <si>
    <t xml:space="preserve">O piso considerado como calçada se encontrava bastante regular. </t>
  </si>
  <si>
    <t xml:space="preserve">Nenhuma inclinação que incomode o passeio. </t>
  </si>
  <si>
    <t xml:space="preserve">A própria calçada se configura como barreira, pois ela está dividida em partes que não se conectam. </t>
  </si>
  <si>
    <t xml:space="preserve">Há uma faixa de pedestres no meio do trecho. </t>
  </si>
  <si>
    <t>Nenhum semáforo, porém por estar localizado em uma rua de trafego leve o semáforo não se faz tão necessário</t>
  </si>
  <si>
    <t xml:space="preserve">Nenhuma placa ou mapa que auxilie a orientação dos pedestres. </t>
  </si>
  <si>
    <t xml:space="preserve">Os ruídos considerados mais incômodos são oriundos da entrada e saída de ônibus do terminal. </t>
  </si>
  <si>
    <t xml:space="preserve">Não há poluição atmosférica que incomode durante a caminhada. </t>
  </si>
  <si>
    <t xml:space="preserve">Não há nenhum mobiliário disponível. O pedestre pode sentar e descansar em uma espécie de banco improvisado na mureta do terminal, que tem 35cm de altura. </t>
  </si>
  <si>
    <t xml:space="preserve">Há uma área gramada, mas nada que gere sombra ou conforto direto ao pedestre. </t>
  </si>
  <si>
    <t xml:space="preserve">A pouca movimentação de pessoas do lado de fora do terminal não gera muita sensação de segurança. Há pouca movimentação na rua também. Há uma guarita na entrada dos veículos na estação, porem estava vazia no horário da avaliação. </t>
  </si>
  <si>
    <t>André Luis Costa da Silva</t>
  </si>
  <si>
    <t>Macapá</t>
  </si>
  <si>
    <t>AP</t>
  </si>
  <si>
    <t>Av. Feliciano Coelho, 1509</t>
  </si>
  <si>
    <t>Calçada com pavimento irregular e várias partes soltas, principalmente ao redor de árvores</t>
  </si>
  <si>
    <t>argura irregular, que varia ao longo do trecho</t>
  </si>
  <si>
    <t xml:space="preserve">Alguns pontos estão inclinados por conta de quebras do pavimento, principalmente ao redor de árvores </t>
  </si>
  <si>
    <t>Na mudança de imóveis há grande desvio, com grande possibilidade de gerar acidentes</t>
  </si>
  <si>
    <t>uma das esquinas tem a rampa fora da norma. Na outra, a rampa não existe</t>
  </si>
  <si>
    <t>trecho com tráfego leve de veículos a diesel</t>
  </si>
  <si>
    <t>não há jardins, porém há muitas árvores no local</t>
  </si>
  <si>
    <t>ambiente com elevada sensação de segurança</t>
  </si>
  <si>
    <t>https://drive.google.com/open?id=1WLRYChqIoJfeui64kuE1OwMGZqboItVj, https://drive.google.com/open?id=13_EQLHbNO_2G_R9W5BXU6MUdpcMTrv3I, https://drive.google.com/open?id=1N4k_lEa37du-FjZVT3VC0sTutdse0rtg, https://drive.google.com/open?id=1NLXxEEh5hrqh6BLC0a1GKdnEKBKdvt6-, https://drive.google.com/open?id=1lLvc-hZSiCCqW5Aga9r8BB8GjGhsybb1, https://drive.google.com/open?id=1TU_9LlNr7TLEoiEz0IDPW4ouoOaRBMvt, https://drive.google.com/open?id=1BPffXbnsWAl8I8yUGdh7DvVhp7b79nXQ</t>
  </si>
  <si>
    <t>andreluisss12@gmail.com</t>
  </si>
  <si>
    <t>Av. Feliciano Coelho, 117</t>
  </si>
  <si>
    <t>constantes irregularidades buracos e defeitoos</t>
  </si>
  <si>
    <t>calçada espaçosa mas em alguns pontos é reduzida pelos obstáculos</t>
  </si>
  <si>
    <t xml:space="preserve"> o trecho tem imóveis com calçadas planas, mas alguns têm calçadas inclinadas para entrada de carros e rampas de acessibilidade</t>
  </si>
  <si>
    <t>presença de alguns obstáculos como uma lanchonete, buracos e arvores muito grandes</t>
  </si>
  <si>
    <t>existem próximo a parada de ônibus porém fora da norma e sem manutenção</t>
  </si>
  <si>
    <t>a faixa foi coberta por reparos no asfalto, em alguns pontos está totalmente apagada</t>
  </si>
  <si>
    <t>Sem sinal sonoro mas com espera menor que 1 minuto e passagem em aproximadamente 15 segundos</t>
  </si>
  <si>
    <t>tráfego moderado de ônibus com motor diesel</t>
  </si>
  <si>
    <t>possui banco em uma das paradas de ônibus</t>
  </si>
  <si>
    <t>https://drive.google.com/open?id=1Wgl4Qi5lBHfDbSaFxergjSxl-qV94sL5, https://drive.google.com/open?id=1lbQ_QqKMUEHknrS3BQhbkD8FfdqyukEA, https://drive.google.com/open?id=1xoJ7A_HUgDmStSfxsEowUsvhp86JXeJO, https://drive.google.com/open?id=1kMA8WXThswa7s7LTMkyXw7qQffkb5Q1a, https://drive.google.com/open?id=1yyRyUG4SUk1RySQlR-QBaGRva818ehjP, https://drive.google.com/open?id=16DnEL8LJEsxZG5p1qF-sK_5tv59ijCtl, https://drive.google.com/open?id=1DGeZK6hj6DohFcVlRJinqjrUbBrh5Ee8, https://drive.google.com/open?id=12Dzv0bDKIKG_HFha7vXGbahQ39IkP_zr, https://drive.google.com/open?id=1KgCkAU3phpUu6EmoIC9QAxMGQ09k8Xld</t>
  </si>
  <si>
    <t>Rua Jovino Dinoá, 3807C</t>
  </si>
  <si>
    <t>Muitos buracos e partes soltas</t>
  </si>
  <si>
    <t>largura irregular, que varia ao longo do trecho, mas na maioria é adequada</t>
  </si>
  <si>
    <t>Próximo as arvores a calçada fica estreita no caso de fluxo intenso, algumas pessoas podem ter que sair da calçada para continuar</t>
  </si>
  <si>
    <t xml:space="preserve">A rampa existe, mas está fora de norma </t>
  </si>
  <si>
    <t>Possui placa e está bastante desgastada</t>
  </si>
  <si>
    <t xml:space="preserve">existe uma praça ao lado do órgão público Super Fácil, porém poucos abrigos pra chuva e sem bebedouros </t>
  </si>
  <si>
    <t>Trecho com arborização boa em alguns imóveis, porém em outros inexistente</t>
  </si>
  <si>
    <t>Quartel da polícia militar é bem ao lado porém quanto ao trânsito os carros não andam tão devagar</t>
  </si>
  <si>
    <t>https://drive.google.com/open?id=1wpU_VEHcOwU0ZnYlfBMPAZWydY12mOGG, https://drive.google.com/open?id=10BtREpMPt4uVtVlwNn5d1vk64bseRtWS, https://drive.google.com/open?id=1L9uBquq6uGxn8sB4jvzlYFXtpbtNvvDI, https://drive.google.com/open?id=1tnsp2BWbGQ6lEUN-nsxEj9J53OXkUTMe, https://drive.google.com/open?id=1RedWmVp0u8KvJ0dIH_k2K64er5VGXj_X, https://drive.google.com/open?id=1vwF1HQC1ICRs0o5GE3Zoo3V4NvV1gyqM, https://drive.google.com/open?id=1lbT-Amm_CUEPFo9GaTBe7r7HpZhfcv0g, https://drive.google.com/open?id=19UPRE1cC49aIJPuCFMbv9NThLItPnx_8, https://drive.google.com/open?id=1v16iwt5unleoqTlsSsMUyMitR5xoCynT, https://drive.google.com/open?id=1zod9Z-SO8X75X-2Y72k0B-OfMH2R2mtx</t>
  </si>
  <si>
    <t>Av. Mendonça Júnior, 1502</t>
  </si>
  <si>
    <t>calçada com pavimento bem regular, mas na mudança de imóveis há grande desregularidade e em um caso mudança brusca de nível</t>
  </si>
  <si>
    <t>Largura relativamente regular, alguns obstáculos dificultam a passagem caso tenha um grande fluxo porém a calçada possui largura ótima</t>
  </si>
  <si>
    <t>Há alguns trabalhadores informais vendendo lanches e plastificação de documentos na calçada porém não impedem o fluxo pelo fato da calçada ser bem larga</t>
  </si>
  <si>
    <t>há várias rampas no trecho, porém falta em uma das esquinas, as que existem em sua maioria respeitam a norma e tem manutenção em dia</t>
  </si>
  <si>
    <t xml:space="preserve">Há faixas de pedestre, porém não é exatamente no trecho, porém é bem próximo ela está em um estado de desgaste porém há sinalização e quebra molas </t>
  </si>
  <si>
    <t>Fiz a avaliação na chuva e tive dificuldades para achar um local com cobertura</t>
  </si>
  <si>
    <t>https://drive.google.com/open?id=1rJISMrfwtV5mK3pFzCAOwCEksNYXiXX4, https://drive.google.com/open?id=1zAL8Ept7O0oIXPSrMmYdJluHABljEHm0, https://drive.google.com/open?id=17ILQR4lbYdOp-c4X53pAgWQBaKpoe4ey, https://drive.google.com/open?id=17ExqzifWx8_IXoKVcjBAcR8K3IEqlzph, https://drive.google.com/open?id=11gbfCmngoR6PwpNTcTAokRTlRAYOnF_T, https://drive.google.com/open?id=1Z2MsATBtLq7MlAMRWTOkx_maZUMe4KwQ, https://drive.google.com/open?id=1Vpn7o1R6zpKVTaRLrFlBGQ4HVrbhTNF6, https://drive.google.com/open?id=1KcU8kxFJPf_U2n3CHgzFeKT1anBV2ZWt, https://drive.google.com/open?id=1xbmXNm7R9V2a_3PUWzoLCP5wy5sfj8Ro, https://drive.google.com/open?id=1kn_qzw4DwefkyeOohZhsRefH23XqKn3D</t>
  </si>
  <si>
    <t>Av. Ernestino  Borges, 222</t>
  </si>
  <si>
    <t xml:space="preserve"> calçada com pavimento bem regular porém há um trecho interditado</t>
  </si>
  <si>
    <t>Um trecho está interditado obrigando a passar pela rua</t>
  </si>
  <si>
    <t>A maioria das rampas está com boa manutenção e também dentro da norma porém á uma com inclinação inadequada</t>
  </si>
  <si>
    <t>Faixa extremamente desgastada</t>
  </si>
  <si>
    <t>Tráfego de ônibus a diesel</t>
  </si>
  <si>
    <t>https://drive.google.com/open?id=1YokeivMvBdNaG7rP264M9wIJgAa17ddV, https://drive.google.com/open?id=1hZdoiiRtQQ0-ew9WFPC-3nv7P-nekazs, https://drive.google.com/open?id=1C63E75BScW_m6Pkzx8TGwKj5RqjPHnw1, https://drive.google.com/open?id=1X7E005rxvp2Xg2IsJ8hmiFR_f53uiJhG, https://drive.google.com/open?id=1n35m2cLgo9-7REU_EdAl2OqWyGzknOSL, https://drive.google.com/open?id=1KZr3lR6oPPKU3WDM-BDoIi7lqModvVJV, https://drive.google.com/open?id=1urDDGxl0HrgQnx_uKerVzLjrrDNIqDKO, https://drive.google.com/open?id=1cNfJ8Ggj78TR94iTaVdZlqtbDHo919lY, https://drive.google.com/open?id=1QhEL1xciVrlSth_22N5wYWCB14fcIb8X, https://drive.google.com/open?id=1fU2lDlKzOPbVCwsfEGYFE3KdRcxk01K-</t>
  </si>
  <si>
    <t xml:space="preserve">Av. Pres. Vargas, 650		</t>
  </si>
  <si>
    <t>O trecho possui duas rampas para entrada e saída de carros na calçada, porém não são muito inclinadas</t>
  </si>
  <si>
    <t>Há apenas uma rampa, totalmente fora da norma e manutenção</t>
  </si>
  <si>
    <t>Existe uma praça atrás da universidade, com locais para sentar porém é pouco segura e com pouca manutenção</t>
  </si>
  <si>
    <t>https://drive.google.com/open?id=12tvp7kQ31HWlIvjX_erBjAkjSe7wJvS2, https://drive.google.com/open?id=15h9zTFgSi5xA2sPrs931JWY9KIUeb8qm, https://drive.google.com/open?id=1iQ9zAEqboT_YX9sJGCSGoWKk7QsvS30X, https://drive.google.com/open?id=1InX2A_X6as54m3adINRDQpc2GSvUYZjL, https://drive.google.com/open?id=1bAuwx4jc4mX7r_Mp1Yh6vUtGVjws-Q02, https://drive.google.com/open?id=10fHD-rTvwh8mzg0sYuYYB174N3cPHMnd, https://drive.google.com/open?id=1LL9iy8AMsNYmcVorF_JeW4_a8yJgI0Vy, https://drive.google.com/open?id=1VCAy1T8lhJsOqkDH0qMseEuTyrJmWRZV, https://drive.google.com/open?id=1py3_UJJxcoypBq9C-Bwkl7JaQTPzIf7J, https://drive.google.com/open?id=1SSGzBi6kqPcSw9iMfyeQYIdcxwM2Y10z</t>
  </si>
  <si>
    <t>Vanessa Helena Pires da Costa do Nascimento</t>
  </si>
  <si>
    <t>358, R. Guanabara, 244</t>
  </si>
  <si>
    <t xml:space="preserve">O piso apresenta buracos, trincas, não apresenta conforto para cadeirantes e deficientes visuais. Sem piso tátil </t>
  </si>
  <si>
    <t>Largura irregular ao longo dos imoveis, devido carros estacionados, barracas e árvore. Logo, espaço insuficente para fluxo de pedestres em alguns pontos. Foi utilizada a média ponderada para encontrar a largura total e faixa livre. Há pontos sem faixa livre</t>
  </si>
  <si>
    <t>O trecho apresenta calçadas aparentemente planas</t>
  </si>
  <si>
    <t>Alguns pontos do trecho há barracas, carros, buracos e arvore que impossibilita o fluxo continuo dos pedestres.</t>
  </si>
  <si>
    <t>As rampas estão em desacordo com a norma de acessibilidade e não possuem manutenção</t>
  </si>
  <si>
    <t>a faixa está um pouco desgastada</t>
  </si>
  <si>
    <t>Semáfaro existente, com tempo bom para atravessia e espera menos de 1 minuto, no entando não há sinal sonoro</t>
  </si>
  <si>
    <t>Não há mapas de orientação para pedestre, apenas para automóveis</t>
  </si>
  <si>
    <t>Apesar do nível de ruido aferido não apresentar um valor elevado, é uma rua em horários de pico com fluxo intenso, onde constantemente há onibus, carros e muitas motos que causam desconforto.</t>
  </si>
  <si>
    <t>é possível sentir a fumaça dos veículos em alguns momentos</t>
  </si>
  <si>
    <t>Não há bancos próximos, apenas algumas marquises de alguns comércios, mas não são tao eficientes para abrigo. A parada de ônibus próxima é pequena.</t>
  </si>
  <si>
    <t xml:space="preserve">Não há arvores suficentes, o que gera desconforto ao caminhar. As existentes estão sem manutenção e ocupam o espaço da faixa livre. </t>
  </si>
  <si>
    <t>Trafego intenso, barulho em alguns momentos, o que dá vontade de sair do local</t>
  </si>
  <si>
    <t>https://drive.google.com/open?id=1Fv3BRD3XLmadEHmmAsAWm3VNrqf3ymQD, https://drive.google.com/open?id=1cq1G1C3eK4bXqRsLzNn0pbOuzmElrsby, https://drive.google.com/open?id=1FBav10Z9oskx6Te_uDVP2vKq1WGNlvdt, https://drive.google.com/open?id=1L5eCsz09KwoeXDl8HPJu9_K3Qb3jFR6H, https://drive.google.com/open?id=1FiQoZyORUB1heu77i7GarPQqfdVoKDK7, https://drive.google.com/open?id=1qLWFAeu9x2AMHDqXVaT1pfyXdbnOuSE8, https://drive.google.com/open?id=1QOuJgZC554CQAGMyeTE3y-LnDln0fxSd, https://drive.google.com/open?id=1vM8Gnstxf5wj4lTg0EHxvAT5r78FsDDs, https://drive.google.com/open?id=10YgCvwBfHOESyWKqYQA8N4vb37sdDlK4, https://drive.google.com/open?id=1qty0P5Ll2e9umKqyW703sZLOaPVvNADM</t>
  </si>
  <si>
    <t>vanessa.helena97@hotmail.com</t>
  </si>
  <si>
    <t>606, R. Floriano Waldeck, 418</t>
  </si>
  <si>
    <t>Há trecho que não possui calçada, ocupada por mato, além de trincas e buracos nas calçadas existentes e lama em alguns pontos.</t>
  </si>
  <si>
    <t xml:space="preserve">Largura irregular, pois na parte do trecho que tem calçada a largura toral é de 3.00 m, mas a outra metade do trecho é ocupada por mato, sem calçada para circulação de pedestre, e estes são obrigados a caminhar na rua. Devido a irregularidade foi utilizada aproximadamente a média para encontrar a largura total e faixa livre. </t>
  </si>
  <si>
    <t>Calçada aparentemente plana, apenas um ponto com inclinação, devido a entrada de veículos.</t>
  </si>
  <si>
    <t>Buracos no piso e carro estacionado obriga o desvio, além da presença do mato no lugar que deveria ter calçada, que obriga o pedestre a ir para rua</t>
  </si>
  <si>
    <t>Há apenas o espaço de rampa em umas das esquinas. Impossível a utilização</t>
  </si>
  <si>
    <t>Sem faixa de pedestre no trecho, apesar de ser um trecho com uma escola</t>
  </si>
  <si>
    <t>Sem semáforo para pedestre</t>
  </si>
  <si>
    <t>Não ha barulho excessivo. Barulhos pontuais quando passa moto no trecho, o que gera incomodo em alguns momentos.</t>
  </si>
  <si>
    <t>Não houve desconforto no trecho durante o período de analise</t>
  </si>
  <si>
    <t>Não há espaços destinados a descanso. Trecho sem bancos e cobertura</t>
  </si>
  <si>
    <t>Não há arvores no trecho, apenas dentro dos lotes. Desconforto ao caminhar devido o calor.</t>
  </si>
  <si>
    <t xml:space="preserve">Velocidade dos automóveis regular, no entanto, estava um pouco isolado, com poucas pessoas caminho. Além disso, por não ter calçada em toda quadra, o pedestre é obrigado a andar no meio fio. </t>
  </si>
  <si>
    <t>https://drive.google.com/open?id=1keosOef9OTrNXe_MRdIERu7BBSlhGKvM, https://drive.google.com/open?id=13X8WOu2swm-DW7Th94pAZiJk7MVjWNkv, https://drive.google.com/open?id=1NO2oaK4FOCANbNDRj3ILGSTkJYgGNxfs, https://drive.google.com/open?id=1xnel4edTx85g0WnEIrX81IIeqcBNKeMF, https://drive.google.com/open?id=1yISHTz-Y1qwgfKDIPeHgMnqrmEWMceiz, https://drive.google.com/open?id=1DF9QMd2xx9p2ce889RzM3A70Z5v-Iig4, https://drive.google.com/open?id=1Q-A67K0CulL4WyEqv3IFwts2eNvoV3C7, https://drive.google.com/open?id=1F59AojUWUPGcEg7Or9HclTAi_i2bdRFu, https://drive.google.com/open?id=1RKsYUBreCrfvCx6Bne_oM9Uyq3m19z3g, https://drive.google.com/open?id=1-6bc5kgHmXR7Tzvqn2-fP2jdvnpeshDV</t>
  </si>
  <si>
    <t>R. Adílson José Pinto Pereira, 907</t>
  </si>
  <si>
    <t>Não tem calçamento em determinados trechos, tampa de caixa quebrada. Além disso, alguns pontos com mato. Piso tátil em apenas uma parte do trecho</t>
  </si>
  <si>
    <t>Largura irregular e insuficiente em determinados trechos. Além de pontos sem calçada. O largura e faixa livre é uma média ponderada aproximada, pois há pontos com faixa livre de 0.60, 1,60 e 3,50, e largura total de 1.60 e 3,50.</t>
  </si>
  <si>
    <t>Inclinação em parte do trecho</t>
  </si>
  <si>
    <t>Não há o constante desvio, apenas em alguns pontos há mato invadindo a calçada e a tampa de uma caixa quebrada</t>
  </si>
  <si>
    <t>Há rampas nas esquinas, mas estão sem manutenção</t>
  </si>
  <si>
    <t>Faixa desgastada, sem a devida manutenção e os tachões de diminuição de velocidade não estão completos.</t>
  </si>
  <si>
    <t>Sem semáforo para pedestre no local</t>
  </si>
  <si>
    <t>Sem placa de orientação para pedestres</t>
  </si>
  <si>
    <t>Por ser uma rodovia, fluxo constante de veículos. Ônibus são os principais causadores de ruídos no local, o que gera desconforto</t>
  </si>
  <si>
    <t xml:space="preserve">Possível sentir a fumaça dos veículos em alguns momentos </t>
  </si>
  <si>
    <t>Há o canteiro central na rodovia com alguns bancos e árvores e uma parada de ônibus no trecho. No entanto ao longo do percurso não há areas cobertas, que impossibilita se proteger da chuva ou temperaturas elevadas.</t>
  </si>
  <si>
    <t>Presença de árvores apenas no canteiro central, atravessando o trecho em estudo. Logo, no trecho em questão não há arvores para sombreamento.</t>
  </si>
  <si>
    <t xml:space="preserve">O trânsito é mais intenso e como as calçadas me determinados pontos não são bem estruturadas, há um certo receio de caminhar no local, pois os veículos passam muito próximo ao pedestre. </t>
  </si>
  <si>
    <t>https://drive.google.com/open?id=1UbSxVcd-xVeQGokVi4tU8uvoneovIdSS, https://drive.google.com/open?id=1sRaTgwiWZKyfIQp45DFsUfTR7zM7cMXh, https://drive.google.com/open?id=1tbDBd18G37hBTyTNTUPzoGa3jPsgaFrH, https://drive.google.com/open?id=10hstcZQybVfBHn_kcA8V_nXbAZbhQflr, https://drive.google.com/open?id=1flO5o-ih_PXcycrHOGEwu9gZlndTUqgW, https://drive.google.com/open?id=1wIYT1L_nPRB96qgRB312MHoVuW1ATvoH, https://drive.google.com/open?id=1Pol4clwLt5DUJMDEhthJCATuL17HMQfS, https://drive.google.com/open?id=1EuxwUlgv7aHTF4r495edd5qehepxKh1s, https://drive.google.com/open?id=1Nexja4zQ_8H490IC5mVfvShUiBEwgxD-, https://drive.google.com/open?id=1LkY12a-woa7_cAc_ix4VOw2C2jIOUPTB</t>
  </si>
  <si>
    <t>753, Av. Ana Nery, 535</t>
  </si>
  <si>
    <t>Pavimentação irregular, frestas e blocos soltos. Raizes das árvores invadindo a calçada. Sem piso tátil</t>
  </si>
  <si>
    <t>A largura é muito boa, mas a noite a faixa livre é ocupada por mesas devido a presença de lanchonetes no local</t>
  </si>
  <si>
    <t>A calçada da praça é visivelmente plana</t>
  </si>
  <si>
    <t>a própria condição da calçada causa o desvio e a noite devido a presença de mesas na calçada, mas durante a maior parte do dia há um bom espaço para caminhar.</t>
  </si>
  <si>
    <t>Existência de rampa nas esquinas, mas não estão acessiveis devido o desnivel entre a rua e a rampa. Desacordo com a norma de acessibilidade.</t>
  </si>
  <si>
    <t>Apenas um pouco desgastada, mas não impossibilita a visibilidade do motorista. Da calçada para uma das faixas existente há poça de lama.</t>
  </si>
  <si>
    <t>Semáforo existe com menos de 1 minuto de espera e mais de 15 segundos de travessia. No entanto, não há sinal sonoro.</t>
  </si>
  <si>
    <t>Sem placas para pedestre</t>
  </si>
  <si>
    <t>Rua com intenso fluxo de veículos nos horários de pico, que pode causar desconforto em certos momentos.</t>
  </si>
  <si>
    <t>Presença de ônibus e caminhão</t>
  </si>
  <si>
    <t>A praça permite descanso, devido alguns bancos e arquibancada, mas não protegem da chuva ou temperaturas elevadas</t>
  </si>
  <si>
    <t>Apesar de possuir arvores de grande porte, estas não estão bem conservadas.</t>
  </si>
  <si>
    <t>Ruas movimentadas, sensação de maior segurança para caminhar</t>
  </si>
  <si>
    <t>https://drive.google.com/open?id=1KJ4X5E_1s0hfZWUepr_71osLE6Wjg79P, https://drive.google.com/open?id=1Zm8vSplH_zvwS0nw8FkFI-ObJC9Pcqyk, https://drive.google.com/open?id=1imVJMA_NuBiNzuRMXYGy7TTZy5YS06BW, https://drive.google.com/open?id=1zKJ21S3mIX6t-xeliYROq_5aK5Duvq0-, https://drive.google.com/open?id=1azCVkfP3EGnBHE8KFOq2qGCMBWmmZttW, https://drive.google.com/open?id=16UIs5jdZgDVZe-mlqKgjica9HK_h2rvI, https://drive.google.com/open?id=1F2km-MBBrKOubLgGWBErzN1bJQU3nR8q, https://drive.google.com/open?id=1IOml1vjx-Q86yqI4dWO3_kH532v0XLFm, https://drive.google.com/open?id=1VoFkD-pETTA5_YP46qRPy1eG0mWPFs4B, https://drive.google.com/open?id=1958yNO6TMI44Za280Uj0Sy1BG5mVjYIM</t>
  </si>
  <si>
    <t>Avenida Armando Tupan Alves de Abreu, nº 110</t>
  </si>
  <si>
    <t>Calçada com pavimento irregular, com trincas  e buracos. Sem acessibilidade para cadeirantes e sem piso tátil</t>
  </si>
  <si>
    <t xml:space="preserve">Constante variação de largura. Há pontos sem faixa livre e o pedestre é obrigado a andar na rua. Foi utilizada a média aproximadada para encontrar a largura total e faixa livre, visto as diferentes larguras encontradas devido entulhos e arvores </t>
  </si>
  <si>
    <t>Imoveis com calçadas inclinadas, principalmente nas garagens</t>
  </si>
  <si>
    <t>árvores mal posicionadas, diferença de altura de uma calçada para outra, entulho e mato</t>
  </si>
  <si>
    <t xml:space="preserve">Há apenas um desnível em uma das esquinas, sem indicação de rampa. </t>
  </si>
  <si>
    <t>Não há faixa de pedestre no trecho analisado</t>
  </si>
  <si>
    <t>Sem placa de orientação no trecho</t>
  </si>
  <si>
    <t xml:space="preserve">Rua próxima a rodovia, com fluxo de ônibus no local, apesar de ser um trecho que possui uma UBS. </t>
  </si>
  <si>
    <t>é possível sentir a fumaça de alguns veiculos que passam no local, no trecho próximo a rodovia</t>
  </si>
  <si>
    <t>Parada de ônibus e canteiro central na rodovia com alguns bancos</t>
  </si>
  <si>
    <t xml:space="preserve">Parte do trecho com algumas árvores, mas estas impedem a circulação do pedestre. Além disso, encontram-se em mal estado de conservação </t>
  </si>
  <si>
    <t>De maneira geral, sensação de segurança devido o fluxo de pessoas no local onde fica localizada a UBS. No entando, devido as constantes barreiras o pedestre é obrigado a ir para rua</t>
  </si>
  <si>
    <t>https://drive.google.com/open?id=1XkaaafhE4MFJRR3-DInA2wVCqfc5AWt4, https://drive.google.com/open?id=1uAEabKaYEEU-4sPa3eG_PWkMhfXMjYeR, https://drive.google.com/open?id=14ubEqgpgYk3nLhXewDxe1Ruyo7Su1LyJ, https://drive.google.com/open?id=1VREypDchv4Gw_MUCQqwZ4y1VPQIRpYzN, https://drive.google.com/open?id=1c6DbdGoLnHhI7k9Pna7MECckfEwiu8TD, https://drive.google.com/open?id=15oOtcgHd5HfdQ8duIw5YrbgMwkUkvUiu, https://drive.google.com/open?id=1wbW1qVPYi0y-KNU1kabbRAmNWZNalwLO, https://drive.google.com/open?id=1s-s0cqp4ovr4zj9nFHZQHrOt0zQyrXhi, https://drive.google.com/open?id=1q-vRltz---piazlXUVjOWFSzPSEeRvH7, https://drive.google.com/open?id=1CXRMCs5qCIbd_NMbd8f9Dy6liSzv7ul4</t>
  </si>
  <si>
    <t>Rod. Juscelino Kubitschek, km 02 - Jardim Marco Zero</t>
  </si>
  <si>
    <t>Buracos ao longo da pavimentação, frestas e falhas. Piso tátil em péssimas condições</t>
  </si>
  <si>
    <t>A largura da faixa livre é variável devido a desregularidade do piso com trincas e buracos, e arvore e postes no caminho. Além disso, os pedestres compartilham a calçada com ciclistas, como foi possível evidenciar na avaliação. Para encontrar as dimensões foi realizada a média ponderada aproximada</t>
  </si>
  <si>
    <t>A calçada é aparentemente plana</t>
  </si>
  <si>
    <t>obstáculos como postes, árvore, tampas e buracos impedem alguns momentos a caminhada continua</t>
  </si>
  <si>
    <t>Rampas sem conexões ou em mal estado de conservação</t>
  </si>
  <si>
    <t>Há apenas a passarela que conecta os dois lados da rodovia</t>
  </si>
  <si>
    <t xml:space="preserve"> </t>
  </si>
  <si>
    <t>sem mapas de orientação pata pedestre</t>
  </si>
  <si>
    <t>ônibus e caminhões são os que causam maior barulho</t>
  </si>
  <si>
    <t>Fluxo intenso de veículo no local</t>
  </si>
  <si>
    <t>Apenas alguns bancos em frente a universidade e parada de ônibus</t>
  </si>
  <si>
    <t>Poucas arvores no percurso</t>
  </si>
  <si>
    <t>Fluxo intenso de veículos e com velocidade acima de 50km/h. Além de compartilhar o espaço da calçada com ciclistas.</t>
  </si>
  <si>
    <t>https://drive.google.com/open?id=1sTTTqt1XVG5oDpCHVsb9_rlQ3XEJeEJ0, https://drive.google.com/open?id=1j76lazYpP4Oa_JEiCBiZm-hicDWcs85P, https://drive.google.com/open?id=1XG0JmRHCEDLJAB36u0Ly1kFCGQ-Q6z03, https://drive.google.com/open?id=1xj0U43M6dQ7dVCeM8vPGuxPCN3o70nnH, https://drive.google.com/open?id=1LmBMSSj3VaFEZefh0zq-DzGm8a4xh0ou, https://drive.google.com/open?id=1cl8xjpDzu77vGB3bv_Z6CLiWdbHCUlAT, https://drive.google.com/open?id=1FAycf9ynvCPdnTnx-G9FNHE8jeoU3f6-, https://drive.google.com/open?id=1byVinRHojH4RmBaOx5yQu24UGFERK2pM, https://drive.google.com/open?id=1Mofw1I87GR9rPIsFP2sIAz7eTQUYuxEW, https://drive.google.com/open?id=1u9v57_xTQPce5lldBRzosn56JuwOYeeK</t>
  </si>
  <si>
    <t>Amanda Ferreira Martins</t>
  </si>
  <si>
    <t>Rua Santos Dumont (Cemitério São José)</t>
  </si>
  <si>
    <t>O tipo de pavimentação utilizada é irregular. O trecho apresenta trincas, peças soltas e buracos.</t>
  </si>
  <si>
    <t>A largura condiz com o fluxo de pedestres e não há variação de tamanho ao longo do trecho, exceto na parte do ponto de ônibus que passa a ser menor.</t>
  </si>
  <si>
    <t>Duas árvores foram posicionadas com uma parte sobre a faixa livre, que danificaram a pavimentação e impossibilitaram um caminhar contínuo. Além do ponto de ônibus que obriga um desvio.</t>
  </si>
  <si>
    <t>Há duas rampas no trecho, porém estão fora da norma e sem manutenção, o que impede o uso correto.</t>
  </si>
  <si>
    <t>Existem faixas em uma das esquinas e no meio do trecho. Ambas estão desgastadas e não apresentam placa de advertência.</t>
  </si>
  <si>
    <t>Trecho com semáforo para pedestre, porém sem sinal sonoro. O tempo de travessia é suficiente para o tamanho da via.</t>
  </si>
  <si>
    <t>Circulação de alguns ônibus, caminhões e motos, mas o ruído não atrapalha a conversação.</t>
  </si>
  <si>
    <t>Apesar do tráfego de motos, ônibus e caminhões, não é possível sentir ou ver a fumaça dos veículos.</t>
  </si>
  <si>
    <t>Trecho com parada de ônibus e alguns bancos de concreto que foram, aparentemente, colocados por frequentadores do local.</t>
  </si>
  <si>
    <t>Uma parte do trecho não contém arborização. Existem jardins e plantas que necessitam de manutenção, além de algumas árvores que estão mal conservadas.</t>
  </si>
  <si>
    <t>A rua é movimentada durante todo o dia, mas a noite, devido a pouca iluminação, não se tem a mesma "sensação de segurança" que pela manhã.</t>
  </si>
  <si>
    <t>https://drive.google.com/open?id=1a0u2CJzWa8YulwT4b1xs_NTdjg7MMF7M, https://drive.google.com/open?id=1SWeElhcHm9o1NJ9znF9BrGfxOvLxb1T3, https://drive.google.com/open?id=1OXhAM7mI1ftvcgbfvfaxoWnOqHLBqglG, https://drive.google.com/open?id=1sqZJxyM82ydEAN-qmQURxXX2PfJe2KeE, https://drive.google.com/open?id=1ZkS-Kbo6neN8grMNTZRRMBNvRlREE5Kv, https://drive.google.com/open?id=1sS3-EtLnkME006YQTXMOiKHKW3dhdkpx, https://drive.google.com/open?id=1uDp3AkxePw4zJPmEP-w0jBpRzxeIQOIw, https://drive.google.com/open?id=1ks15XyFWfwwCRnbuKnk-fsXFlvCHhlX9, https://drive.google.com/open?id=1WKlv8n0Z8rmidyX6Fcfl3J8BHtousohj, https://drive.google.com/open?id=16trj5GaKO7pR1Q2odtIgyfAvFvfJWVzf</t>
  </si>
  <si>
    <t>amand_martins@hotmail.com</t>
  </si>
  <si>
    <t>R. Floriano Waldeck, 1469</t>
  </si>
  <si>
    <t>Sem acessibilidade. Em periodo de chuva muitas poças d'água e lama. Calçada descontinua e ocupada por mato. Sem piso tátil</t>
  </si>
  <si>
    <t>Largura irregular, os pedestres andam no meio fio. Há espaço para ser estruturada as calçadas, mas não é devidamente utilizado. Nos pontos onde há pavimentação, esta é ocupada por carros. Sem faixa livre.</t>
  </si>
  <si>
    <t>Terreno relativamente plano, pouca inclinação</t>
  </si>
  <si>
    <t>Desvios contínuos que obrigam os pedestres a andarem no meio fio. Carros estacionados, mato invadindo as calçadas.</t>
  </si>
  <si>
    <t>Sem rampa adequada</t>
  </si>
  <si>
    <t>Não há mapas nem placas de orientação para pedestres</t>
  </si>
  <si>
    <t>As motos são as principais causas de ruído do local.</t>
  </si>
  <si>
    <t>Baixo nível de poluição, sem incomodo durante o percurso</t>
  </si>
  <si>
    <t>Sem mobiliário para descanso e cobertura para caminhar. Sem abrigo para casos de chuva. Desconforto para os dias de temperatura elevada.</t>
  </si>
  <si>
    <t>Sem árvores no trecho, apenas dentro de lotes. Muito mato, sem manutenção</t>
  </si>
  <si>
    <t>Sensação de pouca segurança devido os desvios para a rua por conta da falta de estruturação das calçadas.</t>
  </si>
  <si>
    <t>https://drive.google.com/open?id=1mQYRqdY8T8SBrOUhFb36E5gwLZEJFoLJ, https://drive.google.com/open?id=1JOkGqmPasTzkh4BkxEaFCBXCu1mxDOe4, https://drive.google.com/open?id=1znoEziNEKEMC2seIxhaagJKM7W3PPzR4, https://drive.google.com/open?id=17Y2n-0eSP_kam3JzJn8UY7I_xyAPGPBR, https://drive.google.com/open?id=1P7I1Z4GdE2RZdgXUoheaTaKUfBNR8Orl, https://drive.google.com/open?id=1URtKKhUEQYxCKdA03RNvzD_UDMNls4HP, https://drive.google.com/open?id=1qQOC_MN2Zg9gGCtw_IVdEoy5x9cjC3Fl, https://drive.google.com/open?id=1-VCPj2bIyoSB3-U7hrHQGWp_dV5tani6, https://drive.google.com/open?id=1ZxdDJANCs02xz2g8fNVAPvKAk-CGSgGk, https://drive.google.com/open?id=1q_tZInUFAnV1nQ0KKsX1L1Mcjj22hQPl</t>
  </si>
  <si>
    <t>R. Eliezer Levy, nº 1090</t>
  </si>
  <si>
    <t>Muitas trincas, materiais diferentes durante o percurso, falta de manutenção, peças soltas. Dificuldade para pessoas com mobilidade reduzida e deficientes visuais. Sem piso tátil</t>
  </si>
  <si>
    <t>A largura varia ao londo do trecho devido arvores, bancos e automóveis. Foi utilizada a média ponderada aproximada para encontrar a faixa livre</t>
  </si>
  <si>
    <t>Há pontos com rampas para entrada de carro</t>
  </si>
  <si>
    <t>Presença de arvores, carro estacionado e mobiliário em alguns pontos do trecho</t>
  </si>
  <si>
    <t>Presença de rampa em apenas uma das esquinas. Sendo esta fora das normas de acessibilidade, muito inclinada e carro estacionado obstruindo a passagem.</t>
  </si>
  <si>
    <t>Sem faixa de pedestre  no trecho</t>
  </si>
  <si>
    <t>Sem placa para instrução dos pedestres</t>
  </si>
  <si>
    <t>Não houve incomodo em relação ao ruído.</t>
  </si>
  <si>
    <t>Apesar do fluxo de carros e motos, não é possível sentir e ver a fumaça dos veículos.</t>
  </si>
  <si>
    <t>Há uma praça próxima</t>
  </si>
  <si>
    <t>árvores e jardins estão em mal estado de conservação. No entanto, devido as copas grandes das árvores, estas possibilitam sombra em determinados pontos do trecho.</t>
  </si>
  <si>
    <t>Sensação de segurança devido a rede de serviços no trecho.</t>
  </si>
  <si>
    <t>https://drive.google.com/open?id=1i3VJMCO3pHuNI3R76leOcRLQv5X0-0WP, https://drive.google.com/open?id=1gaZHbKHYstUWqvdu9q1Io8cRN7tnXl-L, https://drive.google.com/open?id=1AnVuLwDMCagIyqsfJoSxp_ix05SunjUj, https://drive.google.com/open?id=1Z6jRXEEuXbnjVS4oxYxZGng1IM-AQaVj, https://drive.google.com/open?id=1LlStW2EYBZx0Qp7SWOymJb0qaHq29Pd4, https://drive.google.com/open?id=1SjUcbZY0pKq3Fm-pVDUrwq7BI6D-NFdI, https://drive.google.com/open?id=1CgFW1fizoZK3ID1DwlH23n-yCy1TTp2k, https://drive.google.com/open?id=1VLxrOYeas3GCr_9JizXy7v6-zwQPYEgB, https://drive.google.com/open?id=199Tfnajbpkre79mK8gMC1UVuTSdMDG-O, https://drive.google.com/open?id=1KA-0I3yaCu6oo3UNscHr0U8HOqgiz_ty</t>
  </si>
  <si>
    <t>Avenida Fab, nº 5-91</t>
  </si>
  <si>
    <t>A calçada em frente à escola é regular, mas há algumas trincas e uma tampa quebrada. O restante do trecho é irregular; Há buracos, blocos e tampas soltas, e uma pequena parte não é pavimentada.</t>
  </si>
  <si>
    <t>O trecho apresenta calçada com dois tamanhos de largura total (1.89 e 3,04). A faixa livre varia ao longo do trecho.</t>
  </si>
  <si>
    <t>O trecho é plano, mas apresenta pontos com rampas.</t>
  </si>
  <si>
    <t>Trecho com árvores mal posicionadas, degraus e barracas de venda.</t>
  </si>
  <si>
    <t>Todas as rampas estão fora da norma e necessitam de manutenção.</t>
  </si>
  <si>
    <t>Trecho apresenta faixas nas duas esquinas, com leve desgaste, porém sem sinal de advertência.</t>
  </si>
  <si>
    <t>O semáforo existe, mas não há sinal sonoro. O tempo de espera é inferior a 1 minuto e de travessia é de 10 segundos, entretanto este tempo é insuficiente devido o tamanho da rua.</t>
  </si>
  <si>
    <t>Trecho com grande tráfego de ônibus. Durante o trajeto o ruído dificulta a conversação e é mais intenso próximo ao ponto de ônibus.</t>
  </si>
  <si>
    <t>A fumaça não é visível, mas causa efeitos sobre a respiração.</t>
  </si>
  <si>
    <t>Há apenas uma parada de ônibus no trecho, mas não é suficiente para abrigar o quantitativo de pessoas que trafegam no local.</t>
  </si>
  <si>
    <t>Árvores que geram bom sombreamento, mas estão mal conservadas.</t>
  </si>
  <si>
    <t>Rua movimentada, com comércio de pequenas barracas e "sensação de segurança" somente quando há o movimento de pessoas.</t>
  </si>
  <si>
    <t>https://drive.google.com/open?id=1SgRrhZwLaw0fZDbFwMESUusm8MfCQbFj, https://drive.google.com/open?id=16jyNZRsIJ2zJmV3vdsAzxicM3PSQ4KFK, https://drive.google.com/open?id=15Ooh8iIewqkTB4pATktmbdlFdS1JZnJ2, https://drive.google.com/open?id=1XaiPKKimJDVByHZEB1cLmgIs45TH_Bq6, https://drive.google.com/open?id=14Lq1anXurFRb6lMkZf9mjkMgYIXMvnGV, https://drive.google.com/open?id=146_0GGIvsTqHt9lNu0pSFMy0B9_JRx91, https://drive.google.com/open?id=1CxJqEpehwJ3sgthH8QlAS4b09jym6kmh, https://drive.google.com/open?id=1pyOUDZzNg87aB4SkKbhD4uNE9nCheMIQ, https://drive.google.com/open?id=1Iw-fNkraneT8FVoeisxu0bkPhaJj-Wd3, https://drive.google.com/open?id=1q0ky9x4bK-dr_OBhNrxsqGeO316glhkL</t>
  </si>
  <si>
    <t>Avenida Fab, nº 1-81</t>
  </si>
  <si>
    <t>Há blocos e peças sobressaltadas, buracos e trincas. Não há piso tátil. As entradas de carro apresentam pavimentação desgastada.</t>
  </si>
  <si>
    <t>Há dois tamanhos de largura total (2,24 e 3,5). A largura é insuficiente devido o fluxo intenso de pessoas.</t>
  </si>
  <si>
    <t>O trecho apresenta calçadas planas, mas apenas uma parte têm calçada inclinada.</t>
  </si>
  <si>
    <t>O trecho tem árvores mal posicionadas, barracas para comércio e degraus.</t>
  </si>
  <si>
    <t>As rampas da esquina da maternidade estão fora da norma. Na outra esquina, elas são muito inclinadas, além de estarem longe da faixa.</t>
  </si>
  <si>
    <t>As esquinas têm faixas de pedestre levemente desgastadas</t>
  </si>
  <si>
    <t>Há semáforo para pedestre, porém o tempo de travessia é insuficiente, e não há sinal sonoro.</t>
  </si>
  <si>
    <t>Os ônibus e os veículos entrando e saindo do hospital emitem muito ruído. Em alguns momentos dificulta a conversação.</t>
  </si>
  <si>
    <t>Tráfego de ônibus e motocicletas. A fumaça não é visível, mas tem efeito sobre a respiração.</t>
  </si>
  <si>
    <t>Trecho com parada de ônibus coberta, além de cadeiras e bancos colocados pelos trabalhadores do local.</t>
  </si>
  <si>
    <t>As árvores dão bom sombreamento, mas estão em mal estado de conservação.</t>
  </si>
  <si>
    <t>Trecho com circulação intensa de pedestre, comércio aberto e considerável "sensação de segurança".</t>
  </si>
  <si>
    <t>https://drive.google.com/open?id=19jQNPtxUvVr5lH0WHSoNeOereMgG5rV9, https://drive.google.com/open?id=1-sFbPlbnX0G227hdLv6GUUcPYpy8KhFN, https://drive.google.com/open?id=1JYakB3kyO7V5VTgVI-TJLU108dpfKp7y, https://drive.google.com/open?id=1maxadHdN6SHYPpwlK_rOXxq_rxPJx8hT, https://drive.google.com/open?id=1gsEkPpaXQbodz_mVJ-sgBVGmZeNjWE4l, https://drive.google.com/open?id=1EGqK91Uu29EnjH94BCp6trrCA1kratkw, https://drive.google.com/open?id=13kcJju24cRTSWUIf_pw7NedTMY_xHJ9t, https://drive.google.com/open?id=1zRPYUgWCMR2uqkUUx6d4U4HInGFpK5VP, https://drive.google.com/open?id=1z4Ye6qjvQy_7LaCAnjyhAC5l0HSvBY0l, https://drive.google.com/open?id=1AerN_oQPJ1Rio1Q8EJIQuevROnfrxi6k</t>
  </si>
  <si>
    <t>Av. Rio Purús, nº 110-623 e Rua Cândido Mendes, nº 623-416 (Super Fácil SIAC)</t>
  </si>
  <si>
    <t>A calçada em frente ao Super Fácil apresenta pavimento regular, mas a maior parte do trecho possui pavimentação danificada, tampas de caixas soltas ou sobressaltadas, gramas e buracos. Há piso tátil apenas no ponto de ônibus.</t>
  </si>
  <si>
    <t>A largura total é regular, mas há variação na faixa livre ao longo do trecho.</t>
  </si>
  <si>
    <t>O trecho apresenta alguns imóveis com calçadas inclinadas para entrada de carros.</t>
  </si>
  <si>
    <t>O trecho contém árvores mal posicionadas, degraus, postes e lixo, que obrigam a realização de desvios.</t>
  </si>
  <si>
    <t>Apenas a esquina do Super Fácil apresenta rampas, entretanto estão fora de norma.</t>
  </si>
  <si>
    <t>Apenas uma esquina tem faixa de pedestres, que está desgastada e com partes coberta por reparos no asfalto. Não há semáforo de advertência.</t>
  </si>
  <si>
    <t>Existe semáforo, mas não tem sinal sonoro. O pedestre espera 1 minuto e tem 11 segundos para travessia.</t>
  </si>
  <si>
    <t>Em alguns momentos, as motos que circulam no trecho emitem um ruído maior.</t>
  </si>
  <si>
    <t>Tráfego de motos, mas a fumaça emitida não é perceptível.</t>
  </si>
  <si>
    <t>Há uma parada de ônibus no trecho.</t>
  </si>
  <si>
    <t>As árvores estão em mal estado de conservação.</t>
  </si>
  <si>
    <t>A circulação de pedestre é leve, e há uma considerável "sensação de segurança" no momento da avaliação.</t>
  </si>
  <si>
    <t>https://drive.google.com/open?id=1rPZxuVgmpDE1Ql2Cjt7BXOSRxfVUofkc, https://drive.google.com/open?id=15jdaPVcNd4_NTtIGtqAwue2fjSdZNWh1, https://drive.google.com/open?id=1xlrH5ZZsMXdFMKE4tFXOLh-GotJjP7rA, https://drive.google.com/open?id=1nkI2JlegdkiEXT1AXw7PREKpPK2Vyh8p, https://drive.google.com/open?id=1DQlKFCqpzc3Z_FrrhzLl4UyImxksOqBi, https://drive.google.com/open?id=1v1dWsvuc2gpsBqzq52lIMWqcxl11nTqv, https://drive.google.com/open?id=1wk1o4u2nQ2oWjwsuj9BcSLcA3kTgkLr0, https://drive.google.com/open?id=1_dfaye00rUAERWRkgJzjJ82fhoeyvWo6, https://drive.google.com/open?id=1e-gMbjTeeNi0s1fgIneZGn3rK8Tqwwsa, https://drive.google.com/open?id=196MZY5zi-GER8FDqsvOWuAdgIOTvMDRy</t>
  </si>
  <si>
    <t>Rua Cândido Mendes (Avestino Ramos) entre Rio Purús e Avenida Fab</t>
  </si>
  <si>
    <t>Trecho com muitas fissuras, buracos, tampas soltas e partes sem pavimentação. Sem piso tátil e com pastes impossíveis de caminhar.</t>
  </si>
  <si>
    <t>Há dois tamanhos de largura total (2,49 e 1,95), porém a faixa livre varia ao longo do trecho.</t>
  </si>
  <si>
    <t>Calçadas aparentemente planas.</t>
  </si>
  <si>
    <t>Trecho com árvores mal posicionadas, além de postes e outros mobiliários urbanos. Em dias de jogos, a calçada do ginásio é ocupada por barracas que obrigam o pedestre a sair para a rua.</t>
  </si>
  <si>
    <t>As rampas existentes estão fora da norma, além de não estarem bem posicionadas no trecho. Uma das esquinas não tem rampa, e a altura entre a calçada e o nível da rua é grande.</t>
  </si>
  <si>
    <t>As faixas existentes estão desgastadas, e apenas uma apresenta placa de advertência.</t>
  </si>
  <si>
    <t>Existe semáforo para pedestre, mas não há sinal sonoro. O tempo de espera é inferior a 1 minuto e de travessia é de 10 segundos, o que é insuficiente em relação à largura da rua.</t>
  </si>
  <si>
    <t>As motos emitem muito ruído.</t>
  </si>
  <si>
    <t>Não é perceptível a poluição no trecho, mas há um tráfego considerável de motos.</t>
  </si>
  <si>
    <t>O trecho apresenta ponto de parada e próximo ao local há uma praça grande.</t>
  </si>
  <si>
    <t>Árvores estão em mal estado de conservação.</t>
  </si>
  <si>
    <t>A rua não apresenta comércio aberto, mas há um trânsito moderado de pedestre que gera uma sensação de segurança no período da manhã e tarde.</t>
  </si>
  <si>
    <t>https://drive.google.com/open?id=1qxrnD_zoj4qjUpwUpuH4wVt0BBc1kZ8Q, https://drive.google.com/open?id=1mNrq-24h0QtL8FUN7j8kkXnPQwUF_ZMO, https://drive.google.com/open?id=16xp7DThfhsqF7pKEXUX_oDp-jVKr0zb2, https://drive.google.com/open?id=10UgKtHkNYjopDNFCkQPiYssam4AUGKzk, https://drive.google.com/open?id=1Lc6LqOp4S4eoQj2NLrd9D7VckyPTMTpx, https://drive.google.com/open?id=1na-jIv134vcFl-r5QQ6-8mDjJ-UB9x0c, https://drive.google.com/open?id=1rKUBAJEoHzp-0SwX0ZrDYeGFgraV2nxz, https://drive.google.com/open?id=1Ur2sF0VfYcF_uoRCDqCyikDzu2YpY9S_, https://drive.google.com/open?id=1vnWedNx56jSx13RWeZtsnejLc8wHNxxd, https://drive.google.com/open?id=1ogckh-97vOkrkk3QyA1WSUtgN_kO1c_2</t>
  </si>
  <si>
    <t>Rua Hamilton Silva, 1648</t>
  </si>
  <si>
    <t>calçada com pavimento regular, mas há algumas trincas e defeitos</t>
  </si>
  <si>
    <t xml:space="preserve">Tem duas rampas entrada e saída de carros na calçada, para uso de ambulâncias, porém muitos carros entram para deixar pacientes, o que é perigoso para pedestres. </t>
  </si>
  <si>
    <t>a noite mesas de lanchonetes fecham parcialmente a passagem, e durante o dia mototaxistas fecham parcialmente a passagem em seu ponto</t>
  </si>
  <si>
    <t>Rampas sem manutenção e uma totalmente impossibilitada para uso, as outras duas fora da norma</t>
  </si>
  <si>
    <t>Faixas bastante desgastadas</t>
  </si>
  <si>
    <t>Muitas motos barulhentas e buzinas</t>
  </si>
  <si>
    <t>bem movimentado</t>
  </si>
  <si>
    <t>https://drive.google.com/open?id=1vWcLIvFb42AX1qu5Bus8xyjayFQkuzCG, https://drive.google.com/open?id=1YKUsen3BBoo83uUr5uPhEP1oYH8UgWDu, https://drive.google.com/open?id=1ZDlYtszdYFCV_8OM84Qww9NeQHqqVwTK, https://drive.google.com/open?id=1xzIi5Rnu1AL9umlra_vIyjmLIqhPPrth, https://drive.google.com/open?id=1LX0CsP_UGETKB9fbbo8CG2oYKWEgX1dH, https://drive.google.com/open?id=1nGE0uGIrL12Y90CWV2mGqFYr6d7XdJ5w, https://drive.google.com/open?id=1_PMrlAPbeamnP9NtMevscXW3IxSXTgoO, https://drive.google.com/open?id=13_9FGk342KK8gyko1mECH-3HENQ7lCEo, https://drive.google.com/open?id=1zuB7IW2dOeFNoCGGvZoIlRfXpVo1gmYk, https://drive.google.com/open?id=15kpLugdCJ4FxtSIIzri6fnleT3D-xABX</t>
  </si>
  <si>
    <t>Ana Carolina Bandeira Silva</t>
  </si>
  <si>
    <t>Maceió</t>
  </si>
  <si>
    <t>AL</t>
  </si>
  <si>
    <t>Av. Comendador Gustavo Paiva</t>
  </si>
  <si>
    <t>Trecho com tráfego leve, porém a avenida não possui fachada ativa, com baixa movimentação de pedestres, tornando o local perigoso (sensação de insegurança).</t>
  </si>
  <si>
    <t>https://drive.google.com/open?id=1GCV2j_8ntmEJPKK9XjHgP3pYb_qoQqpO, https://drive.google.com/open?id=11DhrVvICSSNuYNo0zryChTGFbHx1XxE5, https://drive.google.com/open?id=1igD2aKnTsV_qYU_lFYmyTlt8wzSdzZuy, https://drive.google.com/open?id=1LbWPzHVBr-KJ-gQMdIaywEXhmzisHdOo, https://drive.google.com/open?id=1xAwq_SZMvebcd5NxJdUAyEOjoNL2JKAb, https://drive.google.com/open?id=1Cv_mQ1DuHChSEmNCxvj89fdgV9qk_F6p, https://drive.google.com/open?id=1AGSsIB9pRPsVxOIRC9yCHYAzUSO5iwgl, https://drive.google.com/open?id=1c_F8rnOpk0NbipIRMN3J6amsYYOsndAM, https://drive.google.com/open?id=1peoZZ1a-TLGVdVAprH2RPto82DkAYFfk</t>
  </si>
  <si>
    <t>anacbandeiras@hotmail.com</t>
  </si>
  <si>
    <t xml:space="preserve">Rua Feicao, S/N </t>
  </si>
  <si>
    <t>Não existe semáforo</t>
  </si>
  <si>
    <t>https://drive.google.com/open?id=1_6eYuV29p9Wj9PPqkfqJgcTAtuwZ0HmX, https://drive.google.com/open?id=1mI3EqGyd43rNjmOlkjr7nrSbSJEh2kAb, https://drive.google.com/open?id=1u8FzrU77vHFe2FcDjkQDxZnQ5WJ4BnF-, https://drive.google.com/open?id=1ABYx6vafYBcaBbvcVaQEXqBAFQi7sTA1, https://drive.google.com/open?id=1_uRKXFv8pdC3DtxJZ9BFqV3Yy4n-6VJJ, https://drive.google.com/open?id=1Llcel2YhNd3WfLaxl2L828mo7_FuWwkA, https://drive.google.com/open?id=1niOEpMELCPDgbeF9AheBN6COgb9yPniY, https://drive.google.com/open?id=1_RzYMocCFb_a9q3RTbdGAcmTyXOhrU2J, https://drive.google.com/open?id=1F-_M0LFylE-Vk7Ejb5d-Ddn4-eZFjqn6, https://drive.google.com/open?id=1PQn0nlAuz5v6qPp0zA_KKeTTQrEAIBXb</t>
  </si>
  <si>
    <t>Beatriz Rodrigues; Eduarda Rodriguez; Solange Torres</t>
  </si>
  <si>
    <t>Parque Municipal - Rua Marquês de Abrantes, Bebedouro</t>
  </si>
  <si>
    <t xml:space="preserve">Calçadas sem pavimento de concreto, de forma irregular e com piso terra </t>
  </si>
  <si>
    <t xml:space="preserve">Largura irregular e variável </t>
  </si>
  <si>
    <t xml:space="preserve">O trecho da calçada não possui nenhuma inclinação, é totalmente desnivelada devido não possuir acabamentos adequados </t>
  </si>
  <si>
    <t xml:space="preserve">Trecho com presença de postes, árvores, carros e comércio </t>
  </si>
  <si>
    <t>O trecho não possui nenhuma rampa de acesso a deficientes e o meio fio não permite que o deficiente chegue até a calçada</t>
  </si>
  <si>
    <t xml:space="preserve">Não possui presença de faixa </t>
  </si>
  <si>
    <t xml:space="preserve">Semáforo inexistente  </t>
  </si>
  <si>
    <t xml:space="preserve">As placas existente são apenas para identificação do Parque Municipal </t>
  </si>
  <si>
    <t xml:space="preserve">O trecho só possui acesso a carros particulares e os ruídos são mínimos, mais dos pássaros e pessoas   </t>
  </si>
  <si>
    <t>O ar é bastante limpo, até pelo fato de ser uma reserva e distante do meio urbano mais movimentado</t>
  </si>
  <si>
    <t>Não possui espaços destinados a esse fim</t>
  </si>
  <si>
    <t>Trecho de acesso composto por árvores</t>
  </si>
  <si>
    <t xml:space="preserve">Trecho com pouca segurança para quem caminha, de forma que não traz conforto e segurança, mas que possui tráfego leve </t>
  </si>
  <si>
    <t>https://drive.google.com/open?id=1o_F7NiHM-uq-lm3fQUNiHFLeJoRzHKst, https://drive.google.com/open?id=1hy7gfzqIvvY-vWOD6IFf-nSGvq6Bp1HQ, https://drive.google.com/open?id=1idr9pKdne7BsnulFhpKHhE7oKOn_gFfO, https://drive.google.com/open?id=15E7iQAoFufca6cM8jNWasGy1uby7zwtl, https://drive.google.com/open?id=1TC_bMFwwo_VoHr1oWHlv5XppV9_qt5E7, https://drive.google.com/open?id=1CaE_62mGODQBBYszUDLUYQyPrYfcooch</t>
  </si>
  <si>
    <t>sol.20ft@gmail.com</t>
  </si>
  <si>
    <t>R. Barão de Jaraguá, S/N - Fernão Velho, N° 5 -15</t>
  </si>
  <si>
    <t xml:space="preserve">Calçadas regulares, porém com trincas, vegetação, desníveis e placas de identificação que atrapalham a circulação </t>
  </si>
  <si>
    <t xml:space="preserve">Largura contínua </t>
  </si>
  <si>
    <t xml:space="preserve">A inclinação atende, mas possui obstáculos ao longo do percurso </t>
  </si>
  <si>
    <t xml:space="preserve">Placas, avanços, vegetação </t>
  </si>
  <si>
    <t>Não possui rampas de acessibilidade</t>
  </si>
  <si>
    <t xml:space="preserve">Há placas de orientação, mas não são detalhadas e voltadas para o orientação do pedestre </t>
  </si>
  <si>
    <t xml:space="preserve">Possui bares e o VLT </t>
  </si>
  <si>
    <t xml:space="preserve">Trecho com baixo fluxo automóveis </t>
  </si>
  <si>
    <t xml:space="preserve">Não possui espaços destinados a este fim </t>
  </si>
  <si>
    <t xml:space="preserve">Não possui árvores, apenas vegetação rasteira nas calçadas </t>
  </si>
  <si>
    <t xml:space="preserve">Tráfego leve e rua movimentada devido ao fluxo de alunos </t>
  </si>
  <si>
    <t>https://drive.google.com/open?id=1d_l4ucg3fWltivEWTdb2WaL-f5e1flYo, https://drive.google.com/open?id=1iCrGqPb44NsrSEpq4A7czpMOllizo-fJ, https://drive.google.com/open?id=1jVMON1XRW3LF1-esrmjEo0vEuua38KpR, https://drive.google.com/open?id=1JxDZe5tKCmZMKDzQ15YyZaKOzOd3Fs0T, https://drive.google.com/open?id=1wLk4hQ1OCSx-c8C3YmpwzRO5ITfZqZJG, https://drive.google.com/open?id=1O5NHQWk-9xWSrwX3QAe19xbver1zANm4, https://drive.google.com/open?id=1GYzKN5-ZlGUR6IJLWbX_tD8JtwgaYHRV, https://drive.google.com/open?id=1vr7Ejb6Y6H4x_sQDJRI8drNfsQ5Tao-B, https://drive.google.com/open?id=1O28elorNYG19mrHgiqCrjk9xBYnz7f5M</t>
  </si>
  <si>
    <t>Av. Fernandes Lima, 4023</t>
  </si>
  <si>
    <t>Foram identificados buracos que inviabilizavam a passagem do pedestre em certos trechos, obrigando o transeunte a usar a faixa de rolamento.</t>
  </si>
  <si>
    <t>O trecho não possui algumas placas de sinalização mal locadas e buracos que obrigam o pedestre a fazer desvios</t>
  </si>
  <si>
    <t>Trecho com muito ruído por haver além de um fluxo intenso de veículos, um corredor de ônibus na Av. Fernandes Lima</t>
  </si>
  <si>
    <t>Apesar de ser um trecho com muito fluxo de ônibus e caminhões, a amplitude da via aliado ao grande número de árvores de grande porte diminuem a sensação de poluição atmosférica</t>
  </si>
  <si>
    <t xml:space="preserve">Há apenas um ponto de ônibus no local </t>
  </si>
  <si>
    <t xml:space="preserve">Além da arborização presente na calçada, é importante ressaltar que a calçada margeia uma reserva ambienta administrada pelo IBAMA, de forma que há vegetação de grande porte por todo o trecho. </t>
  </si>
  <si>
    <t>https://drive.google.com/open?id=1gpGCWwfxWjMp0p9vg8nTRSFUSy6Pw9TR, https://drive.google.com/open?id=1uwY236JsCLRgr1Alm3dzNoiw53IJAYPS, https://drive.google.com/open?id=1RbBOw6VIHCMxnA2jn4546-lakaKL3OIN, https://drive.google.com/open?id=1ggx8K8DJr1GcFVtPhwFDkglhv1a7NsgL, https://drive.google.com/open?id=165UxhkuvOcOYTj0mLRlLjcJ6H9RzIO0l</t>
  </si>
  <si>
    <t>willianjr@felixoliveira.com</t>
  </si>
  <si>
    <t>WILLIAN FELIX</t>
  </si>
  <si>
    <t>Av. Gov. Afrânio Lages, 297</t>
  </si>
  <si>
    <t>Há um estacionamento de veículos que no trecho que utiliza 5 metros da calçada</t>
  </si>
  <si>
    <t>Parte da calçada é plana, no entanto há trechos com desníveis que causam certo incômodo</t>
  </si>
  <si>
    <t>Há um semáforo de pedestres em uma das esquinas, no entanto com tempo de espera de mais de 1 min.</t>
  </si>
  <si>
    <t xml:space="preserve">Trecho com muito trânsito de Caminhões </t>
  </si>
  <si>
    <t>Há apenas vegetação arbustiva na faixa de serviço próxima ao lote</t>
  </si>
  <si>
    <t>https://drive.google.com/open?id=1AsNdz5M94ltjL6fjDSpwgMH7aF7bFOyy, https://drive.google.com/open?id=15ZGBgLb2S8ys6E0KqReufnkmJcHdQsTN, https://drive.google.com/open?id=1Kba02-fAsVy-nyWkGJBzkax1ZJX_yhCD, https://drive.google.com/open?id=1nbRq3nzr-RhZHpey-k_Dwbl_M0-El0a0, https://drive.google.com/open?id=18xWPrjPRfcD_3djzVNAOIh8Y79cHQXJ_</t>
  </si>
  <si>
    <t>R. Sá e Albuquerque, 275-157</t>
  </si>
  <si>
    <t>As rampas não estão de acordo com a NBR 9050</t>
  </si>
  <si>
    <t>Há apenas um totem informativo sobre o Museu presente no trecho</t>
  </si>
  <si>
    <t>Apesar do baixo fluxo de veículos, o pavimento de paralelepípedos eleva o ruido na passagem dos carros.</t>
  </si>
  <si>
    <t>Trecho com desenho urbano amplo, com uma praça que diminui a percepção de poluição atmosférica</t>
  </si>
  <si>
    <t>Há uma praça com bancos e lugares sombreados na frente do trecho de calçada avaliado</t>
  </si>
  <si>
    <t>Apenas parte do trecho conta com arborização</t>
  </si>
  <si>
    <t>Trecho com transito leve, porém com pouca movimentação de pedestres que gera sensação de insegurança</t>
  </si>
  <si>
    <t>https://drive.google.com/open?id=14K9Xzzx_sG4ZSFTAVbbgtl4tkvJK2ADQ, https://drive.google.com/open?id=1oVMni30M9Y-UoxzdQIv5b5xeu_rooZUZ, https://drive.google.com/open?id=1HNMkAnZqA138VGy-qPhgaNHdk0BywUS-, https://drive.google.com/open?id=17Kq1q9QFtBehUXJ_NzZPu-y7fEm-HN3L, https://drive.google.com/open?id=1Vlhh2I0NQfv1ka4X4n-Nh6eiAfbr_ynu</t>
  </si>
  <si>
    <t>Maria Clara Rodrigues Gomes</t>
  </si>
  <si>
    <t>Avenida Doutor Antonio Gomes de barros, nº 120</t>
  </si>
  <si>
    <t xml:space="preserve">Em algumas partes do trecho a largura é comprometida devido a instalação de mesas de um restaurante. </t>
  </si>
  <si>
    <t xml:space="preserve">A calçada é levemente inclinada, nao atrapalhando a caminhabildade e nem deixando o pedestre em situação de risco. </t>
  </si>
  <si>
    <t>Mesas de restaurante comprometem a faixa livre em parte do trecho.</t>
  </si>
  <si>
    <t>O trecho possui somente uma rampa, fora da norma, sem manutenção e sem sinalização.</t>
  </si>
  <si>
    <t>muitos veículos automotores utilizam a via, incluindo veículos pesados como ônibus e caminhões.</t>
  </si>
  <si>
    <t xml:space="preserve">no trecho em si não existe mobiliário urbano, porém, o canteiro central da via oferece alguns bancos de concreto para descanso. </t>
  </si>
  <si>
    <t>mariaclrg@gmail.com</t>
  </si>
  <si>
    <t>Solange Torres</t>
  </si>
  <si>
    <t>Terminal Rodoviário J. Paulo
II, bairro Feitosa</t>
  </si>
  <si>
    <t xml:space="preserve">Calçadas com bom estado, porém com obstáculos e as juntas do piso causam desníveis </t>
  </si>
  <si>
    <t xml:space="preserve">Largura irregula, variando ao longo do perímetro </t>
  </si>
  <si>
    <t xml:space="preserve">Trecho com rampas e jardim que não permitem o escoamento das águas </t>
  </si>
  <si>
    <t xml:space="preserve">Alguns obstáculos, como: Jardineiras, placas de serviço </t>
  </si>
  <si>
    <t xml:space="preserve">Existe uma rampa para acesso, mas não tem como chegar nela pela calçada </t>
  </si>
  <si>
    <t xml:space="preserve">Existe uma faixa, mas apagada </t>
  </si>
  <si>
    <t xml:space="preserve">Existe placas com indicação do ponto de ônibus e pontos de interesse </t>
  </si>
  <si>
    <t>Trecho com ruído de ônibus e carros de transportes</t>
  </si>
  <si>
    <t xml:space="preserve">Chegada e saída de ônibus, vans e veículos </t>
  </si>
  <si>
    <t xml:space="preserve">Há um espaço para abrigo da parada de ônibus que possui uma coberta e banco </t>
  </si>
  <si>
    <t xml:space="preserve">As árvores são dispostas d o lado oposto da calçada, mas traz sombra. Possui apenas jardineiras </t>
  </si>
  <si>
    <t>Trecho com circulação constante de veículos e possui segurança do próprio terminal, porém não me sinto muito segura no local.</t>
  </si>
  <si>
    <t>https://drive.google.com/open?id=1R-oKXr4z4VkWFgaUmgz6YX7Vrs2_H6YO, https://drive.google.com/open?id=1V2RF15pqTq6EQSExoAVtTZQmOXlcY05N, https://drive.google.com/open?id=1Tnb5LaYtcqcz-xvBp5Hoti_aSrA_8P_3, https://drive.google.com/open?id=1CH7l-dYWmxbJeVh16Rxv2IIxq9Qj762t, https://drive.google.com/open?id=1czlfAVyYzM7ePB8_ldCMbEjm3LI3Ev7R, https://drive.google.com/open?id=11lp5E1RW-m6mA3TAOMmVXnANIr64AqaT, https://drive.google.com/open?id=1ipw18Ebg6qrvvvvV_PANgx8W69sUEW0i</t>
  </si>
  <si>
    <t xml:space="preserve">Praça Dom Pedro II, 16 </t>
  </si>
  <si>
    <t xml:space="preserve">A maior parte do pavimento é regular, mas há algumas partes com trincas. </t>
  </si>
  <si>
    <t xml:space="preserve">a largura da faixa livre chega a 1.00 metro na esquina. Apesar de maior parte do trecho apresentar largura superior ao mínimo recomendado, devido ao alto fluxo intenso de pedestres é recorrente o desvio de pedestres pela faixa de rolamento. </t>
  </si>
  <si>
    <t>Há alguns postes de iluminação mal locados, além de ambulantes que por vezes param nesta calçada para comercializar seus produtos.</t>
  </si>
  <si>
    <t>Faixa muito apagada, dificilmente visível</t>
  </si>
  <si>
    <t>Trecho conta com praça com bancos sombreados, porém com mobiliário sucateado.</t>
  </si>
  <si>
    <t>Apesar de ter uma velocidade regulamentar de 40km/h, a inexistência de dispositivos de segurança (semáforo de pedestres e faixas) aliado ao fluxo intenso de veículos traz certa sensação de insegurança ao pedestre. No entanto, é importante ressaltar também que o grande número de pessoas nas ruas traz maior sensação de segurança contra o crime.</t>
  </si>
  <si>
    <t>https://drive.google.com/open?id=1zCd-__dhOwamB3YoU7Bv0wHsIuvCwVTg, https://drive.google.com/open?id=1jneJ29ZjTRPwOcImrgTzkWz1BAj3vnhj, https://drive.google.com/open?id=1SBngLkM_tIkzW-MwCSqI4bnutFbw8_QL, https://drive.google.com/open?id=1CXt1AQ0Ark8IdQX1HO1MNOD4N6uioUw3</t>
  </si>
  <si>
    <t>Nicole Cristine da Silva Verçosa</t>
  </si>
  <si>
    <t>CEPA (Av. Fernandes Lima, Farol)</t>
  </si>
  <si>
    <t>Há piso tátil no trecho e na maior parte o piso é bem regular, apenas em algumas partes o piso está destruído e/ou com buracos.</t>
  </si>
  <si>
    <t>Tem um fluxo de pedestres de 30 por minuto. As calçadas possuem boas dimensões, ao longo do percurso, em um certo ponto varia, mais ainda se torna confortável para o fluxo de pedestres.</t>
  </si>
  <si>
    <t>As calçadas tem variações de inclinação, e a média encontrada foi de 2,65%.</t>
  </si>
  <si>
    <t>Não há obstáculos, permitindo o pedestre a caminhar sem dificuldades continuamente.</t>
  </si>
  <si>
    <t>Foram encontradas 3 rampas, porém apenas uma está condizente com a NBR 9050.</t>
  </si>
  <si>
    <t>Trecho possui apenas sinalização para veículos.</t>
  </si>
  <si>
    <t>Apesar do tráfego intenso, não é possível ver a poluição como a fumaça dos veículos.</t>
  </si>
  <si>
    <t>Há apenas no trecho dois pontos de ônibus que serve para parada de pedestres, no entanto há uma grande incidência de sol, não protegendo de maneira eficaz.</t>
  </si>
  <si>
    <t xml:space="preserve">Há uma quantidade considerável de árvores na maior parte do trecho, também existe alguns jardins, só que uma parte deles está em mal estado de conservação. Mais tem uma boa arborização. </t>
  </si>
  <si>
    <t>https://drive.google.com/open?id=1Sggb8n3v4PNAHv1Xu8-0GO9qUO5XcviN, https://drive.google.com/open?id=1IcjdLUHCjP5xlY2276dY6Mep3c_VerBA, https://drive.google.com/open?id=1IQJ3WuLoePvikvCHmV-xuo47JUBMiv1d, https://drive.google.com/open?id=1D8O0sReCzNx7u9z9NnFgNUv0eHR_AWNv, https://drive.google.com/open?id=1CehbEYMm5079ATV1QUP9jjfynJvrlO04, https://drive.google.com/open?id=1GlfIepCc_WJdIJPKzv7q9RKy9W88pOF3, https://drive.google.com/open?id=1Em2HQiz4xx9RU3qVZLYZ7ExcbZArvMvp, https://drive.google.com/open?id=15Xe4d8vcuRzO1Q2SE_WPKRVhBKlYwDbj, https://drive.google.com/open?id=1-SqEaK2fkRKE0q-ANgqD64dyjKakYpJk, https://drive.google.com/open?id=1ui5u4K51F728Uxm-MdvsaTMGAXZ9fxJB</t>
  </si>
  <si>
    <t>nicole_cristinesv@hotmail.com</t>
  </si>
  <si>
    <t>Correios CDD (Rua Diegues Júnior, Vale do Reginaldo, Poço)</t>
  </si>
  <si>
    <t>Apenas a calçada dos correios que é a mais conservada, a maioria não possui regularidade, há presença de buracos e trincas.</t>
  </si>
  <si>
    <t>Fluxo de pedestres é de 16 por minuto. A maioria das calçadas tem boas dimensões e a variação de largura ao decorrer do trecho é pouca.</t>
  </si>
  <si>
    <t>possui uma média de 2,26% de inclinação nas calçadas.</t>
  </si>
  <si>
    <t>Há algumas ferragens que atrapalham a passagem,e também alguns poucos comércios como uma banca de revista encontrada no trecho, que ocupa quase a calçada toda.</t>
  </si>
  <si>
    <t xml:space="preserve">No trecho avaliado possui apenas 1 árvore, e algumas plantas bem pequenas. </t>
  </si>
  <si>
    <t>https://drive.google.com/open?id=18QocOwFjlknJziyazQVEt1CX4AgSCRrI, https://drive.google.com/open?id=1l-FIJf72tmcaPByOWOBRSKM31xWhlPF8, https://drive.google.com/open?id=1Jqtr0LFSDggxssO1dT-bPoxg0u5d7KSb, https://drive.google.com/open?id=1BfgRMcEG8rDywZvzKRv5wJx48ESMuTxl, https://drive.google.com/open?id=1SZ1hDbHfVkT8h_SwgQlbAbuTjI2ACp5L, https://drive.google.com/open?id=1-TNul7OISEAKkyOGDfVoqfQl0I3ppeOx, https://drive.google.com/open?id=1aN3RNPfXAGE-k475w_4VYgguBi-6I8Fi, https://drive.google.com/open?id=1PvCKcDgthYULVSPZMih8lFmwNeVlvVsl, https://drive.google.com/open?id=1Npvx-_CS6wqjb7ayfL1WzNdD_JLcgsdu, https://drive.google.com/open?id=1BbUP_WQ9EdPe0ZVXwo24gRC4QuJh9PL6</t>
  </si>
  <si>
    <t>Justiça Federal de 1º Grau em Alagoas, Avenida Menino Marcelo</t>
  </si>
  <si>
    <t>Calçada em bom estado, calçamento regular</t>
  </si>
  <si>
    <t xml:space="preserve">Largura adequada </t>
  </si>
  <si>
    <t>A calçada apresenta inclinação perto do recomendável</t>
  </si>
  <si>
    <t>Possui alguns obstáculos, como poste e placas</t>
  </si>
  <si>
    <t>Inexistente</t>
  </si>
  <si>
    <t xml:space="preserve">Faixas apagadas </t>
  </si>
  <si>
    <t xml:space="preserve">Semáforo existente, porém o tempo não é suficiente para passar tranquilamente </t>
  </si>
  <si>
    <t xml:space="preserve">As indicações são sempre voltadas para automóveis </t>
  </si>
  <si>
    <t xml:space="preserve">Muito ruído devido ao grande fluxos de carros </t>
  </si>
  <si>
    <t>Trecho com bastante caminhões e carros</t>
  </si>
  <si>
    <t xml:space="preserve">Não há espaço de apoio </t>
  </si>
  <si>
    <t>Trecho com grama e poucas árvores</t>
  </si>
  <si>
    <t xml:space="preserve">O movimento maior são de pessoas nas calçadas </t>
  </si>
  <si>
    <t>https://drive.google.com/open?id=1iKLvJrc7-bfO2Gz-pFRnllqxF-DgSHWh, https://drive.google.com/open?id=1KUPdRLjhTlEYA8o5mXiYvuUJWAS8-saN, https://drive.google.com/open?id=1oHif4x4DmE8WVXKufLZEulUrOot7pvro, https://drive.google.com/open?id=1Ij7YZtLBaG2JrQ--NvPx01fcnzi8l5hW, https://drive.google.com/open?id=1kZYHyvKLN5FbtbLXdQsBma0JYmQkyO8Z</t>
  </si>
  <si>
    <t>Thais Soares Coimbra</t>
  </si>
  <si>
    <t>UPA Benedito Bentes</t>
  </si>
  <si>
    <t>A calçada da via principal apresenta piso mais regular e novo, inclusive com piso tátil. A da entrada é mais antiga e gasta, e não tem sinalização tátil.</t>
  </si>
  <si>
    <t>A via da entrada da UPA tem 1,95. Já a via lateral, que é a principal do bairro, tem 2,60. É impossível dizer com precisão o que é a faixa livre, pois há postes, placas e caixas de serviços em distâncias diferentes com relação à largura.</t>
  </si>
  <si>
    <t>Na entrada calçada da entrada está tudo em conformidade a respeito da inclinação. Porém, na via principal há uma entrada para carros cuja rampa de acesso ocupa o que deveria ser faixa livre.</t>
  </si>
  <si>
    <t xml:space="preserve">Há postes, placas e caixas de serviço no meio da passagem em diferentes pontos. </t>
  </si>
  <si>
    <t>Rampa sem manutenção</t>
  </si>
  <si>
    <t>Não há faixa de travessia na rua da entrada. Na rua lateral há uma faixa de pedestres parcialmente apagada.</t>
  </si>
  <si>
    <t>Não há semáforo específico para pedestres, mas há, na via principal lateral à entrada da UPA, semáforos para veículos que possibilitam a travessia por uma faixa de pedestres desgastada.</t>
  </si>
  <si>
    <t>Variou de 15 a 80db. Há diferença entre a via lateral por ser principal, e a via da entrada.</t>
  </si>
  <si>
    <t>Via lateral é arterial e há muitos ônibus e caminhões. Via da entrada principal é pouco movimentada.</t>
  </si>
  <si>
    <t>Há parada de ônibus. Novos bancos foram distribuídos pela via principal, apesar de não estarem no trecho avaliado.</t>
  </si>
  <si>
    <t>Há um canteiro central na via da entrada da UPA, fora do perímetro avaliado. A vegetação ainda é muito incipiente e não fornece sombreamento.</t>
  </si>
  <si>
    <t>A rua de acesso à UPA é tranquila. A avenida lateral é mais movimentada. O bairro é conhecido por ser inseguro, gerando insegurança prévia.</t>
  </si>
  <si>
    <t>https://drive.google.com/open?id=1wzxuBz-loUeu8d01UIHIqfxUQbUZTnDF, https://drive.google.com/open?id=15wrxpzOPW7ZXryHVAZ0hEGRSQbcmyDtQ, https://drive.google.com/open?id=168We15mmEXrXQHffTb8YItKH3FERMTYf, https://drive.google.com/open?id=1nUqHGXKNOVGUCSSsw0wqKhjVmcLuaqi1, https://drive.google.com/open?id=183GhRHzlLHbkqfGPvogLv8dwJzLKEK0H, https://drive.google.com/open?id=19hknwYrxbUPJyFgwrzIYWCvDtTPs6z57, https://drive.google.com/open?id=12OqUcmIBGlgq_nzJoMujS3CzoUKIhf_1, https://drive.google.com/open?id=1na94R5BvTQN8EbDW696tmmd-2VSwtI_j, https://drive.google.com/open?id=18TrAD8EiP62yt_2zrJ30Dy9g-FYrypdk, https://drive.google.com/open?id=11hROKc3hCOEpsUCbh5ca34fBAz1POYm1</t>
  </si>
  <si>
    <t>thaisscoimbra@hotmail.com</t>
  </si>
  <si>
    <t>Unidade de Saúde Galba Novaes</t>
  </si>
  <si>
    <t>O terreno ocupa uma frente de quadra, possuindo calçada frontal, bem conservada, e calçadas laterais, quebradas e em alguns pontos inexistentes.</t>
  </si>
  <si>
    <t>A calçada frontal, da entrada, tem 6m. Já as laterais têm 1,3m.</t>
  </si>
  <si>
    <t>Havia, e frequentemente há, carros estacionados nas calçadas laterais. O terminal de ônibus do Cleto não possui espaço físico e funciona na calçada, com uma grande parada de ônibus. Não atrapalha a faixa livre</t>
  </si>
  <si>
    <t>Há uma rampa mas está fora da norma e sem nenhum tipo de sinalização.</t>
  </si>
  <si>
    <t>As vias são locais, de paralelepípedo e não há necessidade de faixa de pedestre.</t>
  </si>
  <si>
    <t>As vias são locais, de paralelepípedo, e não há necessidade de semáforos.</t>
  </si>
  <si>
    <t>Como a calçada serve como terminal de ônibus, há muitos ônibus estacionados no entorno devido à ausência de um terminal-garagem. A via não tem tráfego intenso, mas o ruído dos ônibus, em alguns momentos, é bastante alto.</t>
  </si>
  <si>
    <t>Há pouco tráfego de veículos, mas há terminal de ônibus.</t>
  </si>
  <si>
    <t>Há apenas a parada de ônibus na calçada principal, nas laterais não há nada.</t>
  </si>
  <si>
    <t>Tráfego leve, presença de comércios e serviços no entorno, moradores nas calçadas de suas casas conversando, porém há um grande terreno vazio em frente à unidade de saúde que causa insegurança, além da "fama" daquela parte do bairro ser perigosa.</t>
  </si>
  <si>
    <t>https://drive.google.com/open?id=1ij8oQ7GPXMeAaN0A_HPcwYdOHZ2AzX2q, https://drive.google.com/open?id=1ix3P60ntN8DOjfcaeczJC8O5mjsQw5bN, https://drive.google.com/open?id=1BO9wzQLuNV9FI4ajCBmE5WiOaVB-pzui, https://drive.google.com/open?id=1hj1F8o9X-t_j_MWn2EgA3noQFwhjBTVD, https://drive.google.com/open?id=1iQNDVzsmgj7u7wfTCYfkNmwHIlQg_D-e, https://drive.google.com/open?id=1pK6pT-W3XVuZVZ1BV10pZFZG6i4aAGRE, https://drive.google.com/open?id=1Rp9Xr_Dxs57WsExWheF_OVIBAZF0m-8S, https://drive.google.com/open?id=1iG0dYtAof1fVVSHt3qFQ8NtMrx9E11jP</t>
  </si>
  <si>
    <t>UFAL - Universidade Federal de Alagoas</t>
  </si>
  <si>
    <t>A avaliação ocorreu nas calçadas externas e internas da via principal do Campus. Por isso, houve diversidade de resultados encontrados, chegando-se a conclusão de avaliar na média.</t>
  </si>
  <si>
    <t>Os valores são uma média da variedade de larguras encontradas.</t>
  </si>
  <si>
    <t>As calçadas desviam do obstáculo em vários locais, permitindo o tráfego contínuo. Não há essa preocupação nos pontos de ônibus. Na entrada principal, há uma barreira de ferro e um muro que obrigam o pedestre a desviar e passar entre a calçada e a cancela para carros, o que é perigoso. Do outro lado há uma entrada regular.</t>
  </si>
  <si>
    <t>Algumas estão em conformidade com a norma, outras estão depredadas e fora da norma.</t>
  </si>
  <si>
    <t>No interior do campus há faixas elevadas em bom estado. Na entrada dos fundos não há faixa, e na entrada frontal (AL101) o recapeamento do novo asfalto cobriu a que existia, mas há uma passarela.</t>
  </si>
  <si>
    <t>Não há no campus e nem há necessidade. Não há na entrada dos fundos. Não há na entrada principal, onde é uma rodovia estadual, com parada de ônibus do outro lado da rua. Há uma passarela para travessia.</t>
  </si>
  <si>
    <t>Existem placas novas colocadas para o evento da SBPC, há mapas apontando lugares onde haviam atividades do evento. Mapas são esporádicos.</t>
  </si>
  <si>
    <t>Nível é agradável no interior do campus e na entrada posterior. Na entrada principal, chegou-se a 84dB.</t>
  </si>
  <si>
    <t>Média entre dentro e fora do campus.</t>
  </si>
  <si>
    <t>Há uma praça e raras paradas de ônibus com lugar para sentar dentro do campus. Na entrada principal há ponto de ônibus com banco, na dos fundos não há nada.</t>
  </si>
  <si>
    <t>No interior do campus há incontáveis árvores, tanto nas calçadas laterais como no canteiro central</t>
  </si>
  <si>
    <t>O interior do campus é seguro, as entradas não são.</t>
  </si>
  <si>
    <t>https://drive.google.com/open?id=1mambB85feZCf9WOHxVDS_-FBekCvdvol, https://drive.google.com/open?id=11-lVDufCwTRD5Wj74_Cux_tYdv3wGSbV, https://drive.google.com/open?id=1k0dFeP5YxSGow7OODAFEJUJkia8JHwm1, https://drive.google.com/open?id=1L40bsaUNUzzUANplJ91gqcSqf-RGkYuu, https://drive.google.com/open?id=1fcR5-QUjHYIwZJ6LejhiLdx3YyleyJeY, https://drive.google.com/open?id=1t8tynzxaV-wOahcALeOeYh5BABS1yeeZ, https://drive.google.com/open?id=1ICvr1jgcRtHot2cFTIS-ZZMvmUDxIWmD, https://drive.google.com/open?id=1QtpWVzqvtrf796JiM9J-qcoL3SV9LM-e, https://drive.google.com/open?id=1WnP62MeCm71z2k9qfN354rxjCW3WqK65, https://drive.google.com/open?id=1BQ46p9idDDOnbkcwrj4dcDo8qlsXTlrP</t>
  </si>
  <si>
    <t xml:space="preserve">
SEMTABES - Mercado Público do Tabuleiro</t>
  </si>
  <si>
    <t>Apesar de toda a largura parecer ser faixa livre, é ocupada por materiais de feira livre.</t>
  </si>
  <si>
    <t>Não há muitos obstáculos fixos como postes e placas, mas há caixas e materiais dos feirantes do mercado e entorno.</t>
  </si>
  <si>
    <t>Rampa fora da norma</t>
  </si>
  <si>
    <t>Não há qualquer sinalização para pedestres, que andam entre os carros na feira.</t>
  </si>
  <si>
    <t>Área de feira, com intenso fluxo de carros e pedestres.</t>
  </si>
  <si>
    <t>Não há arborização no trecho avaliado, mas há alumas poucas próximas ao local.</t>
  </si>
  <si>
    <t>Há muita movimentação de pedestres. Apesar dos carros terem e trafegar lentamente, devido ao intenso fluxo, os pedestres muitas vezes são obrigados a andar em meio aos veículos.</t>
  </si>
  <si>
    <t>https://drive.google.com/open?id=1n0zXux86S5mqyVcVsPs4ORBYeVLYxwjQ, https://drive.google.com/open?id=1uadlnjghJ9plimVA704dR3lX5eE1PEiD</t>
  </si>
  <si>
    <t>MONUMENTO AO MILÊNIO, Av. Sen. Rui Palmeira - Vergel do Lago.</t>
  </si>
  <si>
    <t>Calçada bem regular, mas algumas modificações em alguns trechos afeta a regularidade do piso</t>
  </si>
  <si>
    <t>O valor da largura indicada é o menor do trecho, havendo grandes áreas livres pavimentadas ao longo da orla lagunar</t>
  </si>
  <si>
    <t>Grande quantidade de lixo afeta a livre passagem de pedestres, há ainda uma peculiaridade da área, onde as conchas de mariscos pescados nas lagoas são descartadas nas calçadas durante o preparo do produtos, gerando grandes volumes de de conchas nas calçadas que impedem a passagem.</t>
  </si>
  <si>
    <t>Apesar de não haver grande poluição atmosférica por meio de escapamento de veículos, há grande mal cheiro gerado pelo acúmulo de lixo nos espaços livres públicos.</t>
  </si>
  <si>
    <t>O local possui muitos lugares com grande capacidade de abrigo e descanso, no entanto o grande nível de degradação destes espaços dificultam a sua utilização.</t>
  </si>
  <si>
    <t>há boa quantidade de árvores no canteiro central e nas margens da lagoa que trazem certo sombreamento ao local, no entanto há escassez de vegetação na faixa de serviço da calçada que margeia a lagoa.</t>
  </si>
  <si>
    <t>Há grande sensação de segurança devido, pela condição periférica da região que traz grandes problemas de desenvolvimento social.</t>
  </si>
  <si>
    <t>https://drive.google.com/open?id=1WMGO7iNt5JvzPHXn0sPtHj9srfohLF33, https://drive.google.com/open?id=1ELVZHGW_PFRks0iC_-l9GIOx0tQj984h, https://drive.google.com/open?id=1kJHbpNea-vmoLQU-WnWA-7zbkFdn-Nkf, https://drive.google.com/open?id=17o5zfq3-RVv19EL2BzqWmRf5T2hcUy1E</t>
  </si>
  <si>
    <t>Beatriz Rodrigues Simões Gomes</t>
  </si>
  <si>
    <t>Rua Ernesto Gomes Maranhão, 548</t>
  </si>
  <si>
    <t xml:space="preserve">A pavimentação da calçada possui muitas rachaduras e o concreto é pouco homogêneo (muita brita), dificultando o acesso pela calçada. </t>
  </si>
  <si>
    <t>A maior largura encontrada foi de 5,00m, no entanto, a calçada lateral da edificação tem uma diminuição muito brusca em sua largura, que passa para 0,90cm</t>
  </si>
  <si>
    <t>A calçada tem aparência plana e apresenta inclinação adequada, conforme a recomendação.</t>
  </si>
  <si>
    <t xml:space="preserve">No trecho podem ser avistados postes que atrapalham a circulação, ocupações indevidas de carros, vegetação sem manutenção e grande quantidade de lixo. </t>
  </si>
  <si>
    <t xml:space="preserve">Não foram identificadas rampas para cadeirantes no trecho analisado na avaliação. </t>
  </si>
  <si>
    <t xml:space="preserve">A rua analisada é de pequeno porte, onde em muitas situações não seriam necessárias instalações de faixa de pedestre. No entanto, devido a dinâmica da rua, que possui um fluxo considerável de carros devido a feira de bairro, é perceptível a falta que a faixa de pedestre representa no local </t>
  </si>
  <si>
    <t xml:space="preserve">Na área não existem placas nem voltadas ao pedestre nem que direcionem o tráfego de carros na região. O trânsito é caótico e apresenta riscos aos pedestres. </t>
  </si>
  <si>
    <t xml:space="preserve">Nos horários de pico, a própria escola e a feirinha próxima ao local avaliado geram ruídos que contribuem para o desconforto do local. </t>
  </si>
  <si>
    <t>O trecho só possui tráfego de veículos motorizados de pequeno porte, não estando, portanto, em contato com gases gerados por caminhões, etc.</t>
  </si>
  <si>
    <t>Na rua em questão não há nenhum tipo de mobiliário. No seu entorno, podem ser detectados campinhos de futebol e pontos de ônibus que dão suporte aos pedestres</t>
  </si>
  <si>
    <t>Na região, os carros se deslocam de forma desorganizada, gerando uma situação de competitividade pelo espaço junto ao pedestre pois, devido a ocupação das calçadas pelo comércio, em grande parte da rua, a população precisa se deslocar para a mesma e caminhar junto aos carros.</t>
  </si>
  <si>
    <t>https://drive.google.com/open?id=1NLRIaoANM8fRK0w8KeirYAY4zJuAAMUb, https://drive.google.com/open?id=144VBVKwXYl9gpq3uKpIYhWfel8N-Ewro, https://drive.google.com/open?id=1IboyDQ6bOpyA6n77MyaAu0vWFIPQLNw0, https://drive.google.com/open?id=1V1eqen9PYnZ_TWcoV6zLqUWNCEREECO1, https://drive.google.com/open?id=10C-6g07be5pmWhT9KBTAOYZhoi5VxAC3, https://drive.google.com/open?id=18lTABnJu6amGwHBhOR7uYI6RmcMCINjl, https://drive.google.com/open?id=1uoYd-EVgpdSoHi12rYb88jyyVEywemxa, https://drive.google.com/open?id=1-mg0EpPqgBomTGfq5n9AviGNAJmhOM6p</t>
  </si>
  <si>
    <t>beatrizrsg@outlook.com</t>
  </si>
  <si>
    <t>Av. Doutor Antônio Gouveia, S/N</t>
  </si>
  <si>
    <t>Calçada bem nivelada  e com pavimento regular</t>
  </si>
  <si>
    <t>Grande espaço destinado aos pedestres, com mobiliário urbano e equipamentos e paisagismo.</t>
  </si>
  <si>
    <t>Todo trecho possui uma leve inclinação, a qual não dificulta o caminhar e nem coloca o pedestre em situação de risco.</t>
  </si>
  <si>
    <t>O trecho da faixa livre conta com algumas instalações, como postes e placas, as quais restringem um pouco o uso do espaço de passagem.</t>
  </si>
  <si>
    <t>Existe uma "rampa" ao longo do trecho, disposta sem pintura, sem sinalização e longe de faixa de travessia. A mesma parecer mais ter sido instalada para o escoamento de água do que para o uso de pessoas com locomoção reduzida.</t>
  </si>
  <si>
    <t>Existe uma faixa para pedestres no trecho, bem pintada e visível para todos, incluindo placa de advertência.</t>
  </si>
  <si>
    <t>O trecho n tem semáforo para pedestres, apenas um sinal de advertência para orientar motoristas.</t>
  </si>
  <si>
    <t>Muitos veículos automotores pesados trafegam no entorno da área.</t>
  </si>
  <si>
    <t>Existem bancos de apoio ao longo do trecho. Os mesmos não são tão convidativos e nem confortáveis.</t>
  </si>
  <si>
    <t>A única vegetação presente é de coqueiros e pequenas palmeiras.</t>
  </si>
  <si>
    <t>https://drive.google.com/open?id=1Sp2gJOMiexbrmVwx2DqaZ2ZAVTLkH8Rk, https://drive.google.com/open?id=1zIzewCKyRfhoNeD_GgQa1evhPomH4li4, https://drive.google.com/open?id=1rp8CDMxszGeJOZ4tlKK6HqRE7MGGPp4F, https://drive.google.com/open?id=1QtUEQ8JvWvYs0SfjIRcD6qxNXabIzNfp, https://drive.google.com/open?id=1-ks_XPD8D1PSD-Y7h4M3LuMBVHy2rcxb, https://drive.google.com/open?id=1W1PG0DGq8neyQwEE6UQ24MQruDMD3D9h</t>
  </si>
  <si>
    <t>Av. Alm. Álvaro Calheiros, 1187</t>
  </si>
  <si>
    <t>A pavimentação da calçada possui rachaduras, buracos, tampas de bueiros soltas e pisos táteis destruídos.</t>
  </si>
  <si>
    <t>Na calçada frontal, a largura total é de 6,50m, enquanto na calçada lateral tem-se 8,0m. A faixa livre considerada na calçada frontal é de 1,50m e na lateral 3,0m.</t>
  </si>
  <si>
    <t xml:space="preserve">A calçada tem uma inclinação um pouco acima do recomendado, mas não apresenta uma situação onde é impossível circular. </t>
  </si>
  <si>
    <t>No trecho podem ser avistados postes que atrapalham a circulação, ocupações indevidas de comércio na entrada da edificação e carros que param sob o piso tátil da calçada.</t>
  </si>
  <si>
    <t>A única rampa existente no trecho encontra-se sem nenhuma manutenção, possuindo muitas rachaduras e tornando-se muito difícil de ser identificada.</t>
  </si>
  <si>
    <t>A faixa existe e é visivelmente identificada, mas não conta com sinalização adequada na área.</t>
  </si>
  <si>
    <t xml:space="preserve">As placas existentes na região são voltadas somente ao controle do tráfego de carros, não há nenhum indicativo voltado ao pedestre. </t>
  </si>
  <si>
    <t>As ruas que circundam a edificação avaliada possuem fluxos intensos e médios de tráfego, que acabam por ser configuradas como geradoras de ruído.</t>
  </si>
  <si>
    <t>Tráfego intenso/médio de veículos motorizados, de forma ininterrupta durante o dia e que geram gases poluentes.</t>
  </si>
  <si>
    <t>O único mobiliário urbano identificado no entorno foi um ponto de ônibus que, ainda assim, encontra-se distante do local avaliado e apresenta pouco conforto.</t>
  </si>
  <si>
    <t xml:space="preserve">Apesar do grande número de comércios e serviços na área, que aumentam a permeabilidade do espaço, percebe-se que a rua foi projetada para a escala do carro, o que torna o ambiente muito competitivo e coloca o pedestre em situação de inferioridade e medo mediante ao veículo motorizado. </t>
  </si>
  <si>
    <t>https://drive.google.com/open?id=1C6pDuDjUz4-j7Sfku1L8JrHMYvCF4M_h, https://drive.google.com/open?id=1XvnKRoplYtXT6BiwxlivLqQk3ToLcWEB, https://drive.google.com/open?id=1cnnZAL2Idzgt8uXTp0UN9-8zzYRgNMAN, https://drive.google.com/open?id=1V4tX6w29hg7_1R8r-g2zwAycCy9Fa0NI, https://drive.google.com/open?id=1bkfHA9MLz5kmXsdhxUrFonECBIcHI0fE, https://drive.google.com/open?id=1ERIUsvL45udJfmZQ4NDN1Yx4X71AjECZ, https://drive.google.com/open?id=17s0EEZvDByCY9uGDuvSAFZcScH_6ztb9, https://drive.google.com/open?id=1kTpfjWm611QlWd6ZrMnUUT9kAr265qUq, https://drive.google.com/open?id=1moXI_Emlt2EAFoP26o5NmfdCqKrTLJgy</t>
  </si>
  <si>
    <t>Leonardo Aragão</t>
  </si>
  <si>
    <t>Manaus</t>
  </si>
  <si>
    <t>AM</t>
  </si>
  <si>
    <t>Av. Floriano Peixoto, 37 - Centro - Estação Hidroviária</t>
  </si>
  <si>
    <t>Com desníveis e pavimentação irregular</t>
  </si>
  <si>
    <t>Obstrução</t>
  </si>
  <si>
    <t xml:space="preserve">Sinalização apagada </t>
  </si>
  <si>
    <t>Sem placas de orientação, apesar de ser um local turístico e com grande fluxo de pedestres.</t>
  </si>
  <si>
    <t>Trânsito pesado com o ônibus</t>
  </si>
  <si>
    <t>Sem bancos ou outro mobiliário durante a extensão</t>
  </si>
  <si>
    <t xml:space="preserve">Apenas uma localizada. Ainda muda </t>
  </si>
  <si>
    <t>Trânsito agressivo, sem qualquer fiscalização de velocidade.</t>
  </si>
  <si>
    <t>https://drive.google.com/open?id=1YgY9M-zfpjfPXwbVOUTXzHyBHNJCcc4u, https://drive.google.com/open?id=1enIciG-u95utIC_169sB6SyD4B4gxfNe</t>
  </si>
  <si>
    <t>Rua Rocha dos Santos, 152 - centro</t>
  </si>
  <si>
    <t>Barreiras no local</t>
  </si>
  <si>
    <t>Sem qualquer estrutura de acessibilidade</t>
  </si>
  <si>
    <t>https://drive.google.com/open?id=19alYMkY_gxYF93dxwrV9p7E9oQ-rRnr9, https://drive.google.com/open?id=1DZmqxprC4y40n3okEuT9xPWQX3_3Ipap, https://drive.google.com/open?id=13oPlMO0j_ZNzPwiouUjjDykGH5sfoKMs</t>
  </si>
  <si>
    <t>R. dos Andradas, 170 - Centro - Restaurante Prato Cidadão</t>
  </si>
  <si>
    <t xml:space="preserve">Pavimento parcialmente obstruído. Desnivelada </t>
  </si>
  <si>
    <t>Obstruções (postes)</t>
  </si>
  <si>
    <t xml:space="preserve">Sem rampa de acessibilidade em toda extensão </t>
  </si>
  <si>
    <t>Sem mapas de orientação. Local com grande fluxo de pedestres, inclusive turistas</t>
  </si>
  <si>
    <t>Sem fiscalização de velocidade</t>
  </si>
  <si>
    <t>https://drive.google.com/open?id=1Lj2YjyjQPuFx4iX9bBShGH5DqXp4QtcB, https://drive.google.com/open?id=1LT0wxRaRA098M0e5V78FeWPJYJSoY9UO, https://drive.google.com/open?id=1WXp5ALs0Pij4E1tUSEZgiaj1lYmElpKs, https://drive.google.com/open?id=1FwAolh_wxzuODZkZea8492t3u7GUTk8y</t>
  </si>
  <si>
    <t>Monique Bastos</t>
  </si>
  <si>
    <t>Av. Djalma Batista, 846 - Ns. das Graças</t>
  </si>
  <si>
    <t xml:space="preserve">Calçada nivelada. </t>
  </si>
  <si>
    <t>Maior parte com boa largura</t>
  </si>
  <si>
    <t xml:space="preserve">Obstáculos nas intercessões </t>
  </si>
  <si>
    <t>Apesar de situada em uma das principais avenidas da cidade, sem acessibilidade</t>
  </si>
  <si>
    <t>Sinal sem tempo específico para pedestre.</t>
  </si>
  <si>
    <t>Sem arborização no local, apesar de haver no projeto original</t>
  </si>
  <si>
    <t>Ausência de fiscalização de velocidade</t>
  </si>
  <si>
    <t>https://drive.google.com/open?id=1nScS3DHZIpge7tNTDluSdEjU0s06-POv, https://drive.google.com/open?id=1kc6aU6jnCkwQiiKJIArjwBfyRf-DpMTo, https://drive.google.com/open?id=1_kbrcfV3jyrdxiqSUWZ3kZdJaJb_U4HB, https://drive.google.com/open?id=1XdBNhZUhSnGQMd0gk1RTUZp-Unaird8C</t>
  </si>
  <si>
    <t>Av. Getúlio Vargas, 989 - Centro</t>
  </si>
  <si>
    <t>Pavimento desconforme, mas plano</t>
  </si>
  <si>
    <t>Existência de alguns obstáculos, mas de bares e varejo</t>
  </si>
  <si>
    <t>Rampas identificadas em uma esquina apenas, sem padrão NBR</t>
  </si>
  <si>
    <t>Existência de faixa, mas sem placas e iluminação própria</t>
  </si>
  <si>
    <t>Existe semáforo, mas sem sinal sonoro e com 3 tempos de espera, superior a 1:30 minuto</t>
  </si>
  <si>
    <t>Sem placas de orientações</t>
  </si>
  <si>
    <t>Trânsito pesado em determinadas partes do dia. Presença de ônibus e caminhões</t>
  </si>
  <si>
    <t>Os bancos e mobiliários localizados são de uso exclusivo de clientes, dos bares e restaurantes.</t>
  </si>
  <si>
    <t>Boa arborização. Contudo, necessita de mais cuidados manutenção</t>
  </si>
  <si>
    <t>Ausência de fiscalização de velocidade, superior a 60 km/h. Desrespeito nos cruzamentos</t>
  </si>
  <si>
    <t>https://drive.google.com/open?id=1NDCkAtswAxyDhF39Rl7lAieovLmz95x2, https://drive.google.com/open?id=1h2PhbOr0i5NVx_BR4BXY578cRbRvtAo3, https://drive.google.com/open?id=1HdRf0XhgSAEWJtpo8uqFTk4syQ5l5dKJ, https://drive.google.com/open?id=1X2xe6uLZCm4Zd1Atzp9h4icS4qT2OYXv</t>
  </si>
  <si>
    <t>R. Dr. Machado, 40 - Centro</t>
  </si>
  <si>
    <t>Totalmente desconforme, desnivelada e com obstruções</t>
  </si>
  <si>
    <t>Largura irregular, sem conformidade mínima</t>
  </si>
  <si>
    <t>Pontos com inclinação alta</t>
  </si>
  <si>
    <t>Existência de barreiras, placas e corrimão disposto.</t>
  </si>
  <si>
    <t>Rampas apenas para entrada dos empreendimentos. O local possui várias clínicas e laboratórios. Contudo, não existe preocupação mínima com a calçada, apenas com os acessos à propriedade, que dificultam a trafegabilidade do pedestre.</t>
  </si>
  <si>
    <t>Apesar do trânsito de idosos e pessoas com mobilidade reduzida, inexistem faixas de pedestres para travessia</t>
  </si>
  <si>
    <t>Inexistência de semáforos</t>
  </si>
  <si>
    <t>Sem arborização</t>
  </si>
  <si>
    <t>Ausência de fiscalização. Trânsito agressivo</t>
  </si>
  <si>
    <t>https://drive.google.com/open?id=1NxFh2wf4LGRduxykhHqOMWhUfsdGjdCi, https://drive.google.com/open?id=1cKGh2n5GOa0gh0pQEg6RtfrEhI29DYbN, https://drive.google.com/open?id=12AtJDMBnmVnJy_pMLZuHmrE43RD1DeHV</t>
  </si>
  <si>
    <t>Rua Aires de Almeida, 8 - São Francisco  Sind. Estab. Ensino do Am</t>
  </si>
  <si>
    <t xml:space="preserve">Piso com falhas. </t>
  </si>
  <si>
    <t>Inclinação severa em alguns pontos</t>
  </si>
  <si>
    <t>Existência de barreiras no percurso, desníveis e demais</t>
  </si>
  <si>
    <t>Tráfego por período</t>
  </si>
  <si>
    <t>https://drive.google.com/open?id=1heMoEqfmExH1y-FVPPeklhqrs8-VXCGo, https://drive.google.com/open?id=1Z5tgTU62wD257a6-I_jKrlMfshv6ZI-D, https://drive.google.com/open?id=18VQ0CX42kD6WAXAmL_vul7crjCCu0Dpt</t>
  </si>
  <si>
    <t>Dancley da Costa Castro</t>
  </si>
  <si>
    <t>Avenida Eduardo Ribeiro - Teatro Amazonas e Palácio do Governo do Amazonas</t>
  </si>
  <si>
    <t>10 | Calçada nivelada, sem imperfeições</t>
  </si>
  <si>
    <t>Bancas e postes</t>
  </si>
  <si>
    <t>Não há sinais sonoros</t>
  </si>
  <si>
    <t>Navratinova Evert Cardonha</t>
  </si>
  <si>
    <t xml:space="preserve">Prefeitura de Manaus </t>
  </si>
  <si>
    <t>https://drive.google.com/open?id=1cBKW6gF-In69Nz5qJzWZG3gZEO73G8l5, https://drive.google.com/open?id=13ofxAoA-kABLH24GYmY3s3JQ1KcdRXR1, https://drive.google.com/open?id=12qiBnLGvMUVk3fK_urNUs-w8Z6rfZcGc, https://drive.google.com/open?id=1DxLE11nXDaiC36woVPo9PjwoqJnbvZky, https://drive.google.com/open?id=1PEHQJ-gX4cs7S62mVziRtIJgaR7Fx_RA, https://drive.google.com/open?id=1FwvcVdeEwga7luygqMahhhgTXkqWMG7c, https://drive.google.com/open?id=1xuvFIVagjTzj1EoCh8-FL1ZAqSyyMg8P, https://drive.google.com/open?id=1FU2-Ofutm7I5ig7F7mA0W9CQJnTPNTZj, https://drive.google.com/open?id=1zA21jOeel4Z6__IElOXQW3hMYZIt8OH5, https://drive.google.com/open?id=1TOHYhZSBJSyd4RoMqvnZ5EMESyik0VRM</t>
  </si>
  <si>
    <t>navratinovacardonha@hotmail.com</t>
  </si>
  <si>
    <t xml:space="preserve">Parque Municipal Ponte dos Bilhares - entrada por Avenida Constantino Nery </t>
  </si>
  <si>
    <t xml:space="preserve">A calçada é praticamente uma "ladeira" ... uma descida para a entrada do parque. </t>
  </si>
  <si>
    <t>Esquina com uma parte da calçada quebrada, que se faz de rampa de acesso.</t>
  </si>
  <si>
    <t xml:space="preserve">Não há faixa de pedestre na frente do parque, mas cerca de 200 metros após a esquina do parque existe uma com sinal, para acesso à plataforma de ônibus e tbm para o Shopping próximo, do outro lado da avenida. </t>
  </si>
  <si>
    <t>Semáforo próximo, mas não no trecho avaliado. Com sinal sonoro e tempo de espera.</t>
  </si>
  <si>
    <t xml:space="preserve">Única placa existente era de proibido estacionar. </t>
  </si>
  <si>
    <t xml:space="preserve">Avenida movimentada. Avaliação feita fora do horário de maior movimentação.   </t>
  </si>
  <si>
    <t xml:space="preserve">Guarda municipal e ciclopatrulha dentro do parque. Não há policiamento fora ou nas imediações do parque. </t>
  </si>
  <si>
    <t>https://drive.google.com/open?id=1_gLnl1o96NBdoEZtuF3TxqBq4vHybOj1, https://drive.google.com/open?id=1l0l42hdmOAwUjKhgDl6WkuGdTYW_d9p9, https://drive.google.com/open?id=1UgeeGDqUyI4jq5AU4_6v5kKu0pjQt_N_, https://drive.google.com/open?id=1QtarchqM8u3Wvr2zRV3yN5xZ6GoUQrWI, https://drive.google.com/open?id=1UYez20q7IngZhPy4wLENM9bScvFAGQ54, https://drive.google.com/open?id=15xcCAP0e9COw8e_mJLnaDYCrxGDYdXv4, https://drive.google.com/open?id=1N3Hj5pC8LyXjaEUjHiiX4TR26t_XsS5e, https://drive.google.com/open?id=1jC5MQoTz17qFq-f4ddMvAy-Dw678waxE, https://drive.google.com/open?id=1k_bTPZ3a_BqB4bcKdoa2L4nI5aL6YmCD, https://drive.google.com/open?id=1qGLdaJF5Nn-X90h-RSIScGn0bJmiAiyv</t>
  </si>
  <si>
    <t xml:space="preserve">Cemitério Municipal São João Batista </t>
  </si>
  <si>
    <t>Calçada extensa com 3 metros de largura, plana.</t>
  </si>
  <si>
    <t>Parece ter tido uma faixa, mas totalmente apagada. Tem sinal de pedestre onde seria a faixa.</t>
  </si>
  <si>
    <t xml:space="preserve">Sinal pedestre sem botão e sem sinal sonoro. </t>
  </si>
  <si>
    <t xml:space="preserve">Uma placa apenas, para ciclistas. </t>
  </si>
  <si>
    <t xml:space="preserve">Há uma pequena praça, com banco e arborizada, na frente do trecho avaliado. Porém, sem faixa de pedestre, rampa de acesso e nem sinalização no local. </t>
  </si>
  <si>
    <t xml:space="preserve">Não há presença de policiamento. </t>
  </si>
  <si>
    <t>https://drive.google.com/open?id=1yd_bQ9BXh9YQsixrvITSbfNOH5OsJisU, https://drive.google.com/open?id=1Ect9xXpy55jp9mTvvtbSyp1hJbFD5unz, https://drive.google.com/open?id=1zJ9dj4Vd8IFmevpjza48TSiBgDUsP0y5, https://drive.google.com/open?id=1Ujndp4PeVzY7ePsAQjZIa2Y1_3INoMx4, https://drive.google.com/open?id=1NDcolS-7g6KIMF6ftayWWQeghc5Hbhkx, https://drive.google.com/open?id=138xTVgTamL0D6zR2P3WC0E0dqimIrsH9, https://drive.google.com/open?id=1VGfrPV0D8bMPiYxPA8_HUcVnyYVJDsNa, https://drive.google.com/open?id=1EKYReMyRzcanQdjGAYQJkNnandGXymBe, https://drive.google.com/open?id=1daRKcAZMDDtZpo0KsV8qB4hYXDUjTudt</t>
  </si>
  <si>
    <t>Fundação de Oncologia - Hospital CECON. Avenida: Francisco Orelana Bairro: Dom Pedro</t>
  </si>
  <si>
    <t>Trecho da calçada da entrada de 1,68 e trecho da calçada da saída dos automóveis de 1,48</t>
  </si>
  <si>
    <t>Tem postes e placas que dificultam o acesso.</t>
  </si>
  <si>
    <t>Rampa de acessibilidade somente no estacionamento dos carros. Não há rampa de acessibilidade próximo ou na entrada do hospital.</t>
  </si>
  <si>
    <t>Nao há policiamento.</t>
  </si>
  <si>
    <t>https://drive.google.com/open?id=12t48pmIpeFBBdRpZvJgjIdZdBGYCwlkN, https://drive.google.com/open?id=1-6lDNrKCCoOVyd4WrXRz1qKf7PiBcGzX, https://drive.google.com/open?id=112FU0tbyt1vh53rsqP2vYqq3p1Oqruhx, https://drive.google.com/open?id=12cKKuSXdgIwogWar-VLMHAFes5hohgY_, https://drive.google.com/open?id=11Mo912mcjbFWvi8R5xrwdXCmx7jHKwJ3, https://drive.google.com/open?id=1RNTIjXvhVn8Y7wbZRcB5wz9C3iIfx75H, https://drive.google.com/open?id=1x0o2yirvKw91bGWTxjBIoYka0RDKDeaz, https://drive.google.com/open?id=1VHotjLNpL9cJ2cM0o83p4QQqCnE70Rv-, https://drive.google.com/open?id=1-tQp_P2D3W7polXRPCTKotehDAeHwEtr, https://drive.google.com/open?id=1jklxWzw2ReVSoa3YTMcZroucx5im3b0Z</t>
  </si>
  <si>
    <t>UEA - Universidade do Estado do Amazonas. Unidade Darcy Vargas.</t>
  </si>
  <si>
    <t>Pavimento um pouco destruído em alguns pontos por raizes de árvores.</t>
  </si>
  <si>
    <t>Existe 1 parada de ônibus no trecho avaliado.</t>
  </si>
  <si>
    <t>Não há policiamento.</t>
  </si>
  <si>
    <t>https://drive.google.com/open?id=1pgcAXMy3yZYkqHW_Jos-CEJzhvSVMasT, https://drive.google.com/open?id=1nz4MIwDPaMxcnSzj7qm_zAAFHUAVgowu, https://drive.google.com/open?id=1sEd3oJZY4ELbKuH-pCzO8ZTFt8NfwdUT, https://drive.google.com/open?id=1NDbIy3d5IipuZe1JUME8ZqQVjPCcYj_O, https://drive.google.com/open?id=1IuOzDcw-qoC68LEFLM4TWXjH93ebZejX, https://drive.google.com/open?id=1OLWekY3a2ArzzQVMysfMZV7WqIsogy4T, https://drive.google.com/open?id=1agXFbG7C_G6W1Wjs6vsEKxFTLkkwsLTg, https://drive.google.com/open?id=1V5eGiEymss8TkkHJWj6t9VvLqC7NAGtz, https://drive.google.com/open?id=184VnGfCzt9zDkZxezjbKce6KI9DJ6JvW, https://drive.google.com/open?id=1JX9tDO1nIY92_Gg8Q3unlJIfmwnFvhyx</t>
  </si>
  <si>
    <t xml:space="preserve">Terminal de Integração 1 - Avenida Constantino Nery </t>
  </si>
  <si>
    <t>Calçada desregular, com blocos soltos, rampas inacessíveis.</t>
  </si>
  <si>
    <t>Largura completamente desregular.</t>
  </si>
  <si>
    <t>Tem obstáculo no meio da rampa. Em um lado tem rampa, outro não. Sem pintura. Zero acessibilidade.</t>
  </si>
  <si>
    <t>Há uma praça fora do terminal, proximo ao trecho avaliado.</t>
  </si>
  <si>
    <t>Jardim em mal estado de conservação.</t>
  </si>
  <si>
    <t>Não há policiamento no local. Mas visualizei um fiscal do terminal parando ônibus e auxiliando uma senhora atravessar faixa de pedestre ao sair do local.</t>
  </si>
  <si>
    <t>https://drive.google.com/open?id=1oAgufnU7P8yTHPSUW1kBAbIylgtUuW_4, https://drive.google.com/open?id=1YcbkengpfnyJIKM06X6EIvPK07Iiu76F, https://drive.google.com/open?id=14IU0nTbC2PiBniXVqPamFesLTNrmQ8bH, https://drive.google.com/open?id=15r65yQTlytqrrjWixb09JG979yEqUXVN, https://drive.google.com/open?id=1nmEoffjYKCUd4pfzRfFMLCEpPSY0YIjR, https://drive.google.com/open?id=1x0nNlc7DH7szimn_ZW0Gv87bkwsy5BEO, https://drive.google.com/open?id=1zCtulnqu3bx_65dsyuwo9IhQNwYpxk0C, https://drive.google.com/open?id=1ACxlHSpiYRw91N5Lh27QLymZSMfxYMtb, https://drive.google.com/open?id=1qHepGJE4lZG6g-26_BStMSiFRJ8jL5Kb, https://drive.google.com/open?id=1-i2zxojAYS22wWLyNJqRmRPz8n9riUQN</t>
  </si>
  <si>
    <t xml:space="preserve">Praça da Saudade - Praça 5 de Setembro - Centro de Manaus </t>
  </si>
  <si>
    <t>Praça com 4 lados mas somente 1 tem sinal sonoro.</t>
  </si>
  <si>
    <t>Não há banheiro ou bebedouro público.</t>
  </si>
  <si>
    <t>Árvores e jardim estão em bom estado de conservação.</t>
  </si>
  <si>
    <t>Não há policiamento no local.</t>
  </si>
  <si>
    <t>https://drive.google.com/open?id=1DFiJ2j-973e7S-JbwXwW7Sa2HWsTXdcn, https://drive.google.com/open?id=1HhO3m92isT99cPA1oTIs1mn16SqYIwXl, https://drive.google.com/open?id=1rw9KzjPFyOuT2nxnILdGO4-eL_S0ML7V, https://drive.google.com/open?id=1Vr9VRDDuBdQe_ythRcYuHJ2XuXOHGPdT, https://drive.google.com/open?id=1AnUMYXdNDSUoDFXE6nvJHj74qqAUjESe, https://drive.google.com/open?id=1i9Fh2PyjKRF1x7fOcHImAPty6X18qnks, https://drive.google.com/open?id=1HaX2bHH3h4MsKqYGTu9tFkqoQnso3fo-, https://drive.google.com/open?id=1-uY0ZqvbN10-kToQKx7p8boZl2Y3090T</t>
  </si>
  <si>
    <t>Teatro Amazonas - Centro de Manaus</t>
  </si>
  <si>
    <t>Trecho avaliado na lateral direita do Teatro. Frente e lateral esquerda com mais de 3,0 metros de largura.</t>
  </si>
  <si>
    <t>Não há banheiros e bebedouros públicos.</t>
  </si>
  <si>
    <t>Não há árvore no trecho avaliado. Mas existem na frente e atrás do Teatro. Na outra lateral existem 2 árvores.</t>
  </si>
  <si>
    <t>Há policiamento no local.</t>
  </si>
  <si>
    <t>https://drive.google.com/open?id=1i0S2Tor-1qnTr1AEy1AMManjzvHyPk6N, https://drive.google.com/open?id=142wb1GHQ2_2bYE3Q6Z9RrIoNRncUR3BX, https://drive.google.com/open?id=1SG8PZ_FiCDLLKWCpMSDSm8k5fOkZ9yWv, https://drive.google.com/open?id=1s6S6vHfWrEDRd68Ac17TStNEdZbK3Lb7, https://drive.google.com/open?id=11-KYVqqG7DQl2dIeEvzL_xT_jqcrUeJQ, https://drive.google.com/open?id=10nHeNaMyrpAmfDp0dPD6lZOK3WSWOIo6, https://drive.google.com/open?id=1oKyxpW8pk9sfSRsXQ4EXbgMtdQh2uQyS, https://drive.google.com/open?id=1JlPfvrp6mcKSv2pi-AO77rQG_xysNrPw, https://drive.google.com/open?id=1AAxdrtkBJvXfsq3V47HeWWWRhOcDKGNT, https://drive.google.com/open?id=13P5jlX7Air0cFLIu81XfJn6S3DQ5ItvG</t>
  </si>
  <si>
    <t>Largo de São Sebastião - Centro de Manaus.</t>
  </si>
  <si>
    <t>Uma esquina nao tem rampa de acessibilidade.</t>
  </si>
  <si>
    <t>Placas voltadas para veículos e atrações turísticas.</t>
  </si>
  <si>
    <t>Não tem jardim.</t>
  </si>
  <si>
    <t>https://drive.google.com/open?id=1C6a7mTLSwlfz6WKmcDtx49VMBESldsXn, https://drive.google.com/open?id=1N5JirxW4MyjYEo3r9H_Bnbz_O9880dr0, https://drive.google.com/open?id=1fpVBKSsi34Ul7CqnOKZO1pajqos_kNCQ, https://drive.google.com/open?id=1OFmQ-IvtXMppT8W9N0lPZIqITCyKwzYI, https://drive.google.com/open?id=11UtHrI4QiIdv-uuAYss0dtohXyl-0Yr1, https://drive.google.com/open?id=1Wf4WUHo8-1cwY9S8Lu0xQF9T0IKXoaXv</t>
  </si>
  <si>
    <t xml:space="preserve">Teatro da Instalação - Rua Frei José dos Inocentes s/n </t>
  </si>
  <si>
    <t>Lateral direita rota exclusiva para ônibus.</t>
  </si>
  <si>
    <t>Pessoas descansam nos batentes das portas fechadas do prédio. Há banheiros e bebedouros públicos.</t>
  </si>
  <si>
    <t xml:space="preserve">Tem mato no estacionamento precário do teatro, que fica na frente do prédio. </t>
  </si>
  <si>
    <t>https://drive.google.com/open?id=15p8-JSSmyaMsv1v6oGzafXXfHNl_fCtz, https://drive.google.com/open?id=1fAf39yec-KSPRb7DtZ7nsBm8CVN63e5x, https://drive.google.com/open?id=1CwsDZOd3-iy0yAPyc8mnyMDts_i-yv_N, https://drive.google.com/open?id=1HEEUIYdAGGhCVR-aGLKAGCQdyJIbwc4s, https://drive.google.com/open?id=1o3umFvYGogt_KTaERdqy6JaWsV2qqSCZ, https://drive.google.com/open?id=1zzOfbyQA41N8aOz5PHbbQfu6KAcjeNDM, https://drive.google.com/open?id=11GKfsndU5BA46-cznlEvhYA9Oj6SRAuA, https://drive.google.com/open?id=1UAWReC_jA-QMfh2S66WSBSXI3nQrYV1t, https://drive.google.com/open?id=1rcz53GpGBWp0mvZRGCySrbYa75FczQic</t>
  </si>
  <si>
    <t>Porto Público de Manaus - Centro Histórico de Manaus</t>
  </si>
  <si>
    <t>Ambulantes na calçada.</t>
  </si>
  <si>
    <t>Terminal 'aberto' de ônibus em frente ao trecho avaliado.</t>
  </si>
  <si>
    <t>Banheiro público dentro do porto. Não há bebedouro.</t>
  </si>
  <si>
    <t>https://drive.google.com/open?id=1pNMi6NHVte5-Wndy0-LTHBgkA8Y837es, https://drive.google.com/open?id=1tc0qPXqyyx_vaMurWmOyKQAjaro8bajf, https://drive.google.com/open?id=1WqgOH6ZufOSqm5QHPZsACI3bhCfD18nE, https://drive.google.com/open?id=1GYt5pSVmwYyN-o9qQtx0esDf7KqXsdv2, https://drive.google.com/open?id=1aOunErnW9XBOIgye6cz8L5mTMI5pkP5s, https://drive.google.com/open?id=1MqyfbsKPJCuKwZ9Yy-VyKMc4OajegWb1, https://drive.google.com/open?id=1-zej30ldokMx5sbW74TZl4GsSB0lfte-, https://drive.google.com/open?id=1yinLMSVpK-5Z03nO4WJSGLHBIOAdBWt0, https://drive.google.com/open?id=1aTqNxWW3V3loMpmNoXO2VmiVIWQT_AC_</t>
  </si>
  <si>
    <t xml:space="preserve">Hospital 28 de Agosto - Avenida Mário Ypiranga Bairro Adrianópolis </t>
  </si>
  <si>
    <t xml:space="preserve">Existe rampa na entrada do hospital. </t>
  </si>
  <si>
    <t>Há banheiro público dentro do hospital. Não há bebedouro.</t>
  </si>
  <si>
    <t>https://drive.google.com/open?id=1iuuFhCRIb3rfAU-8vlp7IhpZs41WkgtS, https://drive.google.com/open?id=1Qfrd1My26DSd663yu1PUcn7GRxxnNpL5, https://drive.google.com/open?id=1MQkDWDqve76o8ykbBHtKi7Y3UtnVYRaB, https://drive.google.com/open?id=1fcUaY0V9qE_vOME1zkZZ-WZxnAZVAalC, https://drive.google.com/open?id=1L9G3YQfDOWxQjYCzH1xeFIw5wjLQLqzE, https://drive.google.com/open?id=1tCMv0li_RgWgHp32K9Z6cQ1YnunaxNLK, https://drive.google.com/open?id=1joUajIWCnAZeWl7h3OBSgGYsh0uFbxfx, https://drive.google.com/open?id=17up2oqENpMuSdtMTAqL5kwNFKbrxDS1V</t>
  </si>
  <si>
    <t xml:space="preserve">Assembléia Legislativa do Estado do Amazonas - Avenida Mário Ypiranga - Bairro Parque Dez de Novembro </t>
  </si>
  <si>
    <t>Não ha policiamento no local.</t>
  </si>
  <si>
    <t>https://drive.google.com/open?id=1Fe0J9NEXg-JX9K8RNmXRiXnM1LLtnG5i, https://drive.google.com/open?id=1PmLG1I6xKnD9DmTRq73RB12fvplQe4U3, https://drive.google.com/open?id=1JtohB0sbfj6xwZCmeYF9LOEyvYEi_-4e, https://drive.google.com/open?id=1-F-PUXVmDkxJmkFSXAMuujZvK8fwpyVi, https://drive.google.com/open?id=10znM5TsuE6TuUcKUw5v_eZpbs60xXy5x, https://drive.google.com/open?id=1vI7ZMp2lb2R_fA7MkHmKTnYGdrXbszQp, https://drive.google.com/open?id=1JqqfPGaFaS6Af8ctd2wj_ypfxPxIhiyI</t>
  </si>
  <si>
    <t>Orla da Ponta Negra - Ponta Negra</t>
  </si>
  <si>
    <t>Há banheiro 'público' porém pago $ 1,00. Não há bebedouros no local.</t>
  </si>
  <si>
    <t>Há policiamento. Também 'ciclopatrulha' no local.</t>
  </si>
  <si>
    <t>https://drive.google.com/open?id=1hF5JQVZksRph017hyz-B9RDtSjh3ftEC, https://drive.google.com/open?id=1BoJ2dvkXbdbuSygxRmRAm3yFXJXnMYGY, https://drive.google.com/open?id=1-XMYRmM9c98A-s4Fhh3bxejxxb_vXIua, https://drive.google.com/open?id=16z_8UVUxrsKZqHwdlf768f28DGyNYWgq, https://drive.google.com/open?id=1MnHEx1nSF0cGtdltnjFwOEx5N5-wRCYQ, https://drive.google.com/open?id=1y84m6IzuLaIyqEtx_rpX64bQy6Pf3M48, https://drive.google.com/open?id=1A81vRZ8p8eDoZ4iatiu6tY0SeSvhVO4o, https://drive.google.com/open?id=139gOYzBDb4ffnbOEzAJeM-fuUgb0qebX, https://drive.google.com/open?id=1Q3rchzOYCr9XBJGlzSxXoPynztVxuB0u, https://drive.google.com/open?id=1744Jys_2Y0WjJjVOqJmn9hD8mwDdIO13</t>
  </si>
  <si>
    <t xml:space="preserve">SEMED - Secretaria Municipal da Educação. Avenida Mário Ypiranga - Bairro Parque Dez de Novembro </t>
  </si>
  <si>
    <t>Uma esquina tem rampa, mas na outra a calçada está quebrada.</t>
  </si>
  <si>
    <t>https://drive.google.com/open?id=1NLOa8cmea4xcm3Hdelq6DWgs5hrd--43, https://drive.google.com/open?id=1w45R6ziIoO3VQdYvI4rdVkFSi5jpA1rW, https://drive.google.com/open?id=1xUOKTB1raEiddQQWvpuyi8HgnzEcPUdF, https://drive.google.com/open?id=1doZnvZXXIERk6wN_WzquOJxD9AJwvGAA, https://drive.google.com/open?id=1fodHmpqS3NNH8LGJEPnnZs9nJPkU0OEw, https://drive.google.com/open?id=1-rZGBjMICXSiNsI58ewPksaLeR79JWOu, https://drive.google.com/open?id=1AgjU0BvDsz-6f5PpiE-p25edTfcDKvYR, https://drive.google.com/open?id=1anmKtWbbIT-0ag0_4DHAbJl0sEVvKEqE, https://drive.google.com/open?id=1U4uQaUreqDMhKdxhIzftnFs4RVThNYCQ</t>
  </si>
  <si>
    <t xml:space="preserve">Escola Estadual Gonçalves Dias - Avenida Dom Pedro s/no Bairro Dom Pedro </t>
  </si>
  <si>
    <t>https://drive.google.com/open?id=13Q8ZrLcS3oVofYJ98AookZ7nErkoZ02s, https://drive.google.com/open?id=1ksQMu6BrMKbaQzB60G6054tj6ej1QWZp, https://drive.google.com/open?id=19-eH9-X-KamV-REQ9ygvlsRuxBHiqHCB, https://drive.google.com/open?id=1NHJyndQ0IaoxCKwzOkb8kzp6aGFbXSWQ, https://drive.google.com/open?id=1JRlTPgIVYg2desV6KHrBZAsG2OwcfXH-, https://drive.google.com/open?id=1M7jCy4AxewPkkKCKNdMGP2Hv4bcVo-rb</t>
  </si>
  <si>
    <t xml:space="preserve">Delegacia Geral de Polícia Civil </t>
  </si>
  <si>
    <t>https://drive.google.com/open?id=15psKEpE1PFGXfMIBsGYn_eFPqBBmmjvZ, https://drive.google.com/open?id=1vVS2ao5sLXOZbUbilF3Z-0bL59OwloIb, https://drive.google.com/open?id=1gqgUizXybBH55QcTy6AOqzLowzpKoRVi, https://drive.google.com/open?id=1m5Ijzc_vf-H4qEhKDsMn0OdkNVK_JHvc, https://drive.google.com/open?id=1N8fFCkd7p4rpDN1np6sp6Ra7D9_ZGVee, https://drive.google.com/open?id=1aTldF1HrvbR1jTAaAAVW-bff5PY_PGNA, https://drive.google.com/open?id=1CkTB_7yPq9kYySRSH3vMBpKSHTYPDL6n, https://drive.google.com/open?id=1LSpk8ZCB0RITbeFDhVseQpGcH8TfHRZA, https://drive.google.com/open?id=16I-zfF6Ogg-LCYUVEJJuX8Ymjd3yZNgl</t>
  </si>
  <si>
    <t>Fórum Henoch Reis</t>
  </si>
  <si>
    <t xml:space="preserve">Uma esquina tem rampa, mas ao atravessar, o outro lado não tem. </t>
  </si>
  <si>
    <t>Só há placa sinalizando a faixa de pedestre.</t>
  </si>
  <si>
    <t>https://drive.google.com/open?id=1nAPPZBq0txXaEfeim_oNCa7dfY-0Z4cs, https://drive.google.com/open?id=1PD34NaZE8esx9-fQKv098H2KsIMS48Ru, https://drive.google.com/open?id=1FHd0U-q1xDQ20SCnny8oGws4V_IqIsLW, https://drive.google.com/open?id=16VbTkHp6rm4oSQBH5hLPvniywum85_RF, https://drive.google.com/open?id=1RkdFFySBXleTP0nwro7hz7dgeRTQJFoR, https://drive.google.com/open?id=123aRW9VxFQ7E-i2u1SakXpcuNhKS6ZqT, https://drive.google.com/open?id=1ZFxCffDpKzsZDDRB1AzirRw4sy12IcOx, https://drive.google.com/open?id=1xilStk6EI6BQ0fySbwqrDTg9G8ye90wv, https://drive.google.com/open?id=17diBE1MCmTchIRS7nR_Cx0b9IB8L1Yru</t>
  </si>
  <si>
    <t xml:space="preserve">Departamento de Polícia Federal - Avenida Domingos Jorge Velho, Bairro Dom Pedro </t>
  </si>
  <si>
    <t xml:space="preserve">Há arvores e jardins no canteiro central! </t>
  </si>
  <si>
    <t xml:space="preserve">Não há policiamento na rua da policia federal </t>
  </si>
  <si>
    <t>https://drive.google.com/open?id=1Ajr5XPx1H60h44Qdsubw5BV0p9x9Nipg, https://drive.google.com/open?id=1DqGhEJbHGc934JNB7U4XGzUMc44T_ASV, https://drive.google.com/open?id=14GDgRn7XD1ZaZK1DbSXtGLSo1RzUEtu8, https://drive.google.com/open?id=1aUIgfVyuDHIAxmhp4VjIAYBqF3sZlvDh, https://drive.google.com/open?id=1knogDstqQjwMwwI2L354twbgih9KOnOY, https://drive.google.com/open?id=1wZ9ncc-vGcVTKM40GbHCdmKKTxjjT43d</t>
  </si>
  <si>
    <t xml:space="preserve">Parque Municipal do Mindú. Rua Perimentral Bairro Parque Dez de Novembro </t>
  </si>
  <si>
    <t>Há uma praça na frente, mas nao tem faixa de pedestre pedestre, rampa de acesso nem sinal pedestre.</t>
  </si>
  <si>
    <t xml:space="preserve">Tem muitas árvores e jardim dentro do parque. Na calçada em frente ao parque (que foi avaliada) não arborização. </t>
  </si>
  <si>
    <t>https://drive.google.com/open?id=1stCgFHCqmCYt8OQLBtuyW3lbiw9znzDe, https://drive.google.com/open?id=1_yxKqr62lOGa5U27V6TqUdFYMYIWJjtl, https://drive.google.com/open?id=1xXcvF5DzSgvYwKMqFk5fYJQyjJM8UMJE, https://drive.google.com/open?id=1pYj6HF0Ty3LPHJze5SgLTq6au1zlJBMj, https://drive.google.com/open?id=1b7MjixuUPtmnSTAQQijSctxVuIHMcIba, https://drive.google.com/open?id=1rqXm4vgByP-REG3zZpjJk8Fknca8-Y_M, https://drive.google.com/open?id=1uqtmtFl3J0GJyjQDQrpkDLyjb-ZS8EF8, https://drive.google.com/open?id=11L-1TBeiXjaP1zjxduxxuBpHusqTKVGC</t>
  </si>
  <si>
    <t xml:space="preserve">Mercado Municipal Adolpho Lisboa - Manaus Moderna </t>
  </si>
  <si>
    <t>Dentro do mercado há comércio que permite o descansar, porém tem que ter consumo. Banheiro 'público' pago $ 1,00. Não há bebedouro.</t>
  </si>
  <si>
    <t>https://drive.google.com/open?id=11RTdakKXjT6azrE8ZyYRwKc9FTOMsxdi, https://drive.google.com/open?id=1NuENJl6K8ywxuX6X48aOq6izQFiUW9xB, https://drive.google.com/open?id=1aRKu_hTD2stQboZaKAjE18SGoWud4fTB, https://drive.google.com/open?id=1dFufwFIPGvJIsFBRSoghHBE_7dAE4LR1, https://drive.google.com/open?id=16vwJowZ8-W-CFQNdPqdb_luysxoffmbS, https://drive.google.com/open?id=1Vj1947Iwx5Ut_3PyqyR_mdlf-Uj266Ob, https://drive.google.com/open?id=1zeuw6nddP58yAd6fp6tXVthjGZNXFEEs, https://drive.google.com/open?id=1UDHFc-W35EpTWhxs9Y-93J1QmyOw3b1X, https://drive.google.com/open?id=195Rkin5MiNPolltCSyTEizUfG0SIyzxd, https://drive.google.com/open?id=1vkk2_rbAZanwy7bV2RGeUqqQsQPRyer3</t>
  </si>
  <si>
    <t>Pedro Dias</t>
  </si>
  <si>
    <t>Natal</t>
  </si>
  <si>
    <t>RN</t>
  </si>
  <si>
    <t>Avenida Passeio das Rosas, Praça do Conjunto Mirassol</t>
  </si>
  <si>
    <t>Maior parte do trecho irregular, algumas pequenas frestas e desníveis leves.</t>
  </si>
  <si>
    <t>Adequado para a demanda do fluxo local. Intervalo no trecho irregular.</t>
  </si>
  <si>
    <t>A calçada parece ser plana. Intervalo cerca de 10m com inclinação moderada.</t>
  </si>
  <si>
    <t>Grande parte do trecho com postes mal localizados. Descarte de lixo inadequado viram obstáculos.</t>
  </si>
  <si>
    <t>Uma única rampa para o trecho de 500m; Fora da norma e irregular.</t>
  </si>
  <si>
    <t>Sem faixa de travessia no trecho</t>
  </si>
  <si>
    <t>Não existem semáforos para pedestres no trecho.</t>
  </si>
  <si>
    <t>Pontos de interesse e de caráter privado.</t>
  </si>
  <si>
    <t>Os ônibus produzem o maior nível de ruído no trecho.</t>
  </si>
  <si>
    <t>Apesar do intenso tráfego de veículos, existe boa arborização e aparenta boa qualidade do ar.</t>
  </si>
  <si>
    <t>Poucos pontos de apoio, com qualidade razoável.</t>
  </si>
  <si>
    <t>Concentração em intervalos do trecho, descobertura em alguns intervalos.</t>
  </si>
  <si>
    <t>Tráfego leve de pedestres, pontos comerciais e ausência de sensação de segurança.</t>
  </si>
  <si>
    <t>https://drive.google.com/open?id=1HYxPYE5qjph-YLU_nDcF59WZUOkMqWSr, https://drive.google.com/open?id=1KgpXFlnfVpzl_PdifyJ0rPS5QLMj3A9k, https://drive.google.com/open?id=1CXX2cBS45ooncQNVki3DIHIAl0hQr90F, https://drive.google.com/open?id=1Ex56HTjQWLNpcrlFpukDJjafEMIwLRAz, https://drive.google.com/open?id=1UrwYoyoBbokD7S6l_E4k7IoyYiFbIWlW, https://drive.google.com/open?id=1-Ha-O2UUZN5dQOeTjEwyx-6wGA7YoUCD, https://drive.google.com/open?id=1hLOPVEQDUv70l7azCFBc8US5E3aOw2hG, https://drive.google.com/open?id=1V1TmVrk6hJRHM91QBSqLAso0ZhALQRxo, https://drive.google.com/open?id=1bnfQwGjjmPeiwA8I_-hki1l6c5bQ9TiW, https://drive.google.com/open?id=1w2bI7X3_r20b1o07dZwTtsqY0pEMpf-H</t>
  </si>
  <si>
    <t>arrobapedrodias@gmail.com</t>
  </si>
  <si>
    <t>Avenida Santos Dumont/Rua Bougaris, Escola Desembargador Floriano Cavalcante (400m)</t>
  </si>
  <si>
    <t>Pequenos intervalos espaçados regulados, com cerca de (3/5m)</t>
  </si>
  <si>
    <t>Intervalos com faixa livre indequada.</t>
  </si>
  <si>
    <t>Curtos intervalos adequados.</t>
  </si>
  <si>
    <t>Lixeiras fixas mal posicionadas, degraus e rampas dificultam o fluxo.</t>
  </si>
  <si>
    <t>Única rampa do trecho de 400m; inadequada.</t>
  </si>
  <si>
    <t>Existe faixa mas com visibilidade não tão boa.</t>
  </si>
  <si>
    <t xml:space="preserve">Trecho não tem semáforo para pedestre </t>
  </si>
  <si>
    <t>Duas placas ao longo do trecho; em mau estado de conservação.</t>
  </si>
  <si>
    <t>Muito baixo fluxo de veículos.</t>
  </si>
  <si>
    <t>Fluxo muito baixo de veículos, porém arborização deficiente.</t>
  </si>
  <si>
    <t>Duas paradas de ônibus com sombreamento e assentos.</t>
  </si>
  <si>
    <t>Poucas árvores</t>
  </si>
  <si>
    <t>Sem movimentos de outros pedestres na rua, tráfego leve, sem estabelecimentos comerciais, alta sensação de insegurança</t>
  </si>
  <si>
    <t>https://drive.google.com/open?id=1t3OyEkTXO6QApnQlkRV3rlbiPHW8yPX2, https://drive.google.com/open?id=1zMc9zMhjCf1q7mxUaGF9iluWjmO1HZ9y, https://drive.google.com/open?id=1eTLkpmVLvt_tzc4sONXLQcMd8GXMX0RP, https://drive.google.com/open?id=17gtjK8u4YDo_T2r4u0pCsOOaMUgZg86T, https://drive.google.com/open?id=1fcCUVDKcATEcqqDmtqpOXnlZRnxDbbfQ, https://drive.google.com/open?id=1zxhoa1phZnq4dNYVTtSKIYXpnHpb2sVH, https://drive.google.com/open?id=10_akztkVfHQp-QZeJhfX-oA7Dhyp1jgS, https://drive.google.com/open?id=1Dsj_sgDFV2mqw3ECX22AUEgxwVpUSvVZ, https://drive.google.com/open?id=10SE1ozoMcWkX0K7s0b8vXuP8FzIXq8aj, https://drive.google.com/open?id=1pnK7Dg2brizB2n9rxU2DT5UeTjvJTpgQ</t>
  </si>
  <si>
    <t>Rua Apodi/Avenida Rio Branco, IFRN Campus Cidade Alta (280m)</t>
  </si>
  <si>
    <t>Bem regular, poucos desníveis e algumas frestas.</t>
  </si>
  <si>
    <t>A largura atende amplamente confortável o fluxo de pedestres.</t>
  </si>
  <si>
    <t>Aparentemente plana, alguns intervalos (5m) com inclinação inadequada.</t>
  </si>
  <si>
    <t>Faixas largas, porém mal posicionamento das árvores e alguns postes.</t>
  </si>
  <si>
    <t>Única rampa para edificação privada, extremamente fora da norma.</t>
  </si>
  <si>
    <t>Faixa desgastada, com falta de manutenção e sem placas de advertência</t>
  </si>
  <si>
    <t xml:space="preserve"> Trecho não tem semáforo para pedestre</t>
  </si>
  <si>
    <t>Indicações das vias, porém em condições visuais desfavoráveis e falta de manutenção</t>
  </si>
  <si>
    <t>Veículos produzem muito ruído</t>
  </si>
  <si>
    <t>Trecho com tráfego intenso de veículos, em especial motocicletas e ônibus, sensação de poluição não é marcada visualmente</t>
  </si>
  <si>
    <t>Trecho com parada de ônibus em bom estado de conservação</t>
  </si>
  <si>
    <t>Parte em mal estado de conservação dos canteiros.</t>
  </si>
  <si>
    <t>Alto tráfego em parte do trecho, 50km/h ou 60km/h em média. Caráter comercial mas pouca sensação de segurança.</t>
  </si>
  <si>
    <t>https://drive.google.com/open?id=1Xc7aAxj9EtHjNFMx6pGN6L8rpJTVmydr, https://drive.google.com/open?id=1zK4FK1eDwHQnMUr06HBOLOxHtU-GNakw, https://drive.google.com/open?id=1ENTM7ASO9TndOrlVCfYAnExGn6wkvrCA, https://drive.google.com/open?id=1aVRF9StjqxPuo4ERY1HQCxNFCkNXXqJ-, https://drive.google.com/open?id=1Vgf4OER0aCEO-O2hrhqC0Ll5WThRoLRw, https://drive.google.com/open?id=18brOmfmxbNhL-D5y1MvsJM1wtwox7bAR</t>
  </si>
  <si>
    <t>Avenida Nilo Peçanha/Rua Trairi, Palácio dos Esportes Djalma Maranhão (600m)</t>
  </si>
  <si>
    <t>Maior intervalo regular, mas alguns intervalos de difícil percurso. Curto intervalo de piso tátil.</t>
  </si>
  <si>
    <t>Largura irregular, mas bem confortável e suficiente maior parte do trecho.</t>
  </si>
  <si>
    <t>O trecho possui alguns poucos lotes com calçadas inclinadas irregularmente.</t>
  </si>
  <si>
    <t>Intervalo do trecho possui alguns obstáculos que obrigam os pedestres aos desvios.</t>
  </si>
  <si>
    <t>Única esquina do percurso sem rampa; boa qualidade das existentes.</t>
  </si>
  <si>
    <t>Desgastada; difícil visualização pelos trafegantes de veículos.</t>
  </si>
  <si>
    <t>Trecho não tem semáforo para pedestre</t>
  </si>
  <si>
    <t>Indicações básicas, vias públicas e pontos de interesse.</t>
  </si>
  <si>
    <t>Carros e motos comandam o tráfego.</t>
  </si>
  <si>
    <t>O tráfego pode refletir a poluição atmosférica; sensação de incômodo diante dos gases exalados dos veículos.</t>
  </si>
  <si>
    <t>Curto intervalo (20m) sem abrigos naturais ou artificiais.</t>
  </si>
  <si>
    <t>Canteiros e árvores bem cuidadas, curto intervalo sem arborização (30m)</t>
  </si>
  <si>
    <t>Majoritariamente veículos de pequeno porte, comércios, poucas pessoas na rua, sensação moderada de segurança</t>
  </si>
  <si>
    <t>https://drive.google.com/open?id=1x3UiQbfEN28XEdOMhX86U2Y8CEOZ5iA6, https://drive.google.com/open?id=1P0zMq5XWytEcE02LekNQzI9166_rlQtF, https://drive.google.com/open?id=1KwfwvSPfc9BiFXmUGLhurTNnEqCBMHkq, https://drive.google.com/open?id=1Mtmd6Zb6jEbpq4X2YjU5G5aAf0yvErqO, https://drive.google.com/open?id=1HgzP_Z8cWiMGhObJApQ-nOV0DJGFpA4b, https://drive.google.com/open?id=1uwm5fkW6GjiiM9RP54nRldunyZllE92R, https://drive.google.com/open?id=1m-8jhkXCCjxoURy2Zlt144SyuIMLm0Rm, https://drive.google.com/open?id=15fOdyjs4lJUaNssfrwjW9013gP3RDGS6</t>
  </si>
  <si>
    <t>Rua Joaquim Manoel/Avenida Nilo Peçanha, Maternidade Januário Cicco (500m)</t>
  </si>
  <si>
    <t>Intervalo considerável do trecho com irregularidades e frestas; curto intervalo de piso tátil.</t>
  </si>
  <si>
    <t>Largura irregular ao longo de todo trecho.</t>
  </si>
  <si>
    <t>Baixa inclinação, não dificultam o passeio, porém a percepção pode ser acentuada por idosos ou deficientes.</t>
  </si>
  <si>
    <t>Obstáculos obrigam a constantes desvios. Em sua maioria, postes mal dispostos.</t>
  </si>
  <si>
    <t>Única rampa no trecho analisado, bem sinalizada e bem construída.</t>
  </si>
  <si>
    <t>Falta de manutenção; muito apagada.</t>
  </si>
  <si>
    <t>Sinalização mínima (vias).</t>
  </si>
  <si>
    <t>Nível moderado em alguns intervalos; maior percentual do trecho de baixo ruído.</t>
  </si>
  <si>
    <t>Tráfego moderado, predominantemente de ônibus.</t>
  </si>
  <si>
    <t>Parada de ônibus com certa manutenção e qualidade.</t>
  </si>
  <si>
    <t>Apesar da arborização, esta se localiza no canteiro central da via; não beneficiam tanto o pedestre.</t>
  </si>
  <si>
    <t>Tráfego moderado, comércios abertos e algumas pessoas na rua geram certa sensação de segurança.</t>
  </si>
  <si>
    <t>Hermes da Fonseca/Rua Coronel Joaquim Manoel, Praça das Flores (600m)</t>
  </si>
  <si>
    <t>Baixo percentual do trecho irregular e curto intervalo com piso tátil.</t>
  </si>
  <si>
    <t>Largura com irregularidades ao longo do trecho, mas atende muito bem a demanda.</t>
  </si>
  <si>
    <t>Inclinação perceptível em intervalo do trecho.</t>
  </si>
  <si>
    <t>Desníveis em todo trecho; barras de ferro e postes.</t>
  </si>
  <si>
    <t>Única rampa num trecho de 600m, não totalmente de acordo com a Norma.</t>
  </si>
  <si>
    <t>Faixa de pedestres bem pintada e visível. Única faixa no trecho.</t>
  </si>
  <si>
    <t>Sinalização mínima (vias)</t>
  </si>
  <si>
    <t>Ruído baixo, não dificulta conversações por exemplos nas ruas.</t>
  </si>
  <si>
    <t>Tráfego moderado; poucas motocicletas, nenhum caminhão; carros e ônibus.</t>
  </si>
  <si>
    <t>Duas paradas de ônibus cobertas.</t>
  </si>
  <si>
    <t>Dispostas no canteiros central. Não beneficia em sua totalidade os pedestres.</t>
  </si>
  <si>
    <t>Poucas pessoas nas ruas, e apesar dos pontos comerciais a sensação de segurança é bem baixa</t>
  </si>
  <si>
    <t>https://drive.google.com/open?id=1Q_-PVOmQ7CP1wRyNx7dRUqFGWQ8EFZxg, https://drive.google.com/open?id=1VMzYFKrJI2iHFdpd6Q0Gj6o63RJeMP7v, https://drive.google.com/open?id=1eZj9M3nZGreU4yuHSVzbnqrlYmG_b5wi, https://drive.google.com/open?id=1zViWWO0IsYf2sQX1uZwQzoKcRZ_l2oBE, https://drive.google.com/open?id=1a9z0kNcxDQDF3EJ20OPwigpBGETIEwnU, https://drive.google.com/open?id=1LsAoP6qfR1tnWccrJ7T5GeLgzi1b16VB, https://drive.google.com/open?id=1XsRMA9qAA04Evuyx6lCzA8pVo9trjxla</t>
  </si>
  <si>
    <t>Intervalo relevante com falhas e frestas; curto intervalo com piso tátil</t>
  </si>
  <si>
    <t>Largura irregular ao longo de todo trecho</t>
  </si>
  <si>
    <t>Inclinação que não dificulta o passeio; percepção pode existir acentuada por idoso ou deficientes, por exemplo</t>
  </si>
  <si>
    <t>Postes, hidrates, e lixeiras mal posicionados obrigam o desviar dos pedestres.</t>
  </si>
  <si>
    <t>Única rampa no trecho, bem sinalizada e bem construída</t>
  </si>
  <si>
    <t>Maior percentual do trecho confortável, baixo ruídos.</t>
  </si>
  <si>
    <t>Tráfego moderado e com predominância de ônibus.</t>
  </si>
  <si>
    <t>Trecho com uma parada com certa manutenção e qualidade.</t>
  </si>
  <si>
    <t>Disposição das árvores que não proporcionam integralmente conforto aos pedestres.</t>
  </si>
  <si>
    <t>Poucas pessoas nas ruas e comércios abertos e certa sensação de segurança</t>
  </si>
  <si>
    <t>https://drive.google.com/open?id=1BqjZf-gQOyGcOtVOysFU4cx-dsFGZElH, https://drive.google.com/open?id=128wt5HAD3ii_-FTrieOo5XJkXJ5dMCME, https://drive.google.com/open?id=1xHFJ3BFKlwLCEyr3p6zIOZOkHj-dn2B8, https://drive.google.com/open?id=1PkhjWGFhrYfL5GUW0c3SoBFxdi4jJK95, https://drive.google.com/open?id=1w-jD0ZGLgKJAFppuq9SDje4zAQ7-yQXk, https://drive.google.com/open?id=1JTdaIBNb_P40EuXKcm33A9BuN69ISLZW, https://drive.google.com/open?id=1rP1Ioxhyx1JfJH9CevZL5j0ffGDO2wRM, https://drive.google.com/open?id=1YBdnvp7ZKRHCtHU-xqiz67LrT7MMthJy, https://drive.google.com/open?id=18XNleyVLxHpb6kBW-ABVSzbTSjwF6dfv</t>
  </si>
  <si>
    <t>Avenida Hermes da Fonseca/Avenida Alexandrino de Alencar, Parque das Dunas (900m)</t>
  </si>
  <si>
    <t>Bem regular ao longo do trecho; intervalo curto com piso tátil.</t>
  </si>
  <si>
    <t>Largura irregular mas atende baixo fluxo de pedestres.</t>
  </si>
  <si>
    <t>Aparentemente plana, não impede o caminhar seguro. Irregularidades bem pontuais.</t>
  </si>
  <si>
    <t>Número de obstáculos/barreiras não tão expressivos dado o comprimento do trecho de 900m.</t>
  </si>
  <si>
    <t>Única rampa em péssima disposição espacial.</t>
  </si>
  <si>
    <t>Duas faixas de pedestres, uma bem visível e a outra mal conservada.</t>
  </si>
  <si>
    <t>Sinalização mínima para pedestres.</t>
  </si>
  <si>
    <t>única linha de ônibus, e baixo tráfego de outros veículos.</t>
  </si>
  <si>
    <t>Baixo tráfego e boa arborização.</t>
  </si>
  <si>
    <t>Paradas de ônibus que podem servir de abrigos para descanso.</t>
  </si>
  <si>
    <t>Árvores bem cuidadas, dispostas em canteiro central, não beneficia integralmente os pedestres. Não existe canteiros ajardinados.</t>
  </si>
  <si>
    <t>o tráfego leve e poucas pessoas nas ruas geram baixa sensação de segurança.</t>
  </si>
  <si>
    <t>https://drive.google.com/open?id=10XeGJ2DxWzCxwNccaC4P3ukeuAcmlZG7, https://drive.google.com/open?id=1rl6kqXtkjfqfRcGyYM7oLxwxnPjKS5mG, https://drive.google.com/open?id=1oai3Pb0M9aqgyHoSubWAL54n788IsXFp, https://drive.google.com/open?id=1OTHh4X_XMtQs_OSgYqoT54BtuUSkDqXx, https://drive.google.com/open?id=1N1Xfdnxz0V32Lvb6if1fVxY4LPoJ6tqC, https://drive.google.com/open?id=11gfCdF03N8hCUi90-RH2UfOJ5NeT7sMA, https://drive.google.com/open?id=1jD86SUAXlj2zXsmRC3oJoBcHSMIKdq1Q, https://drive.google.com/open?id=1seEe4a2-vZvUrEk3pfrSVH9qkXKdmm2w</t>
  </si>
  <si>
    <t>Avenida Rui Barbosa/Avenida Bernardo Vieira, IFRN Campus Central (600m)</t>
  </si>
  <si>
    <t>Certa irregularidade durante o trecho. Maior regularidade no final do trecho; Piso tátil em parte do trecho.</t>
  </si>
  <si>
    <t>Largura atende a demanda, alguns intervalos a largura é irregular.</t>
  </si>
  <si>
    <t>Cerca de metade do trecho possui certa inclinação desconfortável, e a outra parte confortável e garante caminhar seguro.</t>
  </si>
  <si>
    <t xml:space="preserve">Poste mal disposto na travessia de pedestre. </t>
  </si>
  <si>
    <t>Rampas de manutenção, desnível na conexão asfalto/calçada.</t>
  </si>
  <si>
    <t>4 faixas de pedestre; 2 apresentam-se desgastadas e as outras 2 em ótimas condições de usabilidade.</t>
  </si>
  <si>
    <t>Sinalização mínima;</t>
  </si>
  <si>
    <t>Dificulta a conversação em alguns pontos do trecho percorrido.</t>
  </si>
  <si>
    <t>Tráfego considerável; boa arborização.</t>
  </si>
  <si>
    <t>Parada de ônibus apenas no início deste percurso.</t>
  </si>
  <si>
    <t>Presença arbórea da metade ao fim do trecho; Arborização na calçada e canteiros ajardinados.</t>
  </si>
  <si>
    <t>Tráfego moderado; caráter predominantemente residencial, fluxo frequente de pedestres agregam e geram uma certa sensação de segurança.</t>
  </si>
  <si>
    <t>https://drive.google.com/open?id=1Xfb_oJy3Zu1CpCrBukSSMGmU7Bu6zZPu, https://drive.google.com/open?id=1RvAzkrvTWnec3lxm4J3dA_imG08d7MxQ, https://drive.google.com/open?id=1PzoZ1DlEULaT6Z55T70CUy13XOFMw5Ik, https://drive.google.com/open?id=1UYRbO0fA6MXsdzeTKJa0doO7z49E94Cj, https://drive.google.com/open?id=17fJHsBQdIb-nEHeEKiz46EAFlIM2Svnw, https://drive.google.com/open?id=1Z0MuZiynjxzN0UATsViXa3PWMbjEQmUp, https://drive.google.com/open?id=1ARulHOZdTefWt_v5MK6TRCHF_4xkhSGa</t>
  </si>
  <si>
    <t>Avenida Senador Salgado Filho, Departamento de Odontologia da UFRN (550m)</t>
  </si>
  <si>
    <t>Nivelada e regular ao longo do trecho. Piso tátil mal disposto em parte do trecho.</t>
  </si>
  <si>
    <t>Largura irregular, varia ao longo do percurso.</t>
  </si>
  <si>
    <t>Existe uma inclinação em parte do percurso que proporciona certa desagradabilidade ao caminhar.</t>
  </si>
  <si>
    <t>Muitos obstáculos dado a extensão do trecho; obriga aos desvios.</t>
  </si>
  <si>
    <t>Rampas em todas as esquinas do trecho; Problemas pequenas e falta de manutenção de reparos pequenos.</t>
  </si>
  <si>
    <t xml:space="preserve">2 faixas, uma com certo desgaste e outra encoberta por uma camada considerável de areia. </t>
  </si>
  <si>
    <t>Sinalização básica; Placas de logradouro e pontos privados de interesse.</t>
  </si>
  <si>
    <t>Os ruídos atrapalham em alguns pontos a conversação.</t>
  </si>
  <si>
    <t>Trecho com tráfego intenso de veículos, em especial motocicletas e ônibus</t>
  </si>
  <si>
    <t>2 paradas; Locadas uma no início e outra no final do trecho percorrido.</t>
  </si>
  <si>
    <t>Algumas árvores proporcionam sombra ao longo do passeio. 16/22 dispostas no canteiro central e canteiros ajardinados mal cuidados.</t>
  </si>
  <si>
    <t>Certa agressividade no trânsito; Fluxo moderado de pessoas nas vias; caráter comercial e residencial; sensação de segurança, mesmo que baixa.</t>
  </si>
  <si>
    <t>https://drive.google.com/open?id=1BV_GLbNbdUQNM5RnGg-xgtehrdQ3K0qx, https://drive.google.com/open?id=1bJS579AwA3af92twNmjD2cHC3FBNtrMf, https://drive.google.com/open?id=173C779scMS_rgOdX-uToqpbL_oSd18bb, https://drive.google.com/open?id=1kyrUIGkFZRBfu-pYedbqYp-8v1LhDtsb, https://drive.google.com/open?id=11Bvu6ll6hU33N5IZlhm5vnYYqEwGfSmf, https://drive.google.com/open?id=1a-JIC1Wx8f9qP4h20LE2fdseVdZuWgu2, https://drive.google.com/open?id=16D61Ba-sUYPEYKNYUDfLYJnsbEqO79D_</t>
  </si>
  <si>
    <t>Avenida Itapetinga, Praça Parananguá (250m)</t>
  </si>
  <si>
    <t>Maior parte do trecho irregular; desníveis.</t>
  </si>
  <si>
    <t>Adequado para demanda.</t>
  </si>
  <si>
    <t>Sensação de calçadas planas. Caminhar confortável.</t>
  </si>
  <si>
    <t>Postes mal posicionados e degraus dificultam e obrigam o desvio.</t>
  </si>
  <si>
    <t>Única rampa que dá acesso a praça, em péssimas condições..</t>
  </si>
  <si>
    <t>Placas nos pontos de interesse. Algumas placas de vias ausentes.</t>
  </si>
  <si>
    <t>Os ônibus são os maiores produtores de ruído. Permite conversação agradável.</t>
  </si>
  <si>
    <t>Alto tráfego; Boa arborização.</t>
  </si>
  <si>
    <t>Paradas de ônibus e alguns bancos sombreados.</t>
  </si>
  <si>
    <t>Dispostas no canteiro central da avenida e na praça.</t>
  </si>
  <si>
    <t>Trânsito de baixo fluxo; raras pessoas nas ruas geram alta sensação de insegurança</t>
  </si>
  <si>
    <t>https://drive.google.com/open?id=133xu8HLYld-7W9SFRKMHJ7Hkri_azAGr, https://drive.google.com/open?id=1n2Ahf-ViYDz8WRZwHIIkwOGsoJ44XhjE, https://drive.google.com/open?id=1R8jB8O33su_f5PWONFLOR6muGHSaFr5-, https://drive.google.com/open?id=1eyx3PHgQ5IL9iN7dnJC-OrMam0m9gBV2</t>
  </si>
  <si>
    <t>Avenida Engenheiro Roberto Freire, Calçadão de Capim Macio (480m)</t>
  </si>
  <si>
    <t>Calçada nivelada e com piso tátil. Pequenas imperfeições.</t>
  </si>
  <si>
    <t>Ampla e comporta muito bem o fluxo demandante.</t>
  </si>
  <si>
    <t>Calçada confortável e não impede caminhar seguro.</t>
  </si>
  <si>
    <t>Algumas imperfeições as vezes geram desvios.</t>
  </si>
  <si>
    <t>Muitas rampas de acessibilidade. Alguns pontos fora da norma e algumas irregularidades.</t>
  </si>
  <si>
    <t>Existe travessia, porém desgastada.</t>
  </si>
  <si>
    <t>Algumas placas além de pontos de interesse, como informações da cidade; pontos turísticos e culturais.</t>
  </si>
  <si>
    <t>Trecho com nível alto de ruído, que dificulta a conversação entre pessoas que caminham</t>
  </si>
  <si>
    <t>tráfego intenso, mas elemento vegetativo acompanha todo trecho.</t>
  </si>
  <si>
    <t>Muitas paradas de ônibus e bancos. Alguns não são sombreados e estão mal cuidados.</t>
  </si>
  <si>
    <t>Muito arborizado. Não propiciam sombra para os pedestres.</t>
  </si>
  <si>
    <t>Alto fluxo de pessoas e viaturas geram sensação de segurança.</t>
  </si>
  <si>
    <t>https://drive.google.com/open?id=1XU2AKF0Lzg0D7rlhc-2dO5JdZ7-3CUaM, https://drive.google.com/open?id=1PIT-G-7jQFZ40rCJXcZaGG3MUoq90X4B, https://drive.google.com/open?id=1dY8FChyXqbRY_qC1Cqr7f4bNxCeTu1wd, https://drive.google.com/open?id=14YKK0AytZYbGLAtbjjnq9sJeB2-UmIUx, https://drive.google.com/open?id=1AutDdqI5a4eePDSMRhA8TmBWUzvxFR67, https://drive.google.com/open?id=1hIK-pi0yRlYyD_WCcd8rzIUkSGiTCiO0</t>
  </si>
  <si>
    <t>Avenida Praia de Tibau/Avenida Praia de Ponta Negra, Praça Ecológica de Ponta Negra (400m)</t>
  </si>
  <si>
    <t>Calçadas com frestas e falhas no pavimentos</t>
  </si>
  <si>
    <t>Inclinação que incomoda de certa forma o caminhar; Sensação desagradável.</t>
  </si>
  <si>
    <t>Poucos postes mal dispostos e algumas frestas no solo.</t>
  </si>
  <si>
    <t>Única rampa. Certa irregularidade quanto a norma.</t>
  </si>
  <si>
    <t>Duas faixas, com boa manutenção e visibilidade.</t>
  </si>
  <si>
    <t>Placas um pouco mais do mínimo; muito provavelmente pelo movimento turístico do local.</t>
  </si>
  <si>
    <t>Os ruídos não atrapalham a conversação ou incomodam.</t>
  </si>
  <si>
    <t>Maioria de carros e ônibus. Elementos vegetativos no entorno.</t>
  </si>
  <si>
    <t>Alguns bancos antes da praça constituem os únicos abrigos desse trecho percorrido.</t>
  </si>
  <si>
    <t>A presença de algumas árvores nas caçaldas promovem sombreamento nos passeios.</t>
  </si>
  <si>
    <t>Trânsito leve e pessoas nas ruas. Sensação boa de segurança.</t>
  </si>
  <si>
    <t>https://drive.google.com/open?id=1drdjVuh1yrXtF0e-kqbN_aiQ9lILwxPI, https://drive.google.com/open?id=1fXhSkiovXNcP2rSDxQKAB9ZN0CAaIRyh, https://drive.google.com/open?id=1JqvEi1_RgkwLxRtHFTGrfPxdl0ut2kjq, https://drive.google.com/open?id=1RjVvQnw4xkvjIgPwWKsuUJ_8lREHhJ72, https://drive.google.com/open?id=1Fc086_q7ok-s977xk9a9QVBL-CMcCL8j, https://drive.google.com/open?id=1rhFCee-qHNoA1Wi8iFFjCWd5kxYy1v8F, https://drive.google.com/open?id=1DBJl3QK4hSokU6YhunfeIYGI5me8dB0G, https://drive.google.com/open?id=1dzbdh19PLBJpfY6hmCexqUVcCo_7fVXI</t>
  </si>
  <si>
    <t>Avenida Roberto Freire/Rua Engenheiro Amon/Rua Praia Cristo Redentor, Praça Henrique Carloni (650m)</t>
  </si>
  <si>
    <t>Calçadas no geral bem cuidadas em sua maioria. Intervalos irregulares.</t>
  </si>
  <si>
    <t>As calçadas são irregulares quanto a largura. A regularidade se apresenta na Praça, como observa-se nos dados aferidos e dados do local.</t>
  </si>
  <si>
    <t>Intervalos bem regulados e intervalos com inclinação que provoca desagradabilidade ao caminhar</t>
  </si>
  <si>
    <t>Postos dispostos adequadamente; alguns degraus ou desníveis constituem o grupo das poucas barreiras e obstáculos do trecho.</t>
  </si>
  <si>
    <t>A rampa existe, porém fora da norma, com materiais inadequados, por exemplo.</t>
  </si>
  <si>
    <t>Sinalização básica; vias e indicativas para veículos apenas.</t>
  </si>
  <si>
    <t>Trânsito bem leve e ambiência silenciosa.</t>
  </si>
  <si>
    <t>Baixo nível de poluição</t>
  </si>
  <si>
    <t>Fora a praça, ponto de destino e apara inicial, não existem pontos de descanso ao longo do trecho.</t>
  </si>
  <si>
    <t>Algumas árvores proporcionam sombra; sua maioria locada na praça; bem cuidadas.</t>
  </si>
  <si>
    <t>Baixo trânsito mas raras pessoas nas ruas e muros altos geram uma falta de sensação de segurança.</t>
  </si>
  <si>
    <t>https://drive.google.com/open?id=1Zei5sOV5UwOgEoJq_DtNVPTYXRWsV2pl, https://drive.google.com/open?id=1Isz1lWpzlR6X54E7sWsNMXSfTI6tZMrE, https://drive.google.com/open?id=1rAoX5SxQvyZ5ea8YKTZ72hFBf0gY0_A0, https://drive.google.com/open?id=17bu86CZZY0hUpyYslfcABURPfVbbMVwd, https://drive.google.com/open?id=1T2BObJdyi8TTFPzxchIKHbd0huch61k-, https://drive.google.com/open?id=1AOZ6EN0jc8A-BcUvc3WiJiAHGLFC3ZLZ, https://drive.google.com/open?id=1d9vZaFrKgP8X2qRLNO6a716tUJA9065w, https://drive.google.com/open?id=1-VdkQV9QKF2fo6VcaESXWehPNCQgYNi0, https://drive.google.com/open?id=1f_OWhpdFT2tN6gA_UhyYxHCwTk7BweT5, https://drive.google.com/open?id=1Xl6fOqQAJfcTHoATrApWmjQKrNTBFiwU</t>
  </si>
  <si>
    <t>Rua Erivan França, Orla de Ponta Negra (1km)</t>
  </si>
  <si>
    <t>Exatamente na orla propriamente, bem regular; Restante do trecho com irregularidades e frestas.</t>
  </si>
  <si>
    <t>A largura é ampla e aberta propriamente na orla. No restante do trecho ela varia, se tornando irregular.</t>
  </si>
  <si>
    <t>Conforto ao caminhar na orla; Restante do trecho, certa dificuldade e desconforto; Topografia acidentada acentua o desconforto.</t>
  </si>
  <si>
    <t>Na orla, alguns pontos de comércios não edificados obrigam desvios, placas de sinalização mal locadas atrapalham e muito o fluxo.</t>
  </si>
  <si>
    <t>Existem rampas, bem cuidadas. No restante do trecho, salve a orla, não existe. Vale ressaltar que os acessos a praia são todos por escadarias, não existem rampas nesse trecho.</t>
  </si>
  <si>
    <t>Faixas com boa manutenção.</t>
  </si>
  <si>
    <t>Placas e algumas orientação ajudam os pedestres. Muito deve-se ao local de caráter turístico.</t>
  </si>
  <si>
    <t>Os ruídos nesse trecho são de dispositivos emissores de música e conversações e atividades dos usuários.</t>
  </si>
  <si>
    <t>Fluxo predominante de pessoas, poucas motos e carros. Arborização.</t>
  </si>
  <si>
    <t>Bancos de caráter público são ocupados pelos comerciantes, então os abrigos que ajudariam os pedestres não podem ser usufruidos gratuitamente.</t>
  </si>
  <si>
    <t>Árvores ao longo do trecho; maior incidência na orla propriamente.</t>
  </si>
  <si>
    <t>Local de tráfego leve, com velocidade até 40 km/h, com ruas movimentadas por pessoas, comércio aberto e “sensação de segurança”</t>
  </si>
  <si>
    <t>https://drive.google.com/open?id=1SlqbXT8LDXLtEf67E1Vc_J3972jkEd4q, https://drive.google.com/open?id=1khVGPsXlqNuAs-YrhtqSuFVjp_G8z26N, https://drive.google.com/open?id=1zdjB4H0JBme0KW__pS30nDxXjNPlM4Yp, https://drive.google.com/open?id=1enZXSMEgjp3m17sutKXZoaF46LrX1kvU, https://drive.google.com/open?id=1inoFxZpPVC7DelEPbEPZ4e3RHQhKDbhm, https://drive.google.com/open?id=1qKWPxth1LoTXyqZieL405TISFucRzQNS, https://drive.google.com/open?id=1R23xB1OYkpkGV4U5vSfmnluj0XRQq-Pg, https://drive.google.com/open?id=10nWxnjbYQuaNC5wOPUZf5FR5ZNUEuWJO, https://drive.google.com/open?id=1DXJftfIg_t28KWETVA5AMqFs6qSO9jfk</t>
  </si>
  <si>
    <t>Avenida Senador Salgado Filho, Arena das Dunas (300m)</t>
  </si>
  <si>
    <t>Intervalo do trecho com frestas e irregularidades; regularidade no intervalo mais próximo ao Arena</t>
  </si>
  <si>
    <t>Calçadas mais estreitas e irregulares no intervalo inicial e amplas e abertas no intervalo final desse trecho.</t>
  </si>
  <si>
    <t>Inclinação levemente percebida na primeira parte do trecho; não interfere bruscamente no caminhar.</t>
  </si>
  <si>
    <t>Alguns postes podem ser obstáculos dado o fluxo.</t>
  </si>
  <si>
    <t>Existe rampa na norma e bem cuidada. Apenas uma em todo trecho.</t>
  </si>
  <si>
    <t>Travessia existe, visível e com certo cuidado.</t>
  </si>
  <si>
    <t>A conversação é mais prejudicada em alguns pontos; próximo ao viaduto.</t>
  </si>
  <si>
    <t>Trânsito intenso de carros, motos e ônibus; Existe vegetação mas acanhada dada as dimensões das vias e entorno.</t>
  </si>
  <si>
    <t>Parada de início do trecho.</t>
  </si>
  <si>
    <t>Trecho com algumas árvores que trazem sombra</t>
  </si>
  <si>
    <t>Muitas pessoas nas ruas, e viaturas rondando geram certa sensação de segurança.</t>
  </si>
  <si>
    <t>https://drive.google.com/open?id=1vnHHnpq3w73DAWsQLyvp2l4-Y_BsSYRe, https://drive.google.com/open?id=1a6vM9NZb3nZiD02tUTXQDdg0QR8mJUFo, https://drive.google.com/open?id=1OgX9PEWN8TC8any9eGJ4wGBcJvocenOD, https://drive.google.com/open?id=12s4qiCn4jFclUCvp8DmYhhussC3d9NLd, https://drive.google.com/open?id=1jazN1v0fU2309HzGRPtr9370b61n9b_d, https://drive.google.com/open?id=1vbt8WBbpN4LdFpah12uyQcl9IuFl0tUr, https://drive.google.com/open?id=1l5AIpQ-TK8zuiYYjoM3SGKq8xn4DZ4Ly</t>
  </si>
  <si>
    <t>Avenida Senador Salgado Filho, Praça SESC Potilândia (120m)</t>
  </si>
  <si>
    <t>Calçada com frestas, além de algumas falhas no pavimento</t>
  </si>
  <si>
    <t>As larguras atendem bem a demanda de pedestres do local</t>
  </si>
  <si>
    <t>Inclinação bem leve em intervalo do trecho.</t>
  </si>
  <si>
    <t>Obstáculos obrigam a desvios; postes mal locados.</t>
  </si>
  <si>
    <t>Não há rampas de acessibilidade</t>
  </si>
  <si>
    <t>Localização mínima; ausência em partes de placas de logradouro.</t>
  </si>
  <si>
    <t>Os ruídos advindos da Avenida não prejudicam, no sentido de impossibilitar as conversações e outras atividades dos pedestres.</t>
  </si>
  <si>
    <t>Bancos sombreados e abrigo coberto.</t>
  </si>
  <si>
    <t>Trecho com algumas árvores que trazem sombra; praticamente na praça a locação dessas.</t>
  </si>
  <si>
    <t>Boa sensação de segurança. Algumas pessoas nas ruas e muros vazados e mais baixos das casas.</t>
  </si>
  <si>
    <t>https://drive.google.com/open?id=1sBfpRNVsAlG7IAhADc14yjXby-zRZYvz, https://drive.google.com/open?id=1kI3y3FOWHAm82DF9Recfaw4y6qBF98We, https://drive.google.com/open?id=1A8o9X7uUI2GKUqKgTOEYPk_9LcnH5wc3, https://drive.google.com/open?id=1WaxwIzhQcZEsa0iY5ZFNVeHcYmm1Xi1d</t>
  </si>
  <si>
    <t>Avenida Senador Salgado Filho/ Rua Coronel João Medeiros, UFRN Campus Central (600m)</t>
  </si>
  <si>
    <t>Muitas frestas e irregularidades.</t>
  </si>
  <si>
    <t>Calçada com menos de 2,0 metros de largura e faixa livre com menos de 1,20 m em parte do trecho, contido na UFRN</t>
  </si>
  <si>
    <t>Inclinação leve que não atrapalha tanto o conforto ao caminhar.</t>
  </si>
  <si>
    <t>postes ou pequenas placas dispõem no caminho. Mas nada que precise desviar sempre.</t>
  </si>
  <si>
    <t>A rampa existe, mas está fora de norma</t>
  </si>
  <si>
    <t xml:space="preserve">Trecho não tem semáforo para pedestre ou semáforo </t>
  </si>
  <si>
    <t>Placas em pontos de interesse e destinadas a veículos apenas.</t>
  </si>
  <si>
    <t>Baixo nível na UFRN e cerca de 70dB no retante to trecho.</t>
  </si>
  <si>
    <t>Muitos veículos no intervalo inicial do trecho, Salgado Filho.</t>
  </si>
  <si>
    <t>Trecho sem nenhum ponto de apoio ou conforto para o pedestre</t>
  </si>
  <si>
    <t>Boa quantidade de árvores que geram sombreamento aos pedestres; proporcionam melhor conforto térmico.</t>
  </si>
  <si>
    <t>Boa sensação de segurança. Fluxo menor de carros na parte da UFRN;Poucas pessoas nas vias.</t>
  </si>
  <si>
    <t>https://drive.google.com/open?id=1zBgO1oN-H1B6XDAJ882WPU9xucHQxQpZ, https://drive.google.com/open?id=11pN3Msn7Q1wwmYI5UHabul5AI-HzvJqN, https://drive.google.com/open?id=1izRKQ5ZLvsKqy3U-WxhyPOynI62Db4vz, https://drive.google.com/open?id=1kIOAjA4topbJRZaOY_LrLz1YYhrpE7-8, https://drive.google.com/open?id=1bZFguXPNWkdLEsAHcjE6hKJ_0SH6Wrg3, https://drive.google.com/open?id=1V_KUwxmWfQ8LxdvkBfytyP3CnfCJGO0j, https://drive.google.com/open?id=1AiT-TPgbAQOCOg6DVUaWGfL8tpB81oZG</t>
  </si>
  <si>
    <t>Avenida Senador Salgado Filho/Largo Ubaldo Bezerra, Praça Ubaldo Bezerra (300m)</t>
  </si>
  <si>
    <t>Boa regularidade e nivelamento; algumas pequenas frestas pontuais.</t>
  </si>
  <si>
    <t>Amplas e atendem bem a demanda de fluxo de pedestres.</t>
  </si>
  <si>
    <t>Inclinação bem baixa que não atrapalha a caminhada</t>
  </si>
  <si>
    <t>Trecho sem obstáculos permite o caminhar contínuo pela calçada</t>
  </si>
  <si>
    <t>Duas rampas, uma dentro da norma e a outra bem informal.</t>
  </si>
  <si>
    <t>Faixa bem pintada e construída, elevada ao nível da praça pra facilitar fluxo.</t>
  </si>
  <si>
    <t>Sinalização básica das vias e pontos privados.</t>
  </si>
  <si>
    <t>Baixos ruídos, principalmente no Largo; Os ruídos não dificultam conversação em nenhum ponto do trecho.</t>
  </si>
  <si>
    <t>Fluxo de veículos grande na Salgado Filho, porém no Largo a predominância das árvores se impõe.</t>
  </si>
  <si>
    <t>Fora a praça, os beirais alongados de duas lojas propiciam abrigos.</t>
  </si>
  <si>
    <t>Tráfego leve e edificações mais vazadas criam certa permeabilidade e melhor sensação de segurança; poucas pessoas nas ruas.</t>
  </si>
  <si>
    <t>https://drive.google.com/open?id=1f2YCdeWYLR0mDb08qOJa6luIOMKRmQdy, https://drive.google.com/open?id=1usTvZrAumv1Ip_oPXmPVl7zwZKYxM7j1, https://drive.google.com/open?id=18lKiqM4xR2oTcPmOzOyfa7I1TbEGcMwz, https://drive.google.com/open?id=1PoY4AG18VoyqYgQtkgQLJHsY8H3mBH_Z, https://drive.google.com/open?id=1o-nXPHgHi-_wDTxjJmV0nffNepiV1qLs</t>
  </si>
  <si>
    <t>Rua Djalma Maranhão, Praça Djalma Maranhão (500m)</t>
  </si>
  <si>
    <t>Largura adequada pro fluxo de pedestres do local</t>
  </si>
  <si>
    <t>Inclinações leves em pequeno intervalo do trecho.</t>
  </si>
  <si>
    <t>Entulhos pequenos e vegetação adentrando a zona de caminho podem ser fatores que dificultem a mobilidade de certas pessoas.</t>
  </si>
  <si>
    <t>A rampa existe, mas está sem manutenção</t>
  </si>
  <si>
    <t>Indicação básica das vias</t>
  </si>
  <si>
    <t>Baixo ruído, sua maioria advindo dos carros do trânsito. Conversação fácil e tranquila</t>
  </si>
  <si>
    <t>Pouco tráfego de veículos distintos de carro.</t>
  </si>
  <si>
    <t>As paradas de início e fim do trechos.</t>
  </si>
  <si>
    <t>Duas árvores são dispostas no início do trecho e todo restante na praça, ponto final. O decorrer fica descoberto dessa vegetação.</t>
  </si>
  <si>
    <t>Certa sensação de segurança advinda do trânsito calmo e pessoas nas ruas.</t>
  </si>
  <si>
    <t>https://drive.google.com/open?id=1zKIdo8qFbbqY08IVKj4i5rgmTPaynI9x, https://drive.google.com/open?id=1ruLui7Ea3zzmzm-ZDmxo1Z2_Z_xU365Z, https://drive.google.com/open?id=1DXbSIDcSbMvGhqzTC8mIh5ropc7A6aNZ, https://drive.google.com/open?id=1s_v_TjXeNzAnfaab_cF4Av0W1UWSiDdP, https://drive.google.com/open?id=16R8xplpRBPsBQ_P994ssZKEeuBrE7MUt, https://drive.google.com/open?id=1UExGKrxJSb_9WBgTWPxXl2qr8HKS2VMm</t>
  </si>
  <si>
    <t>Avenida Senador Salgado Filho/Rua Cristal de Rocha, Praça (550m)</t>
  </si>
  <si>
    <t>Calçada com muitas frestas, além de algumas falhas no pavimento</t>
  </si>
  <si>
    <t>As larguras são boas e atendem demanda local.</t>
  </si>
  <si>
    <t>Inclinação um pouco desconfortável em intervalo do trecho.</t>
  </si>
  <si>
    <t>Frestas e vegetação adentrando as calçadas podem ser esses obstáculos.</t>
  </si>
  <si>
    <t>Sinalização mínima; vias.</t>
  </si>
  <si>
    <t>Baixo ruído, trânsito e fluxo raros</t>
  </si>
  <si>
    <t xml:space="preserve">Baixo fluxo de veículos. </t>
  </si>
  <si>
    <t>Fora a praça, ponto de destino não existem outros abrigos.</t>
  </si>
  <si>
    <t>As árvores se locam todas no intervalo da praça.</t>
  </si>
  <si>
    <t>Trânsito raro, mas somado a ausência de pessoas na rua geram sensação de insegurança.</t>
  </si>
  <si>
    <t>https://drive.google.com/open?id=1HhoiaSXjfl9i5LUS-rjai6dthP3MYub7, https://drive.google.com/open?id=1-d1k74d8NLOO4d__dxbqpsX7UmU0zZXG, https://drive.google.com/open?id=1pIX8PVkhZuuZvZT0GXQp_lQaSTn6VA41, https://drive.google.com/open?id=1GVG7RoeEwi1RUlzCqcKP-gP9lzCZT8_b, https://drive.google.com/open?id=15oY4wLkAlsv2c4X7e0YbJpVqZa2IPA9X, https://drive.google.com/open?id=1E7F1F2zFqNF2iiTdPiDojjxb73Urg_r3, https://drive.google.com/open?id=1BL84dz8KHcptYPVS_0LA89nRr07IWPBZ, https://drive.google.com/open?id=1WsW1vD1I00kGabulqzZdXL5UcdLk-WXy, https://drive.google.com/open?id=1QE7KTsiAt9u2OKqxtFSRjUQgdP_yaQKN, https://drive.google.com/open?id=18aNkujICO5mGU9aEe6ezmSoUGMW1hR0e</t>
  </si>
  <si>
    <t>Samira e Lorrana</t>
  </si>
  <si>
    <t>Palmas</t>
  </si>
  <si>
    <t>TO</t>
  </si>
  <si>
    <t xml:space="preserve">Q. 104 Norte Rua NE 6, 91 - 104 Norte, Palmas - TO, 77006-014 (Prefeitura)
</t>
  </si>
  <si>
    <t>Tem um canteiro que a vegetação já está ocupando a calçada.</t>
  </si>
  <si>
    <t xml:space="preserve">Fica localizada no centro comercial então tem a presença de Ônibus e carros </t>
  </si>
  <si>
    <t>lorrana_lys@hotmail.com</t>
  </si>
  <si>
    <t>Lorrana e Ivo</t>
  </si>
  <si>
    <t>Q. 106 Sul Alameda 2, 1 - 01 - Plano Diretor Sul, Palmas - TO, 77020-068(Escola Est. José Pedreira Neto)</t>
  </si>
  <si>
    <t>https://drive.google.com/open?id=1m4e1QVwojyal00ptYTPlfTr2jCq7LKei</t>
  </si>
  <si>
    <t>201 Sul NS01, Conjunto 020 - Centro, Palmas - TO, 77015-206( Hospital geral de Palmas Dr.Francisco Ayres)</t>
  </si>
  <si>
    <t xml:space="preserve">Largura menor que 1,20, que varia ao longo do trecho </t>
  </si>
  <si>
    <t>Postes de iluminação no meio da calçada</t>
  </si>
  <si>
    <t xml:space="preserve">Trecho intenso de veículos </t>
  </si>
  <si>
    <t>https://drive.google.com/open?id=1puw2hAfLXAvcMWdAgW1RdLKLuFF6J11R, https://drive.google.com/open?id=1TQhh8iRY60Tt4uMUfWVqFpeiqcsHQGse, https://drive.google.com/open?id=1tEx7KAW23fY6stReatkZ0sTSzYqf9zcA, https://drive.google.com/open?id=1VC6hEekelUQNHa2o4Z92G130NRMl1Yz_</t>
  </si>
  <si>
    <t>Q. 201 Sul, Av. NS 1, Cj. 02 - Lote 07 - Plano Diretor Sul, Palmas - TO, 77015-202(Ministério da agricultura Pecuária e Abastecimento )</t>
  </si>
  <si>
    <t>https://drive.google.com/open?id=13LPrCjnClb4FWogaVkUPydIIpUxgmz6_, https://drive.google.com/open?id=1f868IOUT8-ZDBdcS4AuqWdFgx6OFJDPk</t>
  </si>
  <si>
    <t>Raquel e Ivo</t>
  </si>
  <si>
    <t>Q. 203 Sul Avenida NS 1, 288 - Plano Diretor Sul, Palmas - TO, 77001-036(INSS)</t>
  </si>
  <si>
    <t>não existe semáfaro para pedestres</t>
  </si>
  <si>
    <t>https://drive.google.com/open?id=1Tf4MPMtqz5JORiJIX3KaggTjUX9JClTm, https://drive.google.com/open?id=1Du27dIFzVhBYZyhPLrqw_q1hQuk41U_D, https://drive.google.com/open?id=1MKoRaAtrzQg69DCyhGH_qeDMKbQap1Lj, https://drive.google.com/open?id=1Y27iTWvzUngmxKn7Va-2U7nqT26fdBJ3, https://drive.google.com/open?id=12hHRAJXse0cVDOpo73ectNSsmbpQ-sUf, https://drive.google.com/open?id=1z9pQqQngLa2Uz97OsQmhsTvS0euAwOlI</t>
  </si>
  <si>
    <t>Taylandeson e Lorrana</t>
  </si>
  <si>
    <t>Plano Diretor Norte, Palmas - TO (Correios central acesso principal)</t>
  </si>
  <si>
    <t>https://drive.google.com/open?id=1Gh2rFGGaP9LAVp4SknKhddq-0W5bm8yt, https://drive.google.com/open?id=1hRriTfg2V2dhwyd-psMfEdAQiNRXxhVZ, https://drive.google.com/open?id=1RAp2itODWSGfqupmXlILI1RrpMj5hh3_, https://drive.google.com/open?id=1n9nnaqaU0l64C-LBIs0TQFgjnttIISy0, https://drive.google.com/open?id=1cciEoIrSY2imd-zfHqk9_0I4S2fUOxHm, https://drive.google.com/open?id=19HQJe15BMz2B7TKSWF8VVkZAW8Bxjs7x, https://drive.google.com/open?id=1TgYFpvDylbJduTzhiARCR-NFAhzxi3bC</t>
  </si>
  <si>
    <t>Acesso aos fundos do correio central</t>
  </si>
  <si>
    <t>https://drive.google.com/open?id=1JBNYRCPhDn8Y8TFHlZk-a-WkLDOLlyqd, https://drive.google.com/open?id=1YqBoFAPvZgwTaYLMnL8Jn0MTxAeO7GqC</t>
  </si>
  <si>
    <t>Thyago e Ivo</t>
  </si>
  <si>
    <t>correios lateral esquerda</t>
  </si>
  <si>
    <t>https://drive.google.com/open?id=11XLaikVabw0JXMgG-EqsR7IeS_N4yheq, https://drive.google.com/open?id=1DZLee_w6j_ye_BvxY3RIDcivQ4eiODPm, https://drive.google.com/open?id=17uUY8drrSjMHq9mVSg7oNlwif6ym8za7, https://drive.google.com/open?id=1EF7VN9rCc_TXsopdYME3_ttABvBkZsYB, https://drive.google.com/open?id=1T9a5JZ3cCzQ5wXb3anar1M8yDq6ynhX4, https://drive.google.com/open?id=1EXyRpre1Tx3XLu6W9lzyobiEJcwXfBme</t>
  </si>
  <si>
    <t>Ivo</t>
  </si>
  <si>
    <t xml:space="preserve"> - Avenida Teotônio Segurado, conj 01, Lote 6 Quadra 1302 Sul - Plano Diretor Sul, Palmas - TO(Secretaria Municipal de Saúde - SEMUS)</t>
  </si>
  <si>
    <t>Yasmim</t>
  </si>
  <si>
    <t>Q. 201 Sul Avenida Joaquim Teotônio Segurado, 42-154 - Plano Diretor Sul, Palmas - TO(Polícia Civil e Reitoria da IFTO)</t>
  </si>
  <si>
    <t>Lorrana</t>
  </si>
  <si>
    <t>Rua T 02, Q 02 ,lt 07, S/n - Santa Fé, Palmas - TO, 77064-566(Escola Municipal Jorge Amado)</t>
  </si>
  <si>
    <t>Lorrana e Yasmim</t>
  </si>
  <si>
    <t>Quadra 102 Norte Avenida Leste Oeste 4, 280-294 - Plano Diretor Norte, Palmas - TO (Frente/ Lado direito)Espaço cultural (Theatro, Espaço cultural, Cine cultural e Núcleo de Leitura)</t>
  </si>
  <si>
    <t>https://drive.google.com/open?id=1UJKqNV2SQx6zj1fzzWybnyQfvEcDbgBf, https://drive.google.com/open?id=1mHWw-g4O8o7PbNGtLKVx5XhRulns3ma1, https://drive.google.com/open?id=1E0O_JerZDS-hSPPj8nA6qt2Qn9NMktaw</t>
  </si>
  <si>
    <t>Q.103 Norte Avenida NS1(Secretaria de Segurança Pública, Secretaria Estadual da Educação e Cultura, Secretaria da Administração, Secretaria da Fazenda, Tribunal de Justiça do Estado do Tocantins)</t>
  </si>
  <si>
    <t>https://drive.google.com/open?id=1vs6ZaNK29q1BYwh_fCnXAh-s4HwBBl_i, https://drive.google.com/open?id=1gwDoji1_uxCGL_G0hxI2a5AFH9CMHZPd, https://drive.google.com/open?id=1XdFaziFBpUq8Wx9dSRLldAvFn-FDhWrQ, https://drive.google.com/open?id=1ShS81D_I7J640YWRvvIphLtTUx7XJNM2, https://drive.google.com/open?id=1e2b8Rk26y9Zy4jAiPMfOD0LTpkt3sBHI, https://drive.google.com/open?id=1rFHXt_RxjcfrPBotSIzH1sqGARvnwaG_, https://drive.google.com/open?id=1gdd6tF671KEYWUB1DYHnXgRHl9T-upBf, https://drive.google.com/open?id=1F7RgOAh_7gHrd8FeBvMVT3lWJFrepZ1D, https://drive.google.com/open?id=1bqtj9_tjMmtrovvc8QZ7tx4MAVwTVsgR</t>
  </si>
  <si>
    <t>Avenida Lado Oeste 1 ( Praça do Girassois)</t>
  </si>
  <si>
    <t>https://drive.google.com/open?id=1zY0qOg0xaNZhgSp68JpJavrqC__oFJhc, https://drive.google.com/open?id=1y6LI206Zsyfh31HgjWKSekmQk12Ufw1a, https://drive.google.com/open?id=1ArWqA4GwTs3Pe-ffhuOucita19fTsOh8, https://drive.google.com/open?id=1Sq53Qhq-6XAJkfXh3dYGHMqVtj3IjW7x, https://drive.google.com/open?id=197qWrWwL-34Rmb4F98XpgLixa0xbLHcU, https://drive.google.com/open?id=1-UwTsDVsge401QOi_O5hhYgwWdwDDckE, https://drive.google.com/open?id=1Y-ZK39Fv-wb4L5N2D6oztj36DGTJZST1, https://drive.google.com/open?id=1zHNyeJtmu2x8ckrbCHUk2481DODXIslt, https://drive.google.com/open?id=1hnbo49Nc5ZWP2DJActLAhN1wRO7XYtxo, https://drive.google.com/open?id=1XyYVj8WA8BhJ_G8SYGtjYEmBHj6eRX7P</t>
  </si>
  <si>
    <t>Helida e Ivo</t>
  </si>
  <si>
    <t>Quadra 201 Norte, Conjunto 01, Lote 02A, S/n - 103 Norte, Palmas - TO, 77001-128(Justiça Federal)</t>
  </si>
  <si>
    <t>Helida</t>
  </si>
  <si>
    <t>Quadra 102 Norte Avenida Leste Oeste 4, 280-294 - Plano Diretor Norte, Palmas - TO (Frente/ Lado direito) Ministério Público do Estado do Tocantins</t>
  </si>
  <si>
    <t>https://drive.google.com/open?id=12MOkboiqFZDNCbaPjA0vKoJJ2KPNW-DM, https://drive.google.com/open?id=1aZekt9HHEhU7_TPXrUoKVLMa15-fPJW3, https://drive.google.com/open?id=1zSXJLmhsO-pnNG-c_d3vrSd9dmKhFrqN, https://drive.google.com/open?id=11hzyuidMVh9GrDcKFHv8rcDV-1R608HF, https://drive.google.com/open?id=1dMaMkcZ0r5wVgj84usziTWT3UsaNBv6T, https://drive.google.com/open?id=1Bx1S2ig39-WrBRkFiUlnNWGJTD_uvkfk, https://drive.google.com/open?id=1fYIytgXG2LEH5BcI5fxY_ncwCl2-3X9F</t>
  </si>
  <si>
    <t xml:space="preserve">Plano Diretor Norte, Palmas - TO (Tribunal de contas)
</t>
  </si>
  <si>
    <t>https://drive.google.com/open?id=129R_eDfOnQfgG8cuqbTjmd9Xznab4NuB, https://drive.google.com/open?id=1rV5XkqAC68AK5tgew22X0Ofjdnj0WtCi, https://drive.google.com/open?id=1SYzI0wJmsN2kE2fcbzv-snZO8Bu6fNjw, https://drive.google.com/open?id=1cra8RROQmHa28yIstvOrhJUJ8jiUQrIQ</t>
  </si>
  <si>
    <t>Av. NS 2 - Plano Diretor Sul, Palmas - TO(espaço cultural, acesso pela garagem)</t>
  </si>
  <si>
    <t>https://drive.google.com/open?id=1exwJNDc170hixVuJoh2PQoxsK6b9W16f, https://drive.google.com/open?id=1W_AztQQjFHuUt0ZooiGIxrugJ88HaTcS, https://drive.google.com/open?id=1hGkJZvdsTJfhtRMPqKCerGSqZrx2k_Rn, https://drive.google.com/open?id=1pjSmo1vO_h0YF7exE60E3zIHwHvGObjv, https://drive.google.com/open?id=1EV7c_2XS1AwiIwKPA_fh6Y1rhPwshNyx, https://drive.google.com/open?id=1ls0g73LR2Cnjkzh3N27Ak8P7ecNtKNZY</t>
  </si>
  <si>
    <t>Secretaria do Trabalho e da Assistencia Social(Avenida Lado Oeste 2)</t>
  </si>
  <si>
    <t>https://drive.google.com/open?id=10zQgyWSavoRBFV4J5CpBPED8Clem_Wyb, https://drive.google.com/open?id=1fQ5pW3wKuqv9qUEOdW4qgApFDMJbex10, https://drive.google.com/open?id=1RiN0W1fJsbnu4VgZzuL9-hBHFoBa0veE, https://drive.google.com/open?id=1EII9UukbZVuu9CclM14oeV6Qq7Xfzgf3, https://drive.google.com/open?id=1oRqptoxDctT8OyEMrOv3_zyWbdGEMtz7, https://drive.google.com/open?id=1_akjWqDkoTQMeDOotxLp6q0MMACuU6j6, https://drive.google.com/open?id=1JJr8e23yy3U_97G3z_Lk1o0f6RYBjFAv, https://drive.google.com/open?id=1Qp-X-s4c9G7CwgBEnL7w4WAX-T6pxZkv</t>
  </si>
  <si>
    <t xml:space="preserve"> Norte Avenida NS2 (Praça dos Girassois)</t>
  </si>
  <si>
    <t>https://drive.google.com/open?id=1sJYQKMCgWM28Er7L8HzfwTjsKJQVnniE, https://drive.google.com/open?id=1xapR4AT3bM5PZ-ilEbDLoHGYBB_w3zHx, https://drive.google.com/open?id=1IhbAykFQNYZYugRGbyvNPmgRbXC_ovPA, https://drive.google.com/open?id=1ou3NBoEVe7eYM_nRXM8mzzLdvw1r2CIN, https://drive.google.com/open?id=1e8QCj8-QBPlhD-V9GXz5FV9beL3M3DHu, https://drive.google.com/open?id=1yEgT8UrCevgliwg7_DvSDMRO8TSC2Q3c, https://drive.google.com/open?id=1WBG-H14UGRc1HaWCIC5FmTdl4DZS5N9T, https://drive.google.com/open?id=1rYp5i6o4C27SpkmKHx-0POEk_K1qRHsG</t>
  </si>
  <si>
    <t xml:space="preserve">Quadra 206 Norte Avenida LO 4, Lote 04 - Plano Diretor Norte, Palmas - TO, 77006-244( Colégio Militar) 
</t>
  </si>
  <si>
    <t>Q. 110 Norte Alameda 7, 194 - Plano Diretor Norte, Palmas - TO, 77006-120 (Escola Municipal Anne Frank)</t>
  </si>
  <si>
    <t xml:space="preserve">Não tinha policiamento na redondeza e era uma rua de residências fechadas </t>
  </si>
  <si>
    <t>https://drive.google.com/open?id=1HBlobLwRDeeGoZadtwXOzcpEgeZOjUmp, https://drive.google.com/open?id=1y6T3K9v4qPllAc-7sB-dNhzMTexgFa8e, https://drive.google.com/open?id=1J0v9ljU6jyn9ojZyxTQ_x7khhi-6GYEw, https://drive.google.com/open?id=1NlpqcmmAEP_Ke6dfeoFgJ-eKg1qcx9-o</t>
  </si>
  <si>
    <t>Hospital geral de Palmas Dr.Francisco Ayres (Acesso lateral esquerda)</t>
  </si>
  <si>
    <t>https://drive.google.com/open?id=1wucByflMpx7X1jmv2PxNspfC019MDkyX, https://drive.google.com/open?id=1lSOy5EH12AK-6YE3wKrLnnm5z7cvT_On, https://drive.google.com/open?id=1DEakNruMy0cJnZCjUYUomtkf4aJ1gfgD</t>
  </si>
  <si>
    <t>Rua NSB, Lote 19, Quadra 202 Sul, s/n - Centro, Palmas - TO, 77020-452(Hospital infantil público de Palmas)</t>
  </si>
  <si>
    <t>https://drive.google.com/open?id=15NZeLgMFXWKSauaN90RTRAwbux_YPbJe, https://drive.google.com/open?id=1-87I4oDsX4lZZNAsTlrTbtttlI-9sueO, https://drive.google.com/open?id=1ihwGOCyObh1E3BHquBfGO8zEnporb-Hs, https://drive.google.com/open?id=11z-c53xCVmEaGGlshtXfGlmq7oP12pFY, https://drive.google.com/open?id=1X48mjs9sUpMviku9ChbX6pE0n1XiPJoL, https://drive.google.com/open?id=152mg2DWoC3x5Xp-PAn5N-3afYLFZoq0W, https://drive.google.com/open?id=1O8QMMiZ35U8zf5-eUXZbowV4PiMGtXAz, https://drive.google.com/open?id=1M2f9QxDZnRN5UPm1Pvplsm4nLOv6PhxY, https://drive.google.com/open?id=1nOPkpjfPJ1ThF6AGr3nagH2nLIT7_ZoW</t>
  </si>
  <si>
    <t>Manon Masi</t>
  </si>
  <si>
    <t>Porto Alegre</t>
  </si>
  <si>
    <t>RS</t>
  </si>
  <si>
    <t>Rua voluntários da Pátria 223</t>
  </si>
  <si>
    <t>Faltam pedras (areia no local), sem piso tátil</t>
  </si>
  <si>
    <t>A faixa livre é larga, mas há muitas interferências, alguns trechos estreitos demais</t>
  </si>
  <si>
    <t xml:space="preserve">Inclinação para o meio da calçada para bueiros de drenagem </t>
  </si>
  <si>
    <t xml:space="preserve">Presença de placas de comerciantes,buracos na via, árvores no meio da calçada, viatura de polícia  </t>
  </si>
  <si>
    <t xml:space="preserve">Em poucos lugares </t>
  </si>
  <si>
    <t>Em todos os pontos de acesso, larga</t>
  </si>
  <si>
    <t>Apenas em dois pontos de acesso, com temporizador. Entrada de ônibus no terminal não semaforizada, tornando passagem perigosa.</t>
  </si>
  <si>
    <t>Nada indicando local do terminal, linhas ...</t>
  </si>
  <si>
    <t xml:space="preserve">não foi possível medir. Pouco circulação de veículos, barulho de lojas e circulação de pessoas. </t>
  </si>
  <si>
    <t xml:space="preserve">Pouca circulação de veículos mas ao lado de terminal fechado </t>
  </si>
  <si>
    <t>Presença de lixeiras</t>
  </si>
  <si>
    <t>Coqueiros que não fazem sombra</t>
  </si>
  <si>
    <t>Presença policial no momento da visita</t>
  </si>
  <si>
    <t>https://drive.google.com/open?id=1-ucRYB-rHchHStuTExhKZgifhnqQj3-x, https://drive.google.com/open?id=1asvojg6VGn-uxNFMfdTu7MkASxHHqSo2, https://drive.google.com/open?id=1qZ5XN7UwOaoFDjb_7k4_46SjUk-U4TvA, https://drive.google.com/open?id=1WFpS0bZ5LjY96X_-80lArCp6njcyR8YA, https://drive.google.com/open?id=1mxUJ2kjT-l0ET9VUyE8ps8rZrDYlfbDQ, https://drive.google.com/open?id=1MZa8NNbNZZmOAK1CHATjGtV9FuB8ws1-, https://drive.google.com/open?id=1WAMcYuNtL3pFMek3S0Cuq_bwCoHoaMJh, https://drive.google.com/open?id=1A9osDOvM38nSOL1icWn60t00zHAg8LfI</t>
  </si>
  <si>
    <t>manon.masi@hotmail.com</t>
  </si>
  <si>
    <t>Chrystiane</t>
  </si>
  <si>
    <t>Av. Loureiro da Silva, 945</t>
  </si>
  <si>
    <t>Piso regular, com algumas lajotas soltas, especialmente no trecho de acesso de veículos. Presença de Piso Tátil.</t>
  </si>
  <si>
    <t>A faixa livre poderia ser maior, mas tem uma ciclofaixa na calçada que diminui a sua largura. A largura da calçada diminui quando chega na esquina com a R. Antônio Klinger Filho.</t>
  </si>
  <si>
    <t>Tem acesso para carros e ciclofaixa na calçada.</t>
  </si>
  <si>
    <t>As rampas atendem tecnicamente a alguns requisitos da NBR 9050 e 16532. Porém, não há presença da faixa transversal recomendada a 50cm da borda (meio-fio) em nenhuma das rampas. O revestimento das rampas é feito com o mesmo material do piso da calçada (basalto), que com o tempo leva ao maior desgaste que o concreto moldado no local. O concreto tem maior rugosidade o que permite que seja antiderrapante.</t>
  </si>
  <si>
    <t>Faixa desgasta no cruzamento com a Av. Augusto de Carvalho. Há placa de sinalização na faixa de travessia intermediária.</t>
  </si>
  <si>
    <t>Foi avaliado apenas o semáforo na frente da Escola. O semáforo não tem som, mas tem botão. Tempo para travessia até o canteiro: 14s. Tempo de espera: 1m27s. Foi observado durante o levantamento que o semáforo da outra metade não abria ao mesmo tempo e algumas vezes nem abria. A circulação de veículos do outro lado do canteiro era menor.</t>
  </si>
  <si>
    <t>Há apenas sinalização das linhas de ônibus que passam pela parada.</t>
  </si>
  <si>
    <t>O barulho alto dos ônibus em alguns momento era desconfortável.</t>
  </si>
  <si>
    <t>Observou-se um pouco de cheiro de fumaça no horário avaliado.</t>
  </si>
  <si>
    <t>Presença de lixeira, orelhão e parada de ônibus com banco e estrutura para “escorar”.</t>
  </si>
  <si>
    <t>Há poucas árvores plantadas na calçada, porém tem sobra próxima às edificações das copas de árvores que vem do recuo adjacente.</t>
  </si>
  <si>
    <t>É uma área escolar, com trânsito moderado para carregado, porém a calçada larga cria uma sensação de segurança quanto ao tráfego de veículos. Há circulação de pessoas e dos alunos da Escola, pelo que a sensação de segurança quanto a crimes não foi perceptível.</t>
  </si>
  <si>
    <t>https://drive.google.com/open?id=1_K-i72rumYO7946mkARzlFsJkmQDrikq, https://drive.google.com/open?id=1KssS6yNP3hlCoWumSY54yw6xPPND-IOJ, https://drive.google.com/open?id=1XMfs5fhGk2Y3s5kCuGNXUWEJF-q0B2Gk, https://drive.google.com/open?id=1aWlDE9B3udnblN3ky6osyjX3kZ36Ldvh, https://drive.google.com/open?id=1ysB48w1T04h2kZy2FtrOyVt0vqv2j9CJ, https://drive.google.com/open?id=1L5wGtFggoYPDbmwKMJ4xrjxxD7YAi65i, https://drive.google.com/open?id=1EE3aSPvsGQfrvPlEapz-IF2q_msu0mOh, https://drive.google.com/open?id=1oph7P2Y6DuqCxU9bcqFvOgOSxw7U919z, https://drive.google.com/open?id=11mBJ-uOs864iIzmpzd015dXbdbvkf1aS, https://drive.google.com/open?id=1-uwGwEnIkyHVMSs_h8QLKlfxGG4ITyud</t>
  </si>
  <si>
    <t>chrys.knapp@gmail.com</t>
  </si>
  <si>
    <t>R. Antônio Klinger Filho, 1501</t>
  </si>
  <si>
    <t>Revestimento bloco intertravado, presença de vários desníveis, interrupção da calçada e troca para revestimento de paralelepípedo no acesso de veículos. Presença de buracos grandes. Não há piso tátil.</t>
  </si>
  <si>
    <t>Pessoas andando em bicicleta na calçada, a parada de ônibus está no meio da faixa livre, algumas tampas de caixa de inspeção deformam o piso, configurando um obstáculo.</t>
  </si>
  <si>
    <t>4 rampas no total, todas em péssimas condições. Não atendem a todos os requisitos das normas.</t>
  </si>
  <si>
    <t>Faixa desgasta no cruzamento no meio da quadra. No cruzamento de esquina com a Av. Borges de Medeiros a faixa de pedestre é dividida com a ciclofaixa no encontro com a Av. Loureiro da Silva. Não há iluminação, nem placa de sinalização.</t>
  </si>
  <si>
    <t>Cruzamento um pouco complicado com 3 semáforos. Tempo de travessia: 37 segundos. Tempo de espera: 60 segundos.</t>
  </si>
  <si>
    <t>Na rua não há muito barulho, somente quando se aproxima das esquinas.</t>
  </si>
  <si>
    <t>Não se observaram cheiros ruins ou bons.</t>
  </si>
  <si>
    <t>Na calçada não há mobiliário urbano, apenas uma parada de ônibus sem banco. Do outro lado da rua há uma praça com pouca sombra e uma parada de ônibus, sem bancos no entorno observado.</t>
  </si>
  <si>
    <t>Não há árvores plantadas na calçada, porém uma cobertura verde que vem do recuo do lote adjacente forma uma copa com uma bela e agradável sombra. Há jardins próximo à calçada.</t>
  </si>
  <si>
    <t>Boa sensação de segurança, com relação ao tráfego. Os carros transitam em baixa velocidade e os estacionamentos próximos à calçada provocam uma sensação de “escudo” quanto à isso. No entanto, quanto a segurança com relação a roubos à pedestres, o trecho tem pouco movimento de pessoas e quanto mais se distancia da Av. Loureiro da Silva ou da faixa de acesso de veículos, menos segurança se sente.</t>
  </si>
  <si>
    <t>https://drive.google.com/open?id=1Rmj2FbSrQjI56b5didW1d26ANWJNub1W, https://drive.google.com/open?id=1EbFCUf-D9ucSRSRx_yg4LJhiCFg9B5VP, https://drive.google.com/open?id=1TgQcVpDBs0TFi-deo0nRiEqD13QufL2B, https://drive.google.com/open?id=1WRrwNLkR9bnBISEsEkyPoEbIM6rmmE-A, https://drive.google.com/open?id=1e3k81a7ulgJOrJxFQ6mII-0GcaVw-0eL, https://drive.google.com/open?id=1_X6T7U6hPelq1MwxWdpT3Sxt6If9sNet, https://drive.google.com/open?id=1VFncLzNMrl5ToUjGA478yJWjstBf4CyN, https://drive.google.com/open?id=1NEaecJyWaoWfSdQR6LO02C6s7IpIh-s1, https://drive.google.com/open?id=1KDTOpvqqGVm2i9OGMrDjMhFR6N0ezcCU, https://drive.google.com/open?id=18rb27ypLcBWyZzx5pDUPssjpqB3CqyTv</t>
  </si>
  <si>
    <t>Av. Praia de Belas, 1100</t>
  </si>
  <si>
    <t>Revestimento regular, com algumas frestas. Presença de piso tátil fora do eixo. Um taxista do local comentou que já presenciou pessoa idosa ter tropeçado e caído na calçada.</t>
  </si>
  <si>
    <t>Bicicletas as vezes passam pela calçada. Presença de acesso de veículos.</t>
  </si>
  <si>
    <t xml:space="preserve">A rampa com a Av. Ipiranga atende as normas, porém, há uma tampa metálica de caixa de inspeção que gera um pequeno desnível. Na outra esquina há excesso de piso tátil de alerta e o desenho não segue padrões da norma, terminando com a borda do meio-fio como é feito nas calçadas. Contudo, não parece dificultar o deslocamento por ela, porém não foi visto, durante o levantamento, seu uso por cadeirantes ou pessoas com mobilidade reduzida. </t>
  </si>
  <si>
    <t>As faixas de pedestres estão pintadas em condições de serem visualizadas. Não há placa sinalizando, nem iluminação encima dela. Há placa, na esquina com a sinalização semafórica, com um aviso ao pedestre para aguardar o sinal para atravessar. Como a edificação está na frente de um shopping, as pessoas tendem a atravessar a Av. Praia de Belas, fora da faixa. Na esquina com a Av. Ipiranga as pessoas tendem a atravessar na faixa, dentro ou fora do tempo de travessia de pedestres, ou seja, esperam a melhor oportunidade, independente do que indica o semáforo.</t>
  </si>
  <si>
    <t>O semáforo não é dotado de som, nem botões. Tempo de travessia: 35 segundos. Tempo de espera: 50 segundos. O tempo é suficiente para atravessar sem pressa a avenida, desde a percepção de alguém sem problemas de mobilidade.</t>
  </si>
  <si>
    <t>Não há sinalização para pedestres, apenas a placa que indica ao pedestre que deve aguardar o sinal para atravessar.</t>
  </si>
  <si>
    <t>Há barulho de trânsito que pode ser incômodo algumas vezes.</t>
  </si>
  <si>
    <t>Não se observaram cheiros ruins ou bons. Não há poluição visual.</t>
  </si>
  <si>
    <t>Há uma lixeira instalada e um banco na parada de taxi. Contudo, se trata de uma quadra curta e está na frente de um shopping.</t>
  </si>
  <si>
    <t>Presença de 3 árvores e 3 arbustos plantados na calçada, além disso, no canteiro central da avenida há presença de árvores.</t>
  </si>
  <si>
    <t>A sensação de segurança, tanto com relação ao trânsito como a roubos a pedestres, foi de ser uma rua segura. As árvores ajudam a dar uma sensação de proteção contra o tráfego e a circulação constante de pessoas e a parada de taxi na esquina dão uma sensação de segurança quanto a possibilidade de assaltos, por exemplo.</t>
  </si>
  <si>
    <t>https://drive.google.com/open?id=1DT5WO1R9xsg1uCklbaBxKssv0eIq2woc, https://drive.google.com/open?id=1-SlFUvrn_sUJErJQWEIXjOFbLKaCXFBg, https://drive.google.com/open?id=1Jw8KfskD3SNgFmHVvbwMM1OR2Vntd9gx, https://drive.google.com/open?id=1jWbj3uNrWERCrQwJrE5zXD5MnUFbrC1w, https://drive.google.com/open?id=158iw0VRiMc8UkozskBauisD9vS28u2i1, https://drive.google.com/open?id=1VFHbLW5Q_AeCzjkmUUDqwEWhheVOyAUG, https://drive.google.com/open?id=1nSDiYZfLkaICPBNazphF6qGdHlW12QMX, https://drive.google.com/open?id=1zQ7DWQu9u_AUC3y994pSUtBv3o5TJDAl, https://drive.google.com/open?id=1FTuj6na-dfk8MUdSraYeF4Cb221FZJSD, https://drive.google.com/open?id=1VH-m5AHICZWucz35rTE4-9frdflUj8Un</t>
  </si>
  <si>
    <t>R. General Lima e Silva, 972</t>
  </si>
  <si>
    <t>Mudança de piso no acesso de veículos. Calçada em concreto moldado in-loco, porém com uma pobre manutenção. Destaque ao edifício da Secretaria de Serviços Urbanos pela falta de manutenção da sua calçada. Durante o levanto foi presenciado alguns pedestres desviando pela via quando tinham pessoas esperando o ônibus na parada. Não há piso tátil.</t>
  </si>
  <si>
    <t>Varia entre mais de 6° no acesso de carros e os outros pontos entre 4° e 2°.</t>
  </si>
  <si>
    <t>A parada de ônibus no meio da faixa livre obriga as pessoas desviarem pela via ou pela outra parte da calçada quando há mais gente transitando e/ou há pessoas aguardando o ônibus, por mais que nesse ponto haja um alargamento da calçada. Esse alargamento tem uma inclinação transversal maior a 6°.</t>
  </si>
  <si>
    <t>Não há rampas de acessibilidade nesse ponto. Apenas rampa de acesso de veículos.</t>
  </si>
  <si>
    <t>Não há faixa de pedestre na frente da edificação, mas sim na esquina próxima e a avaliação se refere a essa. A faixa se encontra com aparência desgastada e não há placa ou iluminação que sinalizem a mesma.</t>
  </si>
  <si>
    <t>Não há sinalização para pedestres, apenas a placa que indica as linhas que passam pela parada.</t>
  </si>
  <si>
    <t>Não há sensação desagradável quanto ao nível de ruído presenciado durante o levantamento.</t>
  </si>
  <si>
    <t>Há uma lixeira instalada e a parada de ônibus não tem banco. Foi presenciado, durante o levantamento, que o poste da placa de sinalização de trânsito servia como paraciclo, tal vez seja um indicativo para a instalação de um.</t>
  </si>
  <si>
    <t>Na calçada há uma árvore plantada, no entanto o recuo da edificação adjacente tem jardins e árvores que formam uma cobertura verde, gerando um bom sombreamento e uma agradável sensação térmica em dias quentes.</t>
  </si>
  <si>
    <t>A sensação de segurança, tanto com relação ao trânsito como a roubos a pedestres, foi de ser uma rua segura. O trafego leve, a largura da via e a presença de pessoas transitando pelo local auxiliam nesse aspecto.</t>
  </si>
  <si>
    <t>https://drive.google.com/open?id=15K_J7-THQouYru55KVqeeChsrabXDIfj, https://drive.google.com/open?id=1pc996iX3L58xgcYb0Fgo6HqoMvPSw2B1, https://drive.google.com/open?id=1EsmVQ3YlAKu6tu9igmWRNJT6x_wCAyCg, https://drive.google.com/open?id=1MpJWUasgCM5hUZMjAZh2F5KnfualGnLK, https://drive.google.com/open?id=1QP9Wtc111WNzpbRoXjtbksLZ3FvLhJ8W, https://drive.google.com/open?id=1q6sBz2hByR57uAZdMqqjuNTpG1oACAEj</t>
  </si>
  <si>
    <t>Rua Domingos Rubbo, 20</t>
  </si>
  <si>
    <t>Uso de 3 tipos de pisos. Presença de piso tátil. Calçada acompanha a topografia acidentada da via.</t>
  </si>
  <si>
    <t>A calçada se alarga em alguns pontos como no acesso de ambulâncias e acesso ao hospital. Largura da faixa livre varia entre 1.72m e 1.42m.</t>
  </si>
  <si>
    <t>A inclinação varia entre 1,6° e 9,3°. As maiores inclinações estão nos acessos de veículos.</t>
  </si>
  <si>
    <t>Existem 4 acessos de carros. As pessoas desviavam do piso tátil (a faixa era maior que 25cm) para não caminhar encima dele.</t>
  </si>
  <si>
    <t>Rampa na esquina, atende em parte as normas. Termina com meio-fio no encontro entre rampa e via. Contudo, parece permitir acessibilidade.</t>
  </si>
  <si>
    <t xml:space="preserve">Faixa de pedestre visível em parte, muito desgastada, sem placa ou iluminação de sinalização. </t>
  </si>
  <si>
    <t>Não há semáforo na frente do edifício, porém na sua esquina tem, esse é o semáforo que foi avaliado, na Av. Assis Brasil. O sinal não tem som, nem botão, nem iluminação sobre a faixa. Há um letreiro advertindo o pedestre para ele aguardar o sinal para atravessar. Tempo de travessia: 24s; tempo de espera: 1m10s, para uma avenida com corredor de ônibus. Foi observado que uma pessoa com mobilidade reduzida não conseguiu atravessar a avenida completa no tempo de travessia (chegou “aos 45” do segundo tempo” – expressão popular -, apurando o passo). Também foi observado que idosos tropeçaram na faixa durante a travessia, por causa de defeitos na via.</t>
  </si>
  <si>
    <t>Apenas placas indicando que é área hospitalar e é proibido fumar. Mais próximo do acesso do hospital haviam letreiros indicando os acessos feitos caminhando.</t>
  </si>
  <si>
    <t>Ruídos esporádicos na esquina com a Av. Assis Brasil. Decibelímetro: mínimo registrado: 44dB e máximo registrado: 79.9dB.</t>
  </si>
  <si>
    <t>Sem cheiros fortes, as vezes cheiro de flor. Não há poluição visual.</t>
  </si>
  <si>
    <t>Presença de paraciclo. Não tem bancos, mas algumas estruturas, como canteiros e escada, servem para as pessoas sentarem.</t>
  </si>
  <si>
    <t>Algumas árvores fazem sombra, assim como as edificações também, no horário observado. Presença de pequenos jardins em alguns pontos.</t>
  </si>
  <si>
    <t>A sensação de segurança quanto ao tráfego e ao roubo à pedestres pode ser avaliado como seguro, mesmo as vezes passando veículos com alta velocidade. Próximo a uma parada grande de ônibus, tem parada de taxi na frente do hospital e circula muita gente pelo trecho.</t>
  </si>
  <si>
    <t>https://drive.google.com/open?id=1vSPewoWcuaLzNmWUgB2dGHpRzsjQDck7, https://drive.google.com/open?id=1m-Dn4QFZ7zVZWCilHyDzuicWYKzfovuM, https://drive.google.com/open?id=1WXVl9hpCzqzqoqZPaVDM_QVt5PEf8KlV, https://drive.google.com/open?id=1cX5D0sJXCFO5TQ5KzAXSrahdc7vuh7bm, https://drive.google.com/open?id=1QmE7torbRdcAhl-vYXRXwq3HeqEG10tc, https://drive.google.com/open?id=1YetUsYU6qkh1cdlO44M1XvtUadymuiTX, https://drive.google.com/open?id=1GMzGoSd6mW4af7AGYHzpZmpO6i8kOzXj, https://drive.google.com/open?id=1D1A-Uulry3gE6ZA34gzDdmf20d7rtbH_, https://drive.google.com/open?id=1nEtKiL1Hcs0jR0zSTw5JuAKkErb-0ggV, https://drive.google.com/open?id=1Axd7-uWvCirKXW4JCJnH-i9GZ4sIimqG</t>
  </si>
  <si>
    <t>R. Adão Baino, 206</t>
  </si>
  <si>
    <t>Piso em basalto regular, com alguns pisos desnivelados y falta de outros. Frestas maiores que 15mm. Mudança folhagem seca. Canteiros com grama em ambas laterais da faixa livre invadindo o piso. Em alguns pontos com as raízes da falsa-seringueira invadindo o muro, o canteiro da calçada e o piso. Não há piso tátil.</t>
  </si>
  <si>
    <t>Em alguns pontos podem acontecer desvios por deformações no piso e vegetação e raízes invadindo a faixa livre.</t>
  </si>
  <si>
    <t>Máximo medido até 3°, porém tem muitos pisos desnivelados.</t>
  </si>
  <si>
    <t>Os obstáculos observados foram referentes ao piso. Deformações no piso, falta de revestimento, raízes de árvores do lote invadindo a faixa livre.</t>
  </si>
  <si>
    <t>Não há rampas de acessibilidade no trajeto.</t>
  </si>
  <si>
    <t>Há uma faixa de pedestre que dá para o acesso do Instituto, porém desgastada, sem rampa, sem placas ou iluminação de sinalização.</t>
  </si>
  <si>
    <t>Não há semáforos. É uma rua local.</t>
  </si>
  <si>
    <t>Sensação muito agradável, dá para ouvir pássaros e bichinhos. Decibelímetro: mínimo registrado: 31.6dB e máximo registrado: 63.3dB.</t>
  </si>
  <si>
    <t>Cheiro bom no geral, com cheiros de verde e flores. Entorno bonito e acolhedor, mistura com a natureza. Contudo, em uma altura da calçada presenciou-se vazamento de esgoto.</t>
  </si>
  <si>
    <t>Não havia mobiliário urbano no entorno.</t>
  </si>
  <si>
    <t>O trecho conta com poucas árvores plantadas na calçada, no entanto, as árvores vindas do recuo do Instituto formam uma copa de sombra muito boa. Sensação agradável de caminhar na calçada, vento fresco, mesmo quando o calor estava insuportável em outras partes. As árvores plantadas em ambas calçadas formam uma espécie de túnel verde e cria sombra em alguns pontos da quadra, gerando um aspecto muito positivo para caminhar pela área.</t>
  </si>
  <si>
    <t>Sensação segura quanto ao trafego de veículos e à roubos de pedestres, mesmo sem ter tantas pessoas circulando pela quadra, por ser uma área predominantemente residencial.</t>
  </si>
  <si>
    <t>https://drive.google.com/open?id=1AA15PxjZFrv-pKuGVwEelI-SIWqwggfl, https://drive.google.com/open?id=18E6oPe_M_0Xkz6wrpGNdt5JnBsDJQaI0, https://drive.google.com/open?id=1pPyEN2CXFOYafYC2EgQFkXWmQ-sm_u66, https://drive.google.com/open?id=1ia7BKaQNtTxtdayh4E1XeHJQ3ti06h6u, https://drive.google.com/open?id=1FxFKKCYRZ3faNax1d29TW_-hlpS9LSU4, https://drive.google.com/open?id=1JI3Z8MZVl8NjbEkJDWOKWPdGkcYbAcVm, https://drive.google.com/open?id=1qSvftPZZKIMQDCqUoRO4Tg_AUZjpi80l, https://drive.google.com/open?id=1qrkbKinaIInhmu7YoZ_0w7mqT4JEyDOy, https://drive.google.com/open?id=1frKo2GoqCPsRWT0MOK788BxiLTmFjXtP</t>
  </si>
  <si>
    <t>R. Três de Abril, 90</t>
  </si>
  <si>
    <t>Piso em basalto de recortes regular e irregular, com alguns pisos soltos e falta de outros, frestas as vezes maiores de 15mm. Atenção à troca da disposição do piso, onde há acesso de carros o piso basalto é de recorte regular, onde a calçada é exclusiva de circulação de pedestres o recorte é irregular. Não tem piso tátil.</t>
  </si>
  <si>
    <t>A calçada começa com uma largura ampla de 7.16m e depois diminui para 3.60m. A menor largura encontrada foi de 1.60m. A largura diminui e ocorre desvios ao “seguir” pela faixa livre, pela presença de obstáculos.</t>
  </si>
  <si>
    <t>Máximo medido até 2°, porém tem muitos pisos soltos ou desnivelados.</t>
  </si>
  <si>
    <t xml:space="preserve">Além das deformações nos pisos, vendedores ambulantes, árvore, placas e banco com cobertura na parada de taxi no meio da faixa livre são alguns dos obstáculos encontrados e que geram desvio dos transeuntes. </t>
  </si>
  <si>
    <t>Há 2 rampas, uma na esquina e outra no meio da edificação que está alinhada à travessia de pedestres. As rampas não atendem às normas.</t>
  </si>
  <si>
    <t>Há uma faixa de pedestre do outro lado da “praça” (que fica na frente do Centro de Saúde) e que está conectada à uma passagem pela praça, direcionando à calçada do Centro de Saúde, próximo ao acesso do mesmo. É essa faixa que será analisada, pois na frente mesmo do hospital é uma rua de acesso local e não há faixa de pedestres. A faixa está desgastada, sem placas ou iluminação de sinalização.</t>
  </si>
  <si>
    <t>Na frente mesmo do Centro de Saúde não há semáforo. Onde se encontra localizada a faixa de travessia de pedestre está localizado o semáforo e é esse que será avaliado. Semáforo sem som, com botão, sem placa, nem iluminação de sinalização. Tempo de travessia: 12s; tempo de espera: 1m 07s. No entanto, as pessoas atravessam a rua quando há oportunidade, pois tem alguns intervalos de tempo sem circulação de veículos.</t>
  </si>
  <si>
    <t>Sensação agradável, o barulho do tráfego é mais baixo desde a calçada do Centro de Saúde. Decibelímetro: mínimo registrado: 36.6dB e máximo registrado: 74.6dB.</t>
  </si>
  <si>
    <t>Não há cheiro ruim, nem cheiro característico (natureza ou fumaça, p. ex.).</t>
  </si>
  <si>
    <t>Sobre a calçada não há muito mobiliário, apenas o banco da parada de taxi e foi identificado alguns canteiros onde as pessoas sentam. Na frente do hospital há uma pequena “praça” onde há bancos e as pessoas ficam por aí. A praça abriga também uma parada de ônibus com banco e pontos de apoio para a espera.</t>
  </si>
  <si>
    <t xml:space="preserve">O trecho conta com poucas árvores plantadas na calçada, no entanto, as árvores vindas da praça geram um túnel verde agradável nesse trajeto. Sensação agradável no trecho pois há uma integração com a praça, vento fresco, mesmo quando o calor estava insuportável em outras partes. </t>
  </si>
  <si>
    <t>Sensação segura quanto ao trafego (até 40 k/h) e a roubos à pedestres. Mesmo sendo uma área predominantemente residencial, há circulação de pessoas que frequentam o Centro de Saúde.</t>
  </si>
  <si>
    <t>https://drive.google.com/open?id=1KuJhLCsbDcBpSy9mAwLMVdzqQyW6Iu4J, https://drive.google.com/open?id=1Eeq7iRRirlEWO6UOAxm8ub8iTfADNRkb, https://drive.google.com/open?id=1pLvxOPpFVlS6GVyN98g2A6b-bDp7AUVF, https://drive.google.com/open?id=1Nhc3wD_G3ytfGulQj2NMTaAm1TGXJ2qs, https://drive.google.com/open?id=1-tVvO-4qoEnCZS5aUmReLqhL5cxUpTRg, https://drive.google.com/open?id=1pidVrm1eMfpIqM8MVs_URQzR93nhHklQ, https://drive.google.com/open?id=1TyHzBtLkTjBRSmBBH2sqMeDMYJqmH9oN, https://drive.google.com/open?id=1OQW6zd3L-pAKqkN6fv-xDQ3q49cbZs4-, https://drive.google.com/open?id=1sGCaJgbNNQB8Hn0UNxHiwQHQj3HSqEIH, https://drive.google.com/open?id=1dqOwdbNB9CVvp8a23c_RFyu5Al3d29-_</t>
  </si>
  <si>
    <t>R. Três de Abril, 90 (INSS)</t>
  </si>
  <si>
    <t xml:space="preserve">Piso em basalto de recortes irregular, com frestas as vezes maiores de 15mm, desnivelado em alguns pontos e grama invadindo em outros. </t>
  </si>
  <si>
    <t>Largura total de 3,55m a faixa livre variando de 2.20m para 1.90m.</t>
  </si>
  <si>
    <t>Máximo medido até 2°, porém tem muitos pisos desnivelados.</t>
  </si>
  <si>
    <t xml:space="preserve">Deformações nos pisos. </t>
  </si>
  <si>
    <t>Sensação agradável, o barulho do tráfego é mais baixo desde a calçada do INSS.</t>
  </si>
  <si>
    <t>Apenas uma lixeira na calçada, no entanto a praça na frente serve de apoio, além de abrigar uma parada de ônibus.</t>
  </si>
  <si>
    <t>Não há árvores na calçada, mas sim jardim no recuo da edificação adjacente, assim como na praça que fica na frente.</t>
  </si>
  <si>
    <t>Sensação segura quanto ao trafego (até 40 k/h) e a roubos à pedestres. Mesmo sendo uma área predominantemente residencial, há circulação de pessoas que frequentam o Centro de Saúde IAPI, que fica ao lado do INSS.</t>
  </si>
  <si>
    <t>https://drive.google.com/open?id=142OxPHAkFZ2Q6SmWP3EMB1Bphbz59EFP, https://drive.google.com/open?id=1apExrKvToW22YIqgLDIXWHhdGXCljGyp, https://drive.google.com/open?id=1ZJ4chBVYz56olJDgdIscVDSQUpCJ9MRD, https://drive.google.com/open?id=13XpONbS-kDH64B7Nigj9qWhJc9PUVumn, https://drive.google.com/open?id=12aPi9N5JlY-gZO5A6MlJThnX0vdm05Hg, https://drive.google.com/open?id=1pQyleVFT0PMakS415KW9aDfSpsahwyNt, https://drive.google.com/open?id=1gQeMYu1BL2genqh-T_QQj7hPD8qW0oOF, https://drive.google.com/open?id=1npBI0dPF4A4He0CkuJEwMNOLhit92--M, https://drive.google.com/open?id=1Ohb8MwXtipZYnrBiBDtu1jNW_r0S2_vL</t>
  </si>
  <si>
    <t>Av. Carlos Gomes, 2120.</t>
  </si>
  <si>
    <t>Piso em basalto de recorte regular em bom estado na maior parte do trajeto. Mudança de piso no acesso de veículo. Não há piso tátil. Presença de folhas e flores caídas na pavimentação.</t>
  </si>
  <si>
    <t>Máximo medido até 2°.</t>
  </si>
  <si>
    <t xml:space="preserve">Dois acessos de carros. </t>
  </si>
  <si>
    <t>Faixa de pedestre visível, desgastada, sem rampa na calçada da SMAMS, sem placa ou iluminação de sinalização.</t>
  </si>
  <si>
    <t>Ruído apenas se aproximando à esquina com a Av. Carlos Gomes.</t>
  </si>
  <si>
    <t>Não há cheiro ruim, nem cheiro característico (natureza ou fumaça, p. ex.). Vento fresco.</t>
  </si>
  <si>
    <t>Presença de um orelhão e canteiros que permitem que as pessoas usem como banco. Há uma praça no final da rua, porém encontra-se ocupada por moradores de rua.</t>
  </si>
  <si>
    <t>Há árvores plantadas na calçada, assim como jardins tanto na calçada, quanto no recuo adjacente. Sensação agradável nesse trecho.</t>
  </si>
  <si>
    <t>Sensação segura quanto ao trafego e a roubos de pedestres. Mesmo sendo uma área predominantemente residencial, no trecho da calçada. No entorno há também serviços e comércios.</t>
  </si>
  <si>
    <t>https://drive.google.com/open?id=1gcYXMu8XwT8l3NdJh0WJfk9naYUcqKSL, https://drive.google.com/open?id=1Ls_1zpt4wRb1CUokJ2NV20sFbA01dwht, https://drive.google.com/open?id=1cM9BS76UbbQZWPDS2k9j867ANHFHHIjQ, https://drive.google.com/open?id=1Wmpug6sxK79ib4H466nKloyEB0BVsxsf, https://drive.google.com/open?id=1iM174a_IA71lYycjYgOIJn5ohdfmHgdg, https://drive.google.com/open?id=1LMrdT6ZQ4gR0dw1u61uobcO25RSl9MQE</t>
  </si>
  <si>
    <t>R. Coronel Aparício Borges, 2160</t>
  </si>
  <si>
    <t>Piso em basalto com recorte irregular. Boa condição do piso, com algumas frestas e lajotas soltas. Não há presença de piso tátil, nem indicando o acesso de pedestres à escola. Tampa de caixa de inspeção de concreto, com buraco, no eixo da faixa livre.</t>
  </si>
  <si>
    <t>Apenas algumas deformações no piso.</t>
  </si>
  <si>
    <t>A rampa não atende às normas de acessibilidade, quanto à construção e sinalização. Presença de meio-fio no final da rampa, falta de sinalização podotátil.</t>
  </si>
  <si>
    <t>Faixa de pedestre visível, porém desgastada, sem placas ou iluminação de sinalização.</t>
  </si>
  <si>
    <t xml:space="preserve">Semáforo de pedestre sem botão e nem som, do lado da escola. Observou-se que do outro lado da via (atravessando o corredor de ônibus) o semáforo estava dotado de botão para acionamento pelo pedestre. Tempo de espera: 1m 05s; Tempo de travessia até a metade (corredor de ônibus): 10s. No entanto, observou-se, durante o levantamento, que a travessia poderia ser feita na melhor oportunidade, pois haviam intervalos de tempo sem trafego de veículos. </t>
  </si>
  <si>
    <t>Nos momentos de circulação de veículos (quando abriam os semáforos para os carros) o ruído era incômodo. Decibelímetro: mínimo registrado: 41.1dB e máximo registrado: 79.3dB.</t>
  </si>
  <si>
    <t>Um pouco de poluição no ar, cheiro de fumaça, quando há circulação de veículos. Não há poluição visual, exceto pelas grades de proteção.</t>
  </si>
  <si>
    <t>Não há mobiliário urbano, porém na frente do colégio há alguns degraus que podem servir para que as pessoas se sentem.</t>
  </si>
  <si>
    <t>As árvores da calçada eram perenes e de tronco fino, que em conjunto com as árvores que vinham do recuo da escola davam uma boa e agradável cobertura de sombra.</t>
  </si>
  <si>
    <t xml:space="preserve">Sensação segura quanto ao trafego, tal vez porque a circulação de veículos aconteciam em intervalos de tempos sim e outros sem nenhum veículo circulando (velocidade máxima: 60 k/h). As grades que “protegem” a calçada não geram mais sensação de segurança. Quanto à percepção de roubo a pedestre, no momento do levantamento, parecia ser inseguro, pois não há comércios (portas para a rua que permitam o acesso das pessoas que caminham) e a fachada longa da escola gera uma sensação de não poder “fugir”, caso alguma ameaça ao pedestre apareça. </t>
  </si>
  <si>
    <t>https://drive.google.com/open?id=1vSoSfnkXRrsaI45WuZ_FncXlBFyvHklF, https://drive.google.com/open?id=1vsI1VpOp5wzqKMf2_tiEbMKaOjXKexfg, https://drive.google.com/open?id=1hyFon4pMxtLjsX3i7IyfQgaX5SUbAM2E, https://drive.google.com/open?id=1FJmzePSXS7SwktsFhsTznh50JNJlw-2K, https://drive.google.com/open?id=1wTuXMOjr1JDDyxKtMPyls-YnCvpGl6x7, https://drive.google.com/open?id=1VaG8_tr4kzr4A1WMbvTFhqKDFouzylYf, https://drive.google.com/open?id=1r5oFO5hX82VhveXp2RWqIYdd2xjdVVhd, https://drive.google.com/open?id=1i5f92v3UYpETAze1cFh4NOK-62knSLkr, https://drive.google.com/open?id=1gIBN8QI1Cb5DMaluN_GxrUt8EXevaBHc</t>
  </si>
  <si>
    <t>R. Coronel Aparício Borges, 1817</t>
  </si>
  <si>
    <t>Piso em basalto com recorte irregular. Boa condição do piso, apesar de uma tampa de caixa de inspeção de concreto que ocupa a largura da faixa livre estar com alguns defeitos e as pedras ao seu redor estarem um pouco desniveladas. Piso tátil de alerta indicando o acesso de pedestres à edificação.</t>
  </si>
  <si>
    <t>Máximo medido de 3,5°. Porem nos pontos com defeito a inclinação não cai apenas para uma das laterais, podendo representar um obstáculo no piso.</t>
  </si>
  <si>
    <t>Acesso de veículos e defeitos no piso.</t>
  </si>
  <si>
    <t>Não há rampas de acessibilidade nesse ponto. Apenas rampa de acesso de veículos. Há uma rampa de acessibilidade no lote próximo, porém não pertence ao Ministério e não atende todas os critérios das normas de acessibilidade.</t>
  </si>
  <si>
    <t>Não há faixa de pedestre na frente da edificação, mas sim próxima a ela e a avaliação se refere a essa. A faixa se encontra com aparência desgastada, porém visível, e não há placa ou iluminação que sinalizem a mesma.</t>
  </si>
  <si>
    <t xml:space="preserve">Não há semáforo na frente da edificação e sim próxima a ela e a avaliação se refere a esse. O semáforo não tem som, nem botão. Não ficou claro como funcionava o semáforo, pois durante o levantamento o semáforo não fechou em nenhum momento. Foram efetuados 2 levantamentos no mesmo local e o sinal não fechou durante todo esse período. De qualquer maneira, observou-se que poderia ser realizada a travessia, na melhor oportunidade até a parada de ônibus que fica no corredor central da via, pois haviam picos sem trafego de veículos. </t>
  </si>
  <si>
    <t>Nos momentos de circulação de veículos (quando abriam os semáforos para os carros) o ruído era incômodo. Decibelímetro: mínimo registrado: 41dB e máximo registrado: 82.1dB.</t>
  </si>
  <si>
    <t>Um pouco de poluição no ar, cheiro de fumaça. Não há poluição visual.</t>
  </si>
  <si>
    <t>Nada de arborização apenas um pequeno canteiro na faixa de serviço. Muito calor durante o levantamento.</t>
  </si>
  <si>
    <t xml:space="preserve">Sensação de insegurança durante a circulação de veículos, mesmo a via sendo com velocidade máxima de 60k/h. Quanto a roubos, a sensação poderia ser avaliada como “nem segura, nem insegura”, não havia muita circulação de pessoas, porém a edificação é próxima a áreas militares e havia maior movimento de pessoas no Foro, ao lado do Ministério. </t>
  </si>
  <si>
    <t>https://drive.google.com/open?id=1Xb1TxJ11dBcdWspHQOdukE92L9N6S8wi, https://drive.google.com/open?id=1GY5MORg9v0PSYjirCn2oKTQO4x3G89HS, https://drive.google.com/open?id=1wcxUWI8qbkanPLhZioTjq9oXM9sT7mkT, https://drive.google.com/open?id=14PR13kvSlqtmm3pUrxG3yWIFcqYC_PP4, https://drive.google.com/open?id=1VCANIlo9RzkegZPsULpDswF8w8DtwEip, https://drive.google.com/open?id=1z_u3J7gHT6hYWKiqrM-l1qWtS2HGrElS, https://drive.google.com/open?id=1KwXGbeKg93ZHB0-AlT1TGtLcaVh7Mc3l</t>
  </si>
  <si>
    <t>R. Coronel Aparício Borges, 2025</t>
  </si>
  <si>
    <t>Piso em basalto com recorte regular. Boa condição do piso, com algumas frestas. Não há presença de piso tátil, nem indicando o acesso de pedestres.</t>
  </si>
  <si>
    <t>2 acessos de veículos e um obstáculo móvel.</t>
  </si>
  <si>
    <t>Nos momentos de circulação de veículos (quando abriam os semáforos para os carros) o ruído era incômodo. Decibelímetro: mínimo registrado: 48.2dB e máximo registrado: 78.7dB.</t>
  </si>
  <si>
    <t>Há um orelhão e no momento do levantamento estava sendo usado como abrigo de sombra.</t>
  </si>
  <si>
    <t xml:space="preserve">Sensação de insegurança durante a circulação de veículos, mesmo a via sendo com velocidade máxima de 60k/h. Quanto a roubos, a sensação poderia ser avaliada como “nem segura, nem insegura”, não havia muita circulação de pessoas, porém a edificação é próxima a áreas militares. </t>
  </si>
  <si>
    <t>https://drive.google.com/open?id=1bHrFmKCYswtwEDbRpU4z9gQMxwOYPCvH, https://drive.google.com/open?id=1CbZb9uQF7rLbTxaWqPfGfH3a9GaCaeBw, https://drive.google.com/open?id=1bIiJakCGjKlLbwBBWyPx6PsXlH4OpoCb, https://drive.google.com/open?id=1kBOdTKJEriP6sbOpHwn2F4KGhQwEQqnV, https://drive.google.com/open?id=1YIk21myrRJO-koUH_GQ0RQLR6iuTCvBt, https://drive.google.com/open?id=1K_EySab9QsnoPVr6jCbtijcM0e0UIkcy</t>
  </si>
  <si>
    <t>R. Coronel Aparício Borges, 2001</t>
  </si>
  <si>
    <t>Piso em basalto com recorte regular, com alguns pisos desnivelados y falta de outros. Frestas maiores que 15mm em alguns pontos. Mudança de pavimentação no acesso de veículos para paralelepípedo, revestimento que aumenta a trepidação em dispositivos com rodas e com fretas maiores que 15mm. Não há piso tátil.</t>
  </si>
  <si>
    <t>A largura muda quando se atravessa o acesso de veículos. Por um lado a largura total é de 3.20m, com faixa livre de 1.80m (colocados acima). Por outro lado a largura total é de 4.60m e a faixa livre de 3.30m.</t>
  </si>
  <si>
    <t>Apenas algumas deformações no piso. Cones (obstáculo móvel) e dois acessos grandes de carros.</t>
  </si>
  <si>
    <t>Há três rampas de acessibilidade no trecho. Nenhuma atende as normas.</t>
  </si>
  <si>
    <t>Há duas faixas de pedestres. São visíveis, porém desgastada, sem placas ou iluminação de sinalização.</t>
  </si>
  <si>
    <t>Dois semáforos de pedestre sem botão e nem som. Não ficou claro como funcionavam, pois durante o levantamento os semáforos não fecharam em nenhum momento. De qualquer maneira, observou-se que poderia ser realizada a travessia, na melhor oportunidade, até a parada de ônibus que fica no corredor central da via, pois tinham picos sem trafego de veículos.</t>
  </si>
  <si>
    <t>Nos momentos de circulação de veículos (quando abriam os semáforos para os carros) o ruído era incômodo. Decibelímetro: mínimo registrado: 47.8dB e máximo registrado: 79.8dB.</t>
  </si>
  <si>
    <t>Um pouco de poluição no ar, cheiro de gasolina. Não há poluição visual.</t>
  </si>
  <si>
    <t>Foi registrada apenas uma lixeira.</t>
  </si>
  <si>
    <t xml:space="preserve">Presença de árvores com copa pouco volumosa e de tronco fino, assim como alguns arbustos, além de jardins na calçada e no recuo adjacente à calçada. No momento do levantamento a sensação de calor era grande igual. </t>
  </si>
  <si>
    <t>Sensação segura quanto ao trafego, mesmo com a velocidade máxima sendo de 60 k/h e os carros circulando a mais. Quanto à percepção de roubo a pedestre, no momento do levantamento, parecia ser inseguro, mesmo sendo área militar, até se aproximar do acesso de veículos onde haviam mais pessoas (guarita e pessoas saindo/entrando de carro, por ex.). Quanto mais perto da Rua Capitão André Lago Paris, a sensação de segurança aumentava (presença de casinhas com muros baixos, na continuação da calçada), quanto mais perto do Foro do Partenon, a sensação de insegurança aumentava.</t>
  </si>
  <si>
    <t>https://drive.google.com/open?id=1-XVjOjsgRMrf_1zzo0ZmMViSAakfZIXU, https://drive.google.com/open?id=18jB-iEgKgYZaLhcFfPApcuYZ-tl4bIt1, https://drive.google.com/open?id=1zSWorERXtwhXuq0V21n-VPvQvZ11g6af, https://drive.google.com/open?id=1hFLBKqOvkkFEfie7YVZNmJn0Vo5uXDsc, https://drive.google.com/open?id=1FD8h6eeExPoykT1FT_zMGAfdozoDYl92, https://drive.google.com/open?id=1GA8nuYOOGP8j3QwYDfmJakoWI3weNZIA, https://drive.google.com/open?id=18WYGtseXigZqjlCSYM_UuKn_71h9YmPs, https://drive.google.com/open?id=11KGH70i0QXx0N_9uyhNsAI2CyTXE6m5f, https://drive.google.com/open?id=1HaWmmnlC9vMyPDS5lYk7Pq9JLsOnoQNR</t>
  </si>
  <si>
    <t>R. Coronel Aparício Borges, 2494.</t>
  </si>
  <si>
    <t>Piso em basalto de recorte regular, com desnivelamentos e algumas frestas maiores a 15mm. Não há piso tátil.</t>
  </si>
  <si>
    <t>A largura começa com 2.28m e chega a 0.86m. Na maior parte do trecho não permite a passagem de duas pessoas, uma ao lado da outra, simultaneamente.</t>
  </si>
  <si>
    <t>Máximo medido até 2°, porém com alguns desnivelamentos.</t>
  </si>
  <si>
    <t>Postes nas esquinas.</t>
  </si>
  <si>
    <t>Rampa na esquina que não atende às normas.</t>
  </si>
  <si>
    <t>Faixa de pedestre visível, sem placa ou iluminação de sinalização. Foi observado que na R. Coronel Aparício Borges as pessoas atravessavam fora da faixa, e não utilizavam o viaduto que está a uma quadra do centro de saúde, onde a travessia se faz no nível da rua (porém, requer mais deslocamento).</t>
  </si>
  <si>
    <t>Pouco ruído, mesmo estando próxima a uma avenida de movimento. Decibelímetro: mínimo registrado: 41.1dB e máximo registrado: 77.4dB.</t>
  </si>
  <si>
    <t>Um pouco cheiro ruim, mas não muito forte. Não há poluição visual.</t>
  </si>
  <si>
    <t>A sensação de segurança quanto ao tráfego de veículos e a roubo à pedestres pode ser avaliado como “nem seguro, nem inseguro”. A rua está localizada na marginal da rua principal. Próximo a uma parada grande de ônibus.</t>
  </si>
  <si>
    <t>https://drive.google.com/open?id=1Ka3QIrSXnXP0JlJYPdc5vGDLH9HlcLIf, https://drive.google.com/open?id=1L0xmM4ht7KTqT1il9t136iisORpEGduo, https://drive.google.com/open?id=1X_VZHhJwPQMboN-6UogLota7ix4lOzpP, https://drive.google.com/open?id=11SbIcqjgfC9gIYyZxQLm87VIAhzLXP-x, https://drive.google.com/open?id=1ojAi663XbI6mY8zHFdlPtzw72jeKKyn4, https://drive.google.com/open?id=1-cDQeszJogqehU_WcyUclAqqw4y19hYZ, https://drive.google.com/open?id=1ljwemsBGstt6PJu5eskwhkggP3ObUSqM, https://drive.google.com/open?id=1Ozun8s5bm1w3lrrXPvjtZcV8Q_MVVBMM, https://drive.google.com/open?id=1gzAhcD5H9A4KQ47Eim88R9xbUUUNPrYE, https://drive.google.com/open?id=1kf18aIKFy4_6h6tleBIHrVvvohbDleg-</t>
  </si>
  <si>
    <t>Diego Dutra</t>
  </si>
  <si>
    <t xml:space="preserve">Av. Erico Veríssimo, 100 </t>
  </si>
  <si>
    <t>Pequenas irregularidades no calçamento. Sem piso tátil.</t>
  </si>
  <si>
    <t xml:space="preserve">Existe apenas um pequeno trecho mais estreito, considerei como obstáculo (ver fotos). </t>
  </si>
  <si>
    <t xml:space="preserve">Calçada plana ≤ 5 graus. </t>
  </si>
  <si>
    <t>1 árvore de grande porte provoca grande estreitamento na calçada. 1 entrada de veículos sem sinalização.</t>
  </si>
  <si>
    <t>Rampas presentes na esquina e em frente ao edifício, porém, sem manutenção e/ou fora da norma.</t>
  </si>
  <si>
    <t xml:space="preserve">Faixas nas esquinas e em frente ao edifício.  Visíveis. Apenas uma possui sinalização para motoristas. </t>
  </si>
  <si>
    <t>Semáforo 1 (em frente ao edifício): Tempo de espera = 23s; Tempo de abertura = 12s; sem sinal sonoro .</t>
  </si>
  <si>
    <t>Sem placas.</t>
  </si>
  <si>
    <t>Ambiente silencioso.</t>
  </si>
  <si>
    <t>Sensação de conforto.</t>
  </si>
  <si>
    <t>Próximo à praça Garibaldi, no entanto, não há muita oferta de mobiliário.</t>
  </si>
  <si>
    <t>Trecho bem arborizado, 15 árvores contadas na calçada. Árvores no interior do lote e no canteiro central da avenida.</t>
  </si>
  <si>
    <t>Pouco movimento. Local parece ser pouco iluminado durante a noite.</t>
  </si>
  <si>
    <t>https://drive.google.com/open?id=1NnrH1Vu3YpOGjaB4KuKs1HA9ix1gaEFv, https://drive.google.com/open?id=1Tz91LYgp3FBlR5Q2cIGUmFpv0kWc3VrB, https://drive.google.com/open?id=1hKK8bNx74dONoMYGSNDiQk4D4gQykP2Q, https://drive.google.com/open?id=1x06HAvinpYzxZURMmGUNIGrq9LrYygay, https://drive.google.com/open?id=1Cbg0B3vy1gox1KTAGHS8n1-ZYhhGI_OJ, https://drive.google.com/open?id=1pJ_fhnForySp_AN1-vPcaGUIBAVMNwnw, https://drive.google.com/open?id=1j4cTNLMQB5GRFMWog8CZCBUJuuI1roKb, https://drive.google.com/open?id=1VECav3NHoCwiddeqjdCHWm6u2mAF_x1-, https://drive.google.com/open?id=17pyQFQET5YDdZpbgmqv3NvV3f3m6JUNe, https://drive.google.com/open?id=1zT4LEvqXovMnwtIkTeHWyJBD6CmPHwdJ</t>
  </si>
  <si>
    <t>diegold01@gmail.com</t>
  </si>
  <si>
    <t>R. Duque De Caxias s/n</t>
  </si>
  <si>
    <t>Pequenas irregularidades. Sem piso tátil.</t>
  </si>
  <si>
    <t>Considerei a largura total igual a faixa livre. Calçada do edifício adjacente mais estreita.</t>
  </si>
  <si>
    <t>Calçada do Edifício termina em entrada de veículos com degrau.</t>
  </si>
  <si>
    <t>Existe um rebaixamento do meio fio, mas o local está danificado e não possui continuidade (rampa) do outro lado.</t>
  </si>
  <si>
    <t>(em frente ao edifício), faixa visível, sem sinalização.</t>
  </si>
  <si>
    <t>Sem semáforos para pedestres, (local de tráfego leve).</t>
  </si>
  <si>
    <t>Decibelímetro: mínimo registrado: 47.3dB e máximo registrado: 78.6dB.</t>
  </si>
  <si>
    <t>Baixo nível de poluição aparente.</t>
  </si>
  <si>
    <t>Em frente à praça Marechal Deodoro.</t>
  </si>
  <si>
    <t>Sem árvores no trecho.</t>
  </si>
  <si>
    <t xml:space="preserve">Sensação de segurança. Presença de policiamento nas proximidades. </t>
  </si>
  <si>
    <t>https://drive.google.com/open?id=12kXDO6JplITLUldfI9g62UjmSLnC2w4u, https://drive.google.com/open?id=1Nji26vhGV5FVq38lOZZSMVsn6nD2WCfW, https://drive.google.com/open?id=1DSVmvCFm2bpIjWaBx_qQG8_wRev3QTys, https://drive.google.com/open?id=1S7Fl0dhNFC-5oMn9_k4tRviwq7BNFnbo, https://drive.google.com/open?id=1k4052n1y0XIt2i42QbEPrbFlH5yDLkz0, https://drive.google.com/open?id=1yDYsnOT81QQuhnzLHnpg_jSG_FXNNSlC</t>
  </si>
  <si>
    <t>Praça Mal. Deodoro, 101</t>
  </si>
  <si>
    <t>Piso regular. Sem piso tátil.</t>
  </si>
  <si>
    <t>Alguns elementos diminuem a largura total da calçada, como placa e lixeira.</t>
  </si>
  <si>
    <t>1 entrada de veículos com pequeno desnível na calçada.</t>
  </si>
  <si>
    <t>Duas rampas no trecho, ambas fora da norma.</t>
  </si>
  <si>
    <t>Faixa visível, sem sinalização para motoristas.</t>
  </si>
  <si>
    <t>Decibelímetro: mínimo registrado: 42.1dB e máximo registrado: 80.2dB.</t>
  </si>
  <si>
    <t>Ambiente confortável.</t>
  </si>
  <si>
    <t>Árvores e jardins no lote apenas.</t>
  </si>
  <si>
    <t>https://drive.google.com/open?id=1BV5XvcTCNpHaCL6UPzZD8HgVDWcRuHTG, https://drive.google.com/open?id=1IGSW6kgFArXL3eQ1go4-n0K8ZglC7TmK, https://drive.google.com/open?id=1-H1v8Xt_pTAwzSUBkxMjwKBDYiEWK5y8, https://drive.google.com/open?id=1IVFR_KtC1Vffuuc4hTdw2PHAW4xMwJQa, https://drive.google.com/open?id=1v4CbqSP1v1vtTv8kNZAoIQr5rNcj2ZGs, https://drive.google.com/open?id=1kTaevQKZSop-rCl09w5u8A3qvzPCj6EL, https://drive.google.com/open?id=17HxIWTs7U7GWcfWarwusfgn9-drUGVx9</t>
  </si>
  <si>
    <t>R. Caldas Júnior, 120</t>
  </si>
  <si>
    <t>Regular. Com piso tátil.</t>
  </si>
  <si>
    <t>Faixa livre medida no ponto mais estreito.</t>
  </si>
  <si>
    <t>Muitas placas com bicicletas presas podem atrapalhar a circulação. 1 entrada de veículos sinalizada.</t>
  </si>
  <si>
    <t>Rampa presente nas esquinas, uma não está de acordo com a norma (sem piso tátil) Também não há continuidade do outro lado da rua.</t>
  </si>
  <si>
    <t>Faixas nas esquinas. Visíveis, sem sinalização para motoristas.</t>
  </si>
  <si>
    <t>Sem semáforos para pedestres.</t>
  </si>
  <si>
    <t>Decibelímetro: mínimo registrado: 53.6dB e máximo registrado: 75.6dB.</t>
  </si>
  <si>
    <t xml:space="preserve">Apesar do tráfego moderado, muitos veículos de carga. </t>
  </si>
  <si>
    <t>Próximo a praça da Alfândega.</t>
  </si>
  <si>
    <t>Policiamento na praça adjacente. Trânsito agressivo durante o dia. Movimento deve cessar durante a noite.</t>
  </si>
  <si>
    <t>https://drive.google.com/open?id=1AnMQaLI_nXKuShZTCu3pEv9LgN47bpZl, https://drive.google.com/open?id=12k3MhLVTzIQwkFmyY6Acl2oIZ4tcTIMY, https://drive.google.com/open?id=1gG0wfWMU4kiCDpJZFWCGQI5OfZZQiTEK, https://drive.google.com/open?id=1633QZXkf3HciHyQ05NkxfC7XM1o5BH6M, https://drive.google.com/open?id=1Ok9W7BRxP0uxET_U0E1KK2l8AFkNNAOi, https://drive.google.com/open?id=1Y_UzD4tOoKCl4XiluObdw1uVnYPOTz5I, https://drive.google.com/open?id=1bzCpl1aYd7P1IJEV_alvWfXD6YhnvwOD, https://drive.google.com/open?id=1XK0ioj5YFb6hNlo-Pizwpmx4VaBZRA1f, https://drive.google.com/open?id=1LPafjdfGwbegY7LGoLNGtEaQdmKKcP3J, https://drive.google.com/open?id=13fuJwjlZdygrEfsZMU3N8Ph1W8v29x7-</t>
  </si>
  <si>
    <t>R. Sarmento Leite, 245</t>
  </si>
  <si>
    <t>Piso regular. Piso tátil junto ao acesso de veículos.</t>
  </si>
  <si>
    <t>Faixa livre medida no trecho mais estreito (depósito de lixo).</t>
  </si>
  <si>
    <t>3 entradas de veículo sem sinalização.</t>
  </si>
  <si>
    <t>2 rampas avaliadas.</t>
  </si>
  <si>
    <t>Semáforo 1 (esquina): Tempo de espera = 2min; Tempo de travessia = 17s; sem sinal sonoro. Semáforo 2 (esquina): Tempo de espera = 28s; Tempo de travessia = 25s; sem sinal sonoro. Nota referente ao semáforo pior.</t>
  </si>
  <si>
    <t>Decibelímetro: mínimo registrado: 56.7dB e máximo registrado: 79.7dB.</t>
  </si>
  <si>
    <t>Trecho com tráfego intenso.</t>
  </si>
  <si>
    <t>Próximo à praça Dom Sebastião.</t>
  </si>
  <si>
    <t>Sem árvores na calçada, apenas no interior do lote (universidade).</t>
  </si>
  <si>
    <t>Grande movimentação de veículos. Seguro para caminhar durante o dia.  Durante a noite fecha o comércio e a universidade.</t>
  </si>
  <si>
    <t>https://drive.google.com/open?id=17f7_BhLDTu8kkZDSnEsp6i-Kb9z503VF, https://drive.google.com/open?id=1KyLRX0hgREHwF4miF6UtUmTI9NSoKMso, https://drive.google.com/open?id=10synFuP3MGaN-bYs8NmCCywzI0sS-P-K, https://drive.google.com/open?id=1qxetoSIzG0FdWugCkpWMWzUnX_RtFXhP, https://drive.google.com/open?id=1CShzF2dvoyXVYVQqtrDTyyVbZ945Ffyb, https://drive.google.com/open?id=1oKrHgdK1AjcDw4F4CLkgSIKlYm4CsxyQ, https://drive.google.com/open?id=1eUiMxL_5brDqhha39Z-lymm1y9UUrNMg, https://drive.google.com/open?id=18-POrupWfbWqOsLQmgKR8PRyGwVOAUp2, https://drive.google.com/open?id=1oa1WVzRpf-3twkGB7-rNbQhkv1MLazfA</t>
  </si>
  <si>
    <t>Av. João Pessoa, 52</t>
  </si>
  <si>
    <t>Pequenas irregularidades. Possui piso tátil.</t>
  </si>
  <si>
    <t>Calçada plana ≤ 5 graus.</t>
  </si>
  <si>
    <t>Sem obstáculos na faixa livre.</t>
  </si>
  <si>
    <t>As rampas não estão de acordo com a norma (sem piso tátil). Não há rampa do outro lado da faixa.</t>
  </si>
  <si>
    <t>Foram encontradas duas travessias semaforizadas no trecho, apenas uma possui faixa. Pedestres costumam atravessar fora da faixa nesse local.</t>
  </si>
  <si>
    <t>Semáforo 1 (parada de ônibus): Tempo de espera = 1min20s; Tempo de travessia = 15s; sem sinal sonoro. Semáforo 2 (esquina): Tempo de espera = 40s; Tempo de travessia = 50s; sem sinal sonoro.</t>
  </si>
  <si>
    <t>Apenas uma placa, em mal estado de conservação, indicando os ônibus que param no local.</t>
  </si>
  <si>
    <t>Média próxima ao limite para nota 10. Decibelímetro: mínimo registrado: 51.3dB e máximo registrado: 86.3dB.</t>
  </si>
  <si>
    <t>Local bem ventilado, porém, com tráfego intenso de ônibus.</t>
  </si>
  <si>
    <t>Mobiliário disponível no interior da universidade.</t>
  </si>
  <si>
    <t>16 árvores de grande porte.</t>
  </si>
  <si>
    <t>Local bastante movimentado durante o dia. Durante a noite o comércio próximo está fechado. Reconhecido como um local perigoso à noite. Altas velocidades na via (av. João Pessoa).</t>
  </si>
  <si>
    <t>https://drive.google.com/open?id=1eKP75rxCwAH567r1ggVqRP5unCxuuwXo, https://drive.google.com/open?id=1UYBqXvlkQ1HkHX15rh46hBXdusB8dnxr, https://drive.google.com/open?id=1I2Sn9YpqzgwJ1H5qd5ylKMRKLPOp-25j, https://drive.google.com/open?id=1z6Jm8J0duybbCW2zgLDkdT1lGnGsIKU7, https://drive.google.com/open?id=1VtweC99NBd9KOq19utl8ElXJXNFjtHXD, https://drive.google.com/open?id=1iwauu5qDhzF-xnqYF6qP9Mwz29YcM32E, https://drive.google.com/open?id=16_lF5FbpGxC5Lzd2XiiBr0YE2TiItEBF</t>
  </si>
  <si>
    <t>R. Sarmento Leite, 320</t>
  </si>
  <si>
    <t>Piso regular, pequenas imperfeições. Possui piso tátil.</t>
  </si>
  <si>
    <t>Faixa livre medida no trecho mais estreito.</t>
  </si>
  <si>
    <t>3 entradas de veículo sem sinalização. Havia um carrinho de comércio ocupando a calçada no momento da avaliação.</t>
  </si>
  <si>
    <t>Semáforo 1 (frente ao prédio): Tempo de espera = 3min; Tempo de travessia = 13s; com sinal sonoro. Semáforo 2 (esquina): Tempo de espera = 36s; Tempo de travessia = 1min44s; sem sinal sonoro. (semáforo da esquina conecta com ilhas de travessia com maior tempo de espera)</t>
  </si>
  <si>
    <t>Apenas pontos de interesse.</t>
  </si>
  <si>
    <t>Decibelímetro: mínimo registrado: 43.7dB e máximo registrado: 76.9dB.</t>
  </si>
  <si>
    <t xml:space="preserve">Local bem ventilado. </t>
  </si>
  <si>
    <t>10 árvores no trecho. Árvores e jardins no interior do lote.</t>
  </si>
  <si>
    <t>Local bastante movimentado durante o dia.  A noite as universidades fecham após determinado horário.</t>
  </si>
  <si>
    <t>https://drive.google.com/open?id=14hRwbWdL-fuFOVPWe2g0GODO-uny0QZA, https://drive.google.com/open?id=1QcIOZVcdUc2S47NfGY6HO6vdJXOb2QuR, https://drive.google.com/open?id=1-JWee_aQ5TU7LDHbyhddfTh2TICmb1Q8, https://drive.google.com/open?id=1Js_haP0hHkCnOT24fNZ0KelBanYjJmuF, https://drive.google.com/open?id=1bQ2LhT-OVpL50EgbMJsxmhATkjBc3OSf, https://drive.google.com/open?id=1uuM_Y9VpRPH-ATPzXNw8t2d-yQczL0hE, https://drive.google.com/open?id=1qR5DSXvqAEUC1fcKJ6gDQ62xbkB_DAjJ, https://drive.google.com/open?id=1Q1OecdF2XQyGZ438B_Srhr1FbpcwZOKi</t>
  </si>
  <si>
    <t>Av. Francisco Trein, 596</t>
  </si>
  <si>
    <t>Piso basalto de recorte regular, predominantemente em boas condições. Presença de piso tátil. Vendedores ambulantes relatam que já presenciaram pessoas tropeçando e quase caindo ou caindo nas calçadas. Algumas frestas entre diferenças de nivelamento (uma lajota afundou, p. ex.), porém que não são tão perceptíveis ao simples olhar, foram as que causaram este tipo de acidente. Mudança de piso nos acessos de veículos.</t>
  </si>
  <si>
    <t>A calçada possui uma ótima largura para o fluxo de pessoas, no entanto, a quantidade de obstáculo não deixa esse fato tão perceptível.</t>
  </si>
  <si>
    <t>A inclinação varia entre 1.6° e 6°. As maiores inclinações estavam nos acessos de veículos.</t>
  </si>
  <si>
    <t>Foram contabilizados no total 22 obstáculos, entre eles: 4 acessos de veículos, 16 referente a vendedores ambulantes (não foram contabilizados 16 bancas de vendedores, mas sim obstáculos ocasionados por esses, as vezes os vendedores exibiam o produto de um lado da calçada, mas sentavam na frente do seu produto deixando um “espaço” para as pessoas se desloquem pela calçada diminuindo em muitos pontos a faixa livre de circulação), 1 banca de jornal e 1 parada de ônibus no meio da faixa livre.</t>
  </si>
  <si>
    <t>Visível, sem iluminação sobre a faixa. A faixa está alinhada com o semáforo, no meio da quadra.</t>
  </si>
  <si>
    <t>Ruídos fortes esporádicos. Decibelímetro: mínimo registrado: 44.8dB e máximo registrado: 74.2dB.</t>
  </si>
  <si>
    <t>Sem cheiros fortes. Existe poluição visual pela quantidade de vendedores ambulantes e produtos ofertados na calçada.</t>
  </si>
  <si>
    <t>Foram contabilizados: 3 lixeiras, 4 orelhões, 1 caixa de correio e uma banca de revista. Também há uma parada de ônibus, porém não tem lugar para sentar. Intervenções como canteiros/muros baixos que poderia servir como locais de descanso foram “protegidos” com grade para evitar justamente que as pessoas sentem nesses lugares.</t>
  </si>
  <si>
    <t>Algumas árvores trazem sombra, porém árvores da adjacência são as maiores responsáveis pela sombra. Presença de jardim no recuo do hospital em alguns pontos. Agradável caminhada, com relação a presença de vegetação e sombra nessa área.</t>
  </si>
  <si>
    <t>A sensação de segurança quanto ao tráfego (trafego moderado à leve) e ao roubo à pedestres pode ser avaliado como seguro, mesmo as vezes passando veículos em alta velocidade. Há uma parada de taxi na frente do hospital, circulam muitas pessoas pelo trecho e há presença de comércios do outro lado da avenida.</t>
  </si>
  <si>
    <t>https://drive.google.com/open?id=1DEvWMmhumHxNmkTh33tOkcSr-6mBJ1Sz, https://drive.google.com/open?id=18IweqxDpD22u8m_cq_5kSXQJ4xGxKnLi, https://drive.google.com/open?id=18vpP7_QT981lSbtIVVV1OTKNGJxcO7zp, https://drive.google.com/open?id=1IGjTkBUNRnXbbOO7atePGlk6o64kth3J, https://drive.google.com/open?id=1EH1AjwhKWyn7YdutITJAAaYBR-gO0Jv1, https://drive.google.com/open?id=1gXXaFRlFMbj770cw4l7G4e3cStosEex1, https://drive.google.com/open?id=1IMcLaC-jDaKsYKyoTGq-OP7CHY1XkgHe, https://drive.google.com/open?id=1aIJS9gCsLgWa5ANggpljZojvIj9eFOjv, https://drive.google.com/open?id=1UCViEzmzJe2HBuoFd5jmT1DZXs8UvcKO</t>
  </si>
  <si>
    <t>Av. José Bonifácio, 363.</t>
  </si>
  <si>
    <t>Sem piso táctil continuo, apenas de alerta em torno da vegetação.</t>
  </si>
  <si>
    <t>Em quase todo o trecho a largura de faixa livre é 2,7m, no trecho mais estreito é 1,6m.</t>
  </si>
  <si>
    <t>Inclinação apenas em um pequeno trecho de 4°</t>
  </si>
  <si>
    <t>Escadas nas laterais, ocupam parte da calçada, mas não chega a atrapalhar a circulação</t>
  </si>
  <si>
    <t>Apenas 2 dos 3 pontos de acesso com rampa, estes com estado de conservação médio</t>
  </si>
  <si>
    <t>Apenas 2 dos 3 pontos de acesso possuem, com estado de conservação ruim, sem sinalização ou iluminação própria.</t>
  </si>
  <si>
    <t>Não há semáforo, região de fácil travessia por baixo fluxo de veículos .</t>
  </si>
  <si>
    <t>Apenas uma placa indicando que é local de segurança.</t>
  </si>
  <si>
    <t>Alguma circulação de ônibus e caminhões, pouco tráfego na região</t>
  </si>
  <si>
    <t>Pouco circulação de veículos, ao lado de parque muito arborizado</t>
  </si>
  <si>
    <t>Lixeiras, possibilidade de sentar em escadas</t>
  </si>
  <si>
    <t>Quadra com muitas árvores, parque em frente também</t>
  </si>
  <si>
    <t xml:space="preserve">Zona militar, transmite segurança. Porém muito pouco circulação de pedestres e fachada constante ao longo de todo quarteirão </t>
  </si>
  <si>
    <t>https://drive.google.com/open?id=1SnAm1WzTrceFk9cv8_2S17vzZVtZQFpn, https://drive.google.com/open?id=1DwTIDIEG7BOKB3q8D5vTHeBGigyZD37Z, https://drive.google.com/open?id=1xiB85tNHfuVYNXreHJ0O2np7FSy_lM_A, https://drive.google.com/open?id=1_wguSyN2hRvqnrD9vOCMHA08Xlei1WaP, https://drive.google.com/open?id=16syxIJs1Ky355fAk3xl-6IuTRP7fY0ey, https://drive.google.com/open?id=1pKIb_pk7UMvNAlV-jB1msUyW1mYGqxuJ, https://drive.google.com/open?id=1bDHaoF1vU9v2fdP0ky5baYAkSFa4GLuj, https://drive.google.com/open?id=1Uu0Fw_fPZr-KynvP5dh5WqYHsa2TQzKc, https://drive.google.com/open?id=1JyOnXFKqiiX3rqnnYg8mMz4huv7hHGyD, https://drive.google.com/open?id=1uEeC7ppUww3v-7t4e8z68W9SySAHxRL0</t>
  </si>
  <si>
    <t>Largo Teodoro Herzl s/nº</t>
  </si>
  <si>
    <t>Com piso tátil em toda a extensão, algumas tampas de bueiro mal colocadas</t>
  </si>
  <si>
    <t>Pouca variação ao longo do trecho</t>
  </si>
  <si>
    <t>Alguns postes baixos ( que evitam entrada de veículos)</t>
  </si>
  <si>
    <t xml:space="preserve">Bem conservadas e com indicação correta, acessibilidade na edificação </t>
  </si>
  <si>
    <t>bem indicada, em bom estado de conservação, iluminada, faixa de retenção para veículos</t>
  </si>
  <si>
    <t xml:space="preserve">Com contagem de tempo, botoneira, sinal sonoro. Tempo suficiente e espera rápida </t>
  </si>
  <si>
    <t xml:space="preserve">Sinalização de zona hospitalar, orientações de acesso ( entrada de veículos e pedestres). Equipamento público que informa temperatura e hora fora de funcionamento. </t>
  </si>
  <si>
    <t xml:space="preserve">Quando da circulação de ônibus e caminhões piora considerável </t>
  </si>
  <si>
    <t>Área na frente da edificação que permite parada na sombra</t>
  </si>
  <si>
    <t>Alto tráfego, região não muito segura.</t>
  </si>
  <si>
    <t>https://drive.google.com/open?id=1PyGpRWYcnJPq2Xo29VQ_ex-eZAIKCL_u, https://drive.google.com/open?id=16DdxzQ4HVvlJWksaGSYf5JY0NEoDo9yN, https://drive.google.com/open?id=18bfqNz_6m10scgoeKiQGUV9AivmfErOG, https://drive.google.com/open?id=10a4eURgUGSxZCTjlZOBpAPOfV8aZeEJf, https://drive.google.com/open?id=1YZjMMl-J9pFxN2gPHw3uTDlHRFw0bwxe, https://drive.google.com/open?id=1jzpuggv_WBTWVYtf3Fisr_7Ld1QQkJLt, https://drive.google.com/open?id=1rO3ZVT7LsZq5eLv1rRwvpZcyfMR-koOK, https://drive.google.com/open?id=1BA_wlS5b4AX23jQkbmkcUbkWn27hDloB, https://drive.google.com/open?id=1zp4mzkAJLK-oOmGwUgRSkZcZO5UsGsjK, https://drive.google.com/open?id=1v-DpWA_fOJM6hM6jBBWjHssYPkLzsvhd</t>
  </si>
  <si>
    <t>Salgado Filho 97 a 135.</t>
  </si>
  <si>
    <t>Algumas pedras soltas,sem piso tátil, esquinas mal construidas, perigo de queda</t>
  </si>
  <si>
    <t xml:space="preserve">Em vários locais a faixa livre não é suficiente para a quantidade de pessoas que circulam, os pontos de ônibus ocupam boa parte da calçada </t>
  </si>
  <si>
    <t>Ambulantes, marquises interditadas, bancas de jornal.</t>
  </si>
  <si>
    <t>Apenas em um lado, no centro da avenida é totalmente  inacessível, não há onde parar.</t>
  </si>
  <si>
    <t xml:space="preserve">Sem ilha de refugio, total da travessia é perigosa </t>
  </si>
  <si>
    <t xml:space="preserve">Apenas em um lado, sem sinal sonoro </t>
  </si>
  <si>
    <t xml:space="preserve">Apenas placas indicando pontos de ônibus. </t>
  </si>
  <si>
    <t xml:space="preserve">Muitos ônibus na região, ruído atrapalha a comunicação  </t>
  </si>
  <si>
    <t>Muitos ônibus circulando, cercado por prédio, ar poluído.</t>
  </si>
  <si>
    <t>região de terminais de ônibus com estrutura muito precária, sem assentos ou cobertura para chuva</t>
  </si>
  <si>
    <t xml:space="preserve">Arborização intensa no canteiro central </t>
  </si>
  <si>
    <t>Sensação de insegurança, local sujo.</t>
  </si>
  <si>
    <t>https://drive.google.com/open?id=1jY0Npli9V9vWzLe1IcPa2NYCZBc-K-UG, https://drive.google.com/open?id=1i2g_XkVI1GI_VH96-nvSk81A1H8Zwlap, https://drive.google.com/open?id=1X48feV8mM9gLYHIcKaJR3wr8ZTjQ0kgN, https://drive.google.com/open?id=1tH6v2sR0qnAmWBBEJLK20_Ftk2TxoS9f, https://drive.google.com/open?id=154mjCKakdN6prF96gays1Fe__sxEUkp2, https://drive.google.com/open?id=1WDUb0mJMS3WWq26khCsfg89P_jXNCWi_</t>
  </si>
  <si>
    <t>Praça Pereira Parobé</t>
  </si>
  <si>
    <t>Algumas pedras soltas,sem piso tátil</t>
  </si>
  <si>
    <t>Não é suficiente para a quantidade de pessoas que circulam, os pontos de ônibus ocupam boa parte da calçada.</t>
  </si>
  <si>
    <t>Quando há final para os ônibus atrapalha a circulação, comerciantes obstruem a passagem.</t>
  </si>
  <si>
    <t>Possui mas  não é bem feita</t>
  </si>
  <si>
    <t>Bem pintada, larga, nos dois pontos de acesso</t>
  </si>
  <si>
    <t>Longo tempo de espera,  presença de botoneira e tempo de travessia indicado.</t>
  </si>
  <si>
    <t xml:space="preserve">Muitos ônibus na região, comerciantes gritando, trem nas proximidades  </t>
  </si>
  <si>
    <t xml:space="preserve">Muitos ônibus circulando </t>
  </si>
  <si>
    <t>Cobertura da chuvas nos pontos de parada</t>
  </si>
  <si>
    <t>Nada de arborização</t>
  </si>
  <si>
    <t>Cheiro ruim, pessoas circulando rápido, região de muitos assaltos</t>
  </si>
  <si>
    <t>https://drive.google.com/open?id=1hhFfTp1ZAiqCy3nfa8C6GM2DS6x-MZJj, https://drive.google.com/open?id=1WImi57IivwBQ-Ubf_sWsw6YGQOym3fni, https://drive.google.com/open?id=1FXTlN1GQ1I0r9jYJ_CqbjadUjFSyXyC1, https://drive.google.com/open?id=1Gss6eWX-RdFLNjddAMYeXjj6hooMzejK, https://drive.google.com/open?id=1AiKg5LkNpCrc14tue729Vic4zrXnMGgt</t>
  </si>
  <si>
    <t>Av. Loureiro da Silva, 255</t>
  </si>
  <si>
    <t>Raízes de árvores, sem piso tátil</t>
  </si>
  <si>
    <t>3.00 no local mais estreito. Calçada muito larga, apenas em um trecho ciclovia ocupa faixa de pedestres.</t>
  </si>
  <si>
    <t>Desnível na faixa vegetal</t>
  </si>
  <si>
    <t>ciclofaixa ocupa o espaço, no entanto, está bem demarcada.</t>
  </si>
  <si>
    <t xml:space="preserve">Apenas um lado com faixa, ao longo da quadra faixa incompleta </t>
  </si>
  <si>
    <t>Apenas no local que há faixa de pedestre</t>
  </si>
  <si>
    <t xml:space="preserve">No ponto de ônibus indicação das linhas que passam </t>
  </si>
  <si>
    <t>Pouca circulação de veículos</t>
  </si>
  <si>
    <t>Pouca circulação de veículos, muita arborização</t>
  </si>
  <si>
    <t>Acentos na parada de ônibus, degraus para sentar, estação de bicicleta compartilhada</t>
  </si>
  <si>
    <t xml:space="preserve">Árvores de grande porte, quase toda calçada na sombra </t>
  </si>
  <si>
    <t>Pouca iluminação, locais abandonados no entorno</t>
  </si>
  <si>
    <t>https://drive.google.com/open?id=1LDuEmP64w2Y0tuFs7f67Yik4IUTlys9f, https://drive.google.com/open?id=1CcjrmKhx8iiSjWxrYojF2NPLblHLfCEB, https://drive.google.com/open?id=1k9zzfTGxnQ1ukAbwXvMB3z-Lj4Z9zpMv, https://drive.google.com/open?id=1YNIvw0Q1tEU-PZOywCckqhPdPar-XTeN, https://drive.google.com/open?id=165IRvavrtftCHChM_DSX7-mD65oLnM_0, https://drive.google.com/open?id=15dLpA_ul9y7stneDfnhbLamZ5pVgcA_1, https://drive.google.com/open?id=1PVLS0ghQnyNC5c7_kkPv3jcJQM5thlq0, https://drive.google.com/open?id=1OJPC7nndpxJBHjHQmyFuQYFIKphzQCxX, https://drive.google.com/open?id=1HG77HvNCcroi9tUWK_JRIaEXXrJsDPlr</t>
  </si>
  <si>
    <t>Rua Duque de Caxias, 350</t>
  </si>
  <si>
    <t>algumas pedras não estão bem fixas.</t>
  </si>
  <si>
    <t>Inclinação em acesso de garagem</t>
  </si>
  <si>
    <t xml:space="preserve">Faixa totalmente livre </t>
  </si>
  <si>
    <t>Nos três pontos acesso</t>
  </si>
  <si>
    <t>Dois locais sem faixa</t>
  </si>
  <si>
    <t>Apenas horários de funcionamento</t>
  </si>
  <si>
    <t>Pouca circulação de veículos, barulho da escola à frente</t>
  </si>
  <si>
    <t>Pouca circulação de veículos, baixas velocidades</t>
  </si>
  <si>
    <t xml:space="preserve">Apenas lixeira </t>
  </si>
  <si>
    <t xml:space="preserve">Poucas árvores que não fazem sombra </t>
  </si>
  <si>
    <t>Boa iluminação, circulação de pessoas.</t>
  </si>
  <si>
    <t>https://drive.google.com/open?id=1JS3IF_iqLdpPUxgAHmWTiACqhuMDPaOg, https://drive.google.com/open?id=1Bl7vAeOIFIAYEyJs5ZH-LP1tFteUUvWX, https://drive.google.com/open?id=1w3yf9RSvfAkf4mdVVR0nkiTY2SgrrzAm, https://drive.google.com/open?id=1xsWQ0jCco39iphm-Hgfl4lslVwSH_Xwl</t>
  </si>
  <si>
    <t>Rua Duque de Caxias, 385</t>
  </si>
  <si>
    <t>Impossibilidade de circulação de cadeirante</t>
  </si>
  <si>
    <t>Quando estudantes estão na calçada não é possível circular</t>
  </si>
  <si>
    <t>Apenas em um local</t>
  </si>
  <si>
    <t>Esquinas sem faixa</t>
  </si>
  <si>
    <t xml:space="preserve">Indicação de rota de pedestre (turística) </t>
  </si>
  <si>
    <t xml:space="preserve">Pouco circulação de veículos, barulho da escola </t>
  </si>
  <si>
    <t>Apenas lixeira</t>
  </si>
  <si>
    <t xml:space="preserve">Pouca árvores que não fazem sombra </t>
  </si>
  <si>
    <t>https://drive.google.com/open?id=1qvcTQLZvmKy9lNayGmZiEcH3BgcS5o24, https://drive.google.com/open?id=190QVg8L7dVbUk_6zMkQ3CttTfwRJY7lw, https://drive.google.com/open?id=1Vk7LPh0S9l-IotLXYpma1vTLWoeGLerR, https://drive.google.com/open?id=1_F9bk_ckGmzFXK7FYIBnBjRldHY5OG4o</t>
  </si>
  <si>
    <t xml:space="preserve">AV. PRAIA DE BELAS, 1432 </t>
  </si>
  <si>
    <t>Regular. Sem piso tátil.</t>
  </si>
  <si>
    <t>Duas entradas de veículos sinalizadas</t>
  </si>
  <si>
    <t>Faixas nas esquinas, visíveis, sem sinalização para motoristas.</t>
  </si>
  <si>
    <t>Decibelímetro: mínimo registrado: 50.7dB e máximo registrado: 74.8dB.</t>
  </si>
  <si>
    <t>Local bem ventilado.</t>
  </si>
  <si>
    <t>Sem mobiliário na rua do prédio.  Próximo a praça Itália e parque Marinha.</t>
  </si>
  <si>
    <t>3 árvores em frente ao prédio. 8 árvores na quadra.</t>
  </si>
  <si>
    <t>Rua movimentada durante boa parte do dia. A proximidade do shopping Praia de Belas aumenta o movimento de pedestres.</t>
  </si>
  <si>
    <t>https://drive.google.com/open?id=1PO0ghx_igjcqSG1I_l4N3AQ7ZwqoEKRm, https://drive.google.com/open?id=1-46-x45JRe32GZce482cVUJ8trkcQmDB, https://drive.google.com/open?id=1Eq--ZxIDm69wlCNQZXXQDIrem55ypMPT, https://drive.google.com/open?id=1rTwYl5vys9PwIDne64bLMd0cdl_5_3ez, https://drive.google.com/open?id=1LhAsVxwMAAby7crcVgvjgrmXGUjQOWC-, https://drive.google.com/open?id=15GFTN0JnQzEq5-nj95pJGXtxk8na0lQl, https://drive.google.com/open?id=1rI7qJWrL45M9cix44MmWdj1QVwgZvYNB</t>
  </si>
  <si>
    <t>R. BOTAFOGO, 396</t>
  </si>
  <si>
    <t>Rampas fora da norma.</t>
  </si>
  <si>
    <t>1 Faixa em frente ao prédio, sem sinalização para motoristas. Não há faixa nas esquinas.</t>
  </si>
  <si>
    <t>Decibelímetro: mínimo registrado: 40.1dB e máximo registrado: 72.2dB.</t>
  </si>
  <si>
    <t>Sem mobiliário na rua do prédio.  Existe uma praça nas proximidades.</t>
  </si>
  <si>
    <t>13 árvores pequenas/mudas.</t>
  </si>
  <si>
    <t>Rua tranquila durante o dia. No entanto, o muro da escola ocupa a quadra toda, piorando a sensação de segurança especialmente a noite.</t>
  </si>
  <si>
    <t>https://drive.google.com/open?id=1DWRrK-N-F8eSTHkgEsj9t8WueVQL_Gs8, https://drive.google.com/open?id=1SR0BW18RfzlYQlHX81piruaq1VE7mSl6, https://drive.google.com/open?id=193z7fgreI2xnhOZZgJYgXeIenaE1a2-9, https://drive.google.com/open?id=1LaEA3l8eU-BWG6gFQNuPZSw1m_0jybl8, https://drive.google.com/open?id=1xEcFrmN1VWFJ_UMGksg7xjWVaFnPXKs6, https://drive.google.com/open?id=1zgcfY0UQhJteIoaK5F5ZIMGmHA0ey5mx, https://drive.google.com/open?id=1QWkprHR6dwUwqQ1DCrMsHXVIaOtXYKvG, https://drive.google.com/open?id=1EfffwY_OBkeI7NR1U5qvrarT7KoLz4lj</t>
  </si>
  <si>
    <t>Porto Velho</t>
  </si>
  <si>
    <t>RO</t>
  </si>
  <si>
    <t>Tudo Aqui</t>
  </si>
  <si>
    <t xml:space="preserve">Pavimento irregular, </t>
  </si>
  <si>
    <t>largura irregular da faixa livre</t>
  </si>
  <si>
    <t>2 jardineiras</t>
  </si>
  <si>
    <t>https://drive.google.com/open?id=17I-LEz9Nmjo3aNsAk_kChIpa_bgb14pA</t>
  </si>
  <si>
    <t>vanessa.ortiz.000@gmail.com</t>
  </si>
  <si>
    <t>Stefani Mendes Casara Chaquian</t>
  </si>
  <si>
    <t>Ministério Público de RO, Rua Jamari, 1555 - Olaria</t>
  </si>
  <si>
    <t>Calçada apresenta diversas trincas e pequenas irregularidades</t>
  </si>
  <si>
    <t>inclinação: 1.8%</t>
  </si>
  <si>
    <t>Não há obstáculos atrapalhando a circulação</t>
  </si>
  <si>
    <t>As rampas não atendem ao que preceitua a NBR 9050</t>
  </si>
  <si>
    <t>Trecho com nível baixo de poluição</t>
  </si>
  <si>
    <t>Ao redor há duas árvores, uma de pequeno porte e outra de médio porte. a instituição possui jardim bem cuidado</t>
  </si>
  <si>
    <t>Há policiamento apenas em horário comercial na instituição e no seu entorno no horário de pico de saída de servidores</t>
  </si>
  <si>
    <t>https://drive.google.com/open?id=1MzuLuDbLdkGN6O-JXWp77vTAbiTwdtTQ, https://drive.google.com/open?id=1kFj_30kWlI45P5UIdCFQx8yg6SmWkN-3, https://drive.google.com/open?id=1f5iRfq758Sg8Hlmfkpyew7PQFSS8OwGn, https://drive.google.com/open?id=1k4iYLmr4gsJAvsALtqVsmb8m5HadQi8V, https://drive.google.com/open?id=1lcfvLpnmFhpfzuABwEel6ATNfEd3AsVz, https://drive.google.com/open?id=1wHJ59-drAwU3E5js3kmWXzkvxouH1woM, https://drive.google.com/open?id=1ZjIK0oS51_bA21w50qF5v3YkH7eqc5wX, https://drive.google.com/open?id=1_k-buWjd94VikEf0okgiG9t3AjNbux-a, https://drive.google.com/open?id=1Uofe0sAhYnd-6vtKMWshUpUJ0ShdNZTq, https://drive.google.com/open?id=18GO8mJ5aSh34rubUS4doM1bIWtxcfyMA</t>
  </si>
  <si>
    <t>smcasara@gmail.com</t>
  </si>
  <si>
    <t>DEIZIANE BARROS DE OLIVEIRA</t>
  </si>
  <si>
    <t>PRAÇA ESTRADA DE FERRO MADEIRA MAMORÉ</t>
  </si>
  <si>
    <t>INCLINAÇÃO MUITO RUIM PARA CADEIRANTES.</t>
  </si>
  <si>
    <t>SÓ EXISTEM ALGUMAS PARTES PLANAS</t>
  </si>
  <si>
    <t>A RAMPA EXISTE, MAS A CALÇADA NÃO TEM INCLINAÇÃO PARA CADEIRANTES.</t>
  </si>
  <si>
    <t>EXISTE, PORÉM ESTÁ APAGADO</t>
  </si>
  <si>
    <t>PASSAGEM DE ÔNIBUS, CAMINHÕES E CARRETAS</t>
  </si>
  <si>
    <t>EXISTEM ALGUNS BANCOS, PORÉM A PARADA DE ÔNIBUS NÃO TEM COBERTURA E NEM LUGAR PARA SENTAR.</t>
  </si>
  <si>
    <t>EXISTEM APENAS 5 ÁRVORES, O RESTANTE ESTÁ APENAS DENTRO DO LOCAL</t>
  </si>
  <si>
    <t>NOS FINAIS DE SEMANA, FICAM VIATURAS DA POLÍCIA DE PATRULHA.</t>
  </si>
  <si>
    <t>https://drive.google.com/open?id=1qPViPi-k3LZAqJnVG1OniYhVxZN3WeXs, https://drive.google.com/open?id=1kWDjbA92gLZi3vsQyZn_nOESwl7UmspZ, https://drive.google.com/open?id=1t700KD2j6QBHl9RPXAGl3w0mOn4abPH0, https://drive.google.com/open?id=1NS5ZuqlRz3oHJvH9a7E1Kl7LAUJH5KLe, https://drive.google.com/open?id=1lUswV6Z33LcZpVljqQhdH9xZzSIDlnko, https://drive.google.com/open?id=1moozf6Hg-wR1uIoE5vZgYT6LpCh9tV49, https://drive.google.com/open?id=118RXSoQwzfCclj2Um3m_cvys3HRk0Eos, https://drive.google.com/open?id=1YFn3NnPV157WKgh6gCMcKuYY6SrZkikK, https://drive.google.com/open?id=1lVIV6EGF9Z7_n-tj0aUxH5LZdk3dR3_T, https://drive.google.com/open?id=1JPAr8T-8nvzruWr2E_ys4O_CMv-zEoFw</t>
  </si>
  <si>
    <t>deizianeoliveirapv@gmail.com</t>
  </si>
  <si>
    <t xml:space="preserve">JUSTIÇA FEDERAL </t>
  </si>
  <si>
    <t xml:space="preserve">EXISTEM ALGUMAS PLACAS QUE OBSTRUEM A PASSAGEM </t>
  </si>
  <si>
    <t xml:space="preserve">UMA NA FRENTE E UMA NA LATERAL </t>
  </si>
  <si>
    <t>NÃO EXISTE FAIXA E NEM SINALIZAÇÃO</t>
  </si>
  <si>
    <t xml:space="preserve">ESTÃO BASTANTE APAGADAS </t>
  </si>
  <si>
    <t xml:space="preserve">2 ÁRVORES APENAS PARA PAISAGISMO </t>
  </si>
  <si>
    <t>https://drive.google.com/open?id=11KXFu1A-RJnhVmg_1-XFIzpPLFzBrF14, https://drive.google.com/open?id=1HWN1AFay-S-DDRXCo1VN85jQoSXnncmd, https://drive.google.com/open?id=13J7dyM0BYIH6BixlEhJ1rfme1-m8PEXR, https://drive.google.com/open?id=1JCMryog9owIGAj7bGkGXgbkSZQuzuoXc, https://drive.google.com/open?id=1FKWi2EeTA_9LwxrGfPQUdCjcPkc_9n9j, https://drive.google.com/open?id=1xZMPcviExdkwmPLdBYMI4vaBagOCRK7b, https://drive.google.com/open?id=1ZQECnnviyuB3coAKnk7GgP_1EYTImq_c, https://drive.google.com/open?id=1so7OKmz9C2MVGKvn704hJuiQVP3_eTHi, https://drive.google.com/open?id=163CvoZrT2x9ZaAea3zfN2k6SUMIv-3Qu, https://drive.google.com/open?id=1RAncCsGFQZXqM74iSygADqxdaIEiqxcj</t>
  </si>
  <si>
    <t>Raynira Carolina Martins Azevedo</t>
  </si>
  <si>
    <t>Av. Presidente Dutra, 4183 - 4055</t>
  </si>
  <si>
    <t>https://drive.google.com/open?id=1UkAy9dIy6T-HaJeaMVoI7VSA4VpNi3ZA, https://drive.google.com/open?id=1_PmyPceZALf7gHVo6ywjnNNY3M6CzP0g, https://drive.google.com/open?id=1cGnpCrmdOAwK2Xairycx8lH07uOb4juG, https://drive.google.com/open?id=1OvTc9AFqsA44D8VB5L9wwblA86S9CGa9, https://drive.google.com/open?id=1hLWKU9AAXtlKDPyE1ua5sICavvefUoHg, https://drive.google.com/open?id=1BL2RtM-ELbDMjHRDIP5KeWdJ9FSEdwyG, https://drive.google.com/open?id=1o4Cto655sw1QPKjjBlm6Rrc53Xes23As, https://drive.google.com/open?id=1xVQnZXl_iebbu3dXAF8CaBoIyaoCFjdv, https://drive.google.com/open?id=1pvq4-D3YJN8hhbWtj4_ahXkZl2dRQawI, https://drive.google.com/open?id=1gmtGaP-PHzS3kBhMsgjicgI9uxPvEsmv</t>
  </si>
  <si>
    <t>rayniraenem@gmail.com</t>
  </si>
  <si>
    <t>https://drive.google.com/open?id=1kHf7u2vTUpokMLG5iHKHKYw_bsQKA8lS, https://drive.google.com/open?id=1KpqfeKWokyPxUlwA_zO7dEu6kkFR1k9r, https://drive.google.com/open?id=1GJtzFb5W3k78NB7vObFsk_WlkQb8YsNB, https://drive.google.com/open?id=14igwIx55ZR8HSVsQ8CtCkK3W2sI-0-xQ, https://drive.google.com/open?id=1ADcac9nt3-5Bbg2IFyeNOGzbRAAGa-se, https://drive.google.com/open?id=1yzYUU-yIulMsarBXSa6fCcscHd1IbnWC, https://drive.google.com/open?id=1V6xjijuFsKNhyIXjMUd1y-CgMBvyCmlL, https://drive.google.com/open?id=1xpBzlviyJWfgrJNR38eZLvCXoABlqTit, https://drive.google.com/open?id=1tMEnSW_cjZ1A3eTl1xx57Ts6vIZnLcmK, https://drive.google.com/open?id=1i0zWuu6VYdw72PKDcUreccuuolPKvwEy</t>
  </si>
  <si>
    <t>Thayany Facundo Costa</t>
  </si>
  <si>
    <t>Av. Carlos Gomes, nº 501 - 569</t>
  </si>
  <si>
    <t>A calçada apresenta trechos regulares, porém apresenta também obstáculos, trincas e buracos.</t>
  </si>
  <si>
    <t>A calçada apresenta variações de tamanho em frente a alguns embelecimentos, na Casa de Cultura Ivan Marrocos a Largura total ficou em 3.50 m</t>
  </si>
  <si>
    <t xml:space="preserve">inclinação de 3,8 º, em alguns trechos esse valor varia. </t>
  </si>
  <si>
    <t xml:space="preserve">Poucos obstáculos ou mobiliários urbanos disposto de maneira irregular. </t>
  </si>
  <si>
    <t xml:space="preserve">Em frente ao CAU/RO não foi encontrada rampa de acesso, apenas rebaixamento da calçada para veiculos. Na esquina da Av. Carlos Gomes com Av. Rogerio Weber é encontrada rampas, porem com inclinações erradas e sem manuntenção. </t>
  </si>
  <si>
    <t>faixa de pedestre visivel, mas poderia ter uma manuntenção</t>
  </si>
  <si>
    <t xml:space="preserve">Apenas placas com atrações turisticas. </t>
  </si>
  <si>
    <t xml:space="preserve">A Av. Carlos Gomes só deve emitir ruido alto em horarios de picos, pois no horario analisado nao foi constatado ruido alto. </t>
  </si>
  <si>
    <t xml:space="preserve">Trecho com arvores, porém com podas erradas ou cortes de arvores, atualmente pode sentir a poluição causadas por caminhões. </t>
  </si>
  <si>
    <t>Praça 3 Caixas D'Água e paradas de onibus com abrigo.</t>
  </si>
  <si>
    <t xml:space="preserve">ausência de segurança pública, podendo afastar pedestres e turistas por haver alguns usuarios de drogas na praça 3 Caixas D'Água </t>
  </si>
  <si>
    <t>https://drive.google.com/open?id=1UdhbjtviFatRD0CrPQ80F07yv6H-iq8W, https://drive.google.com/open?id=1cAkk2bIxvfDibcm_rXv7gE6dTDKSXhEn, https://drive.google.com/open?id=1Y-C71LCWj_y0wX09jA91S2qsszKulU5h, https://drive.google.com/open?id=17eWovo8l-xLbOyH6Rj7Rv-XDFsfWff-r, https://drive.google.com/open?id=1tGvJI7yyr8O0l6ha940Sdk5Xbt2iRF4N, https://drive.google.com/open?id=1c01pk0G9cuQkbAKCM_AC4L0-rkNj-smn, https://drive.google.com/open?id=1R47KEeB0ZuKZqLRsFrwJ_WCu907EyJpv, https://drive.google.com/open?id=15CtTckVv6wm6kWnGiurnpU60pM3NXH75, https://drive.google.com/open?id=17OXDrNvivnNYfEQ97xr_tN33ZHnp7WyA, https://drive.google.com/open?id=1wzS5jRJsU1QS7Oltub3fXuplXo_4ToQU</t>
  </si>
  <si>
    <t>thayanyfacundo760@gmail.com</t>
  </si>
  <si>
    <t>Jhon Raian Santos Rodrigues das neves</t>
  </si>
  <si>
    <t>Porto velho</t>
  </si>
  <si>
    <t xml:space="preserve">SEMTRAN: AV. Amazonas, 698 - Santa Bárbara </t>
  </si>
  <si>
    <t>jhon15.neves@gmail.com</t>
  </si>
  <si>
    <t>Câmara Municipal  R. Belém, 189 - Embratel</t>
  </si>
  <si>
    <t>Alguns postes</t>
  </si>
  <si>
    <t xml:space="preserve">tem rampa porém não e acessível. </t>
  </si>
  <si>
    <t>porém mal orientados e apagados</t>
  </si>
  <si>
    <t>muitos ruidos</t>
  </si>
  <si>
    <t>tem algumas paradas de ônibus, marquise</t>
  </si>
  <si>
    <t>não tem paisagismo</t>
  </si>
  <si>
    <t>R. Dom Pedro II, 826 - Centro / R. Gonçalves Dias, 200-250 - Centro / R. José do Patrocínio, 44 - Centro / R. José Bonifácio</t>
  </si>
  <si>
    <t xml:space="preserve">Calçada em pessimas condições. O unico lugar que é possivel encontrar uma padronização é na calçada da bilbioteca. A calçada da prefeitura em si, apresenta pedras portuguesas soltas, ausencia de rampas conforme norma e trechos com arvores dispostas de forma inadequada. </t>
  </si>
  <si>
    <t xml:space="preserve">em alguns trechos é possivel observar a faixa livre no tam minimo de 1.20 e em outros o tamanho é inferior. </t>
  </si>
  <si>
    <t>inclinação de 3%</t>
  </si>
  <si>
    <t xml:space="preserve">poucos obstaculos, mas os que tem são: arvores mal colocadas e placas de transito </t>
  </si>
  <si>
    <t>nenhuma tampa analisada estava regular conforme NBR 9050</t>
  </si>
  <si>
    <t xml:space="preserve">faixa existente </t>
  </si>
  <si>
    <t xml:space="preserve">Apenas pontos turisticos </t>
  </si>
  <si>
    <t xml:space="preserve">trecho com pouco ruido no horario analisado </t>
  </si>
  <si>
    <t xml:space="preserve">No hall da prefeitura existe uma praça com bancos </t>
  </si>
  <si>
    <t xml:space="preserve">existe arvores, porem muitas estao com a copa comprometida. E em alguns pontos as arvores foram cortadas. </t>
  </si>
  <si>
    <t xml:space="preserve">sem policiamento na região, como tem momentos que o transito de veiculos é calmo, os pedestres na calçada se tornam vulneraveis a roubos. Na praça da prefeitura é encontrado um numero significativo de usuarios de drogas. </t>
  </si>
  <si>
    <t>https://drive.google.com/open?id=1OgG0XI11HHR23pOo9eulS9wQVXrysGCP, https://drive.google.com/open?id=1KyqoXjECEKoLa4zX6fYxU250ZxOWwqMX, https://drive.google.com/open?id=1fqlWguc2BdxXNn8mdzgAHOyTJwvKRVPK, https://drive.google.com/open?id=1K2HuyH3Iqv5LnS2pimq4VQnAYzhB3ZYY, https://drive.google.com/open?id=1vFQVje2gptRoje7OHLNMA9y13SEDBdoX, https://drive.google.com/open?id=1JlYSr2OJ61c44hLrl0N1wcW5tPDmkpJb, https://drive.google.com/open?id=1EmA3xMRChdNNpQJAsoKxyQbj1qujZmVI, https://drive.google.com/open?id=1NJ2ZvGmcqPyc2ntCJXXdAlHqgvjYj81y, https://drive.google.com/open?id=1Xu8WnhkkCiHx58nvIwgTwFfDOq4F6cnJ, https://drive.google.com/open?id=10EBuGLnKnF5b6kvMeVNncxwlBdZbYfLW</t>
  </si>
  <si>
    <t>João Gabriel Ribeiro Costa</t>
  </si>
  <si>
    <t>R. Alexandre Guimarães, 1927</t>
  </si>
  <si>
    <t>Calçada com pavimento regular, mas há piso trepidante em um trecho</t>
  </si>
  <si>
    <t>Há postes no meio da calçada</t>
  </si>
  <si>
    <t xml:space="preserve">Tem rampas nas esquinas </t>
  </si>
  <si>
    <t xml:space="preserve">Fluxo intenso de carros </t>
  </si>
  <si>
    <t>https://drive.google.com/open?id=1I8ZoxZr3dYQ5zZHrWQmVk01xV618BiQQ, https://drive.google.com/open?id=1fTHyp6xqS05WZYy7NLeVg5kq4j_hL53Z, https://drive.google.com/open?id=1EcoXbRHEVXc874SUVKM8dW3G_YtFq92E, https://drive.google.com/open?id=18XjrdV2QKlkXCt__dzdqOZht5wWudWOU, https://drive.google.com/open?id=1AMYpsqvumFNqanAuBBi7I8awkMnplam7, https://drive.google.com/open?id=1A_BPXyJMmTV2uIqxVlhRfLJQrMkTAXeO, https://drive.google.com/open?id=14OpPhgrRQaNmxJTmBLNnkWgAF0ozOm4A, https://drive.google.com/open?id=1gXWI4H51VqwSoKGnoMSI2p3kaedLjnzs, https://drive.google.com/open?id=1gas7gU2_WJecCfrHM3d6Fh9Cq02gItKB, https://drive.google.com/open?id=18-CvdV-gWd4fXlNO3PlrtpVAtfghglie</t>
  </si>
  <si>
    <t xml:space="preserve"> j.gabrielribeirocosta@gmail.com</t>
  </si>
  <si>
    <t>São Lucas Educacional - Campus II - Rua João Goulart 666 Bairro Mato Grosso</t>
  </si>
  <si>
    <t xml:space="preserve">Um trecho com piso trepidante </t>
  </si>
  <si>
    <t>Só na frente e está apagada</t>
  </si>
  <si>
    <t>j.gabrielribeirocosta@gmail.com</t>
  </si>
  <si>
    <t>Larissa Brenda Nascimento Desmarest</t>
  </si>
  <si>
    <t>Hospital Central</t>
  </si>
  <si>
    <t>não estava no local adequado.</t>
  </si>
  <si>
    <t>https://drive.google.com/open?id=1iQlHORfc7qEf80FEDYqc9i2EgZzc4Fdr, https://drive.google.com/open?id=1mvIOC02C2Gg0re4PtTTDeaa4EYcKoWOP, https://drive.google.com/open?id=1CzINdvItrh1leXB2QU59w_8dc9RnRNIy, https://drive.google.com/open?id=13vy-SPpbyrcwhE3e7fTpIVWXeU1_5vTA, https://drive.google.com/open?id=14vu9fIHZWBK4vJ7iHRigtY-Qgdutpcn2, https://drive.google.com/open?id=1dFamTmLH03Pov7EVcjtW0L8x8PH9J_nj</t>
  </si>
  <si>
    <t>desmarestlara18@gmail.com</t>
  </si>
  <si>
    <t>LARISSA BRENDA NASCIMENTO DESMAREST</t>
  </si>
  <si>
    <t>ASSEMBLÉIA LEGISLATIVA</t>
  </si>
  <si>
    <t>https://drive.google.com/open?id=1aXAeskTYoCIczZtUsS-F3u5W6CjF6aQR, https://drive.google.com/open?id=1TL27S2GrDjpOELswyUiUCC3dRV-SXApD, https://drive.google.com/open?id=14eNXJDmrf5GkBYy-9FbRmuWH025yo56-, https://drive.google.com/open?id=1ymLjgpKFPIefdS_FwTMk_U_0ABSuserM, https://drive.google.com/open?id=1D7OG6bU3DcKtu5Qysbe8sh0IXa2r1MC3, https://drive.google.com/open?id=1zRJBx1ll1654FHoBpIzTs9pu7LutfOXw, https://drive.google.com/open?id=1XEluLH7-9P-M_ZCnpuxVlQ0GTR4M726g, https://drive.google.com/open?id=1OB_nD9UoX_2UcjPA4wUzx9-ZLQf3Zosi, https://drive.google.com/open?id=1ZJ5ZgDyQ8RcoKjIxX06DrOkT-bZFzTvj</t>
  </si>
  <si>
    <t>Mercado Central</t>
  </si>
  <si>
    <t xml:space="preserve">calçada desregular, com pocas de água </t>
  </si>
  <si>
    <t>rampas com inclinações irregular</t>
  </si>
  <si>
    <t>Placas em apenas um sentido</t>
  </si>
  <si>
    <t>https://drive.google.com/open?id=1eAKHsF7riPBQQZpZnQ1Fcx0wGb7GdSVy, https://drive.google.com/open?id=1hdg_l673wWL2vpgXGgne0oRpu0ZXYvgH, https://drive.google.com/open?id=1teL59yUG-_Kwf1CoBghopCbg1owRYzNC, https://drive.google.com/open?id=19Sc6FMeGiM_xgHG1VfXjwdHUe-_9qdxt, https://drive.google.com/open?id=15NDUhIg1p_EgUH-CnzdLGiAEv97lRCf4, https://drive.google.com/open?id=1Sr66FteUzLNcXQScZs7Zg-PgMP9aD7sW, https://drive.google.com/open?id=19TSqxIB-KWypceCPQqZHX9PQXjQH9EAD, https://drive.google.com/open?id=147grMgeGljaUzKNx6LysEG82B4JBgL2p</t>
  </si>
  <si>
    <t>lenitalunaderlly@gmail.com</t>
  </si>
  <si>
    <t>Lenita Lunaderli</t>
  </si>
  <si>
    <t>Unir Centro</t>
  </si>
  <si>
    <t>a faixa estava um pouco apaga</t>
  </si>
  <si>
    <t>https://drive.google.com/open?id=1ONpCkfVbmMIxzryUcCV0eL8PKYw97Wpo, https://drive.google.com/open?id=1qD7I9dvckXJnih1W27J2QIbjAqdTHALj, https://drive.google.com/open?id=1K717Hkmh-X3saZPFBmYvtlIEklUYE6xM, https://drive.google.com/open?id=1hag9C_6seUxbaIxXkPbeYkOq0F6LiUkU, https://drive.google.com/open?id=1mnng31SUkXNwzXRpIoJavl2CDJfxhDub, https://drive.google.com/open?id=1URuxrRpxkPsGCxWBESfaHYaHxGLNQkrw, https://drive.google.com/open?id=1dnrjLQcS-vNQC1COSSu8YsOd6d5IE1aX, https://drive.google.com/open?id=1mc0pwCy0xEB7BlyiAzL7d2bEWUnI7kV5, https://drive.google.com/open?id=1mvus1i3BBlRB08chfWWQmL9zvkUbeu51, https://drive.google.com/open?id=1I0soeoiVwYYL9kx2SrYe6lOhzJqRyOvN</t>
  </si>
  <si>
    <t>Alexandre Freitas, Bruna Kalki e Fabricio Miranda</t>
  </si>
  <si>
    <t>Piso recentemente reformado</t>
  </si>
  <si>
    <t xml:space="preserve">Não há sinalização iluminada </t>
  </si>
  <si>
    <t>https://drive.google.com/open?id=1YyIP5P6jAm3nw2_L7U3sWalMmrUxqZIV</t>
  </si>
  <si>
    <t>asfpvh@hotmail.com</t>
  </si>
  <si>
    <t>Franqlei lima ferreira</t>
  </si>
  <si>
    <t>Unir centro</t>
  </si>
  <si>
    <t>Mas nao e a nbr 9050 de 2015</t>
  </si>
  <si>
    <t>samael1986@hotmail.com</t>
  </si>
  <si>
    <t>Heloise de Siqueira Monteiro</t>
  </si>
  <si>
    <t>Hospital de Base Doutor Ary Pinheiro</t>
  </si>
  <si>
    <t>https://drive.google.com/open?id=1PBkswDgxjE24VQXrkaoLPpPccsfyDvUy, https://drive.google.com/open?id=1Hio2fFbBxVja3D9fVq6BN2r_FMUd9bsr</t>
  </si>
  <si>
    <t>heloiseisiqueira.arq@gmail.com</t>
  </si>
  <si>
    <t>Tribunal de Justiça do Estado de RO</t>
  </si>
  <si>
    <t>https://drive.google.com/open?id=1a51ng6GWLOLdKG2571hhaCd35JBgJt8H</t>
  </si>
  <si>
    <t>Amanda Lima Gomes de Souza</t>
  </si>
  <si>
    <t>Av. Dom Pedro II n 608-826</t>
  </si>
  <si>
    <t>https://drive.google.com/open?id=1Uv2hX71K68NPu1RoLc-ShYEcWsuCA5V2, https://drive.google.com/open?id=1qx5JOAK9G83ExkSb1kJgyHk06oYaePNE</t>
  </si>
  <si>
    <t>amanda.lima.icm@gmail.com</t>
  </si>
  <si>
    <t>MPT - Procuradoria Regional do Trabalho</t>
  </si>
  <si>
    <t>https://drive.google.com/open?id=1zpGWIzE0nlf5rVwuBRIFGdlJvLUzDnzY</t>
  </si>
  <si>
    <t>Gabriela Andressa</t>
  </si>
  <si>
    <t>Rua Almirante Barroso,600</t>
  </si>
  <si>
    <t>Calçada  com piso tátil, porém com uma declividade, acompanhando a topografia do local.</t>
  </si>
  <si>
    <t>Largura da fachada principal é de 3metros e as laterais do prédio são em 1.50metros</t>
  </si>
  <si>
    <t>https://drive.google.com/open?id=1dTMmRr1FK_0XyaHHgGtXY4elSk6eDQp3, https://drive.google.com/open?id=1vj1BeAp5YsBLbk9ez599bkIPh_phAwlT</t>
  </si>
  <si>
    <t>gabi.andressa59@gmail.com</t>
  </si>
  <si>
    <t>TCE</t>
  </si>
  <si>
    <t>A faixa não é acessível a cadeirantes</t>
  </si>
  <si>
    <t>https://drive.google.com/open?id=1S1Alswh9CxA9B5nRM2d6V6NMA8wpg9RM</t>
  </si>
  <si>
    <t xml:space="preserve">MPF- Procuradoria da República de Rondônia </t>
  </si>
  <si>
    <t xml:space="preserve">Não há rampa da rua para a calçada </t>
  </si>
  <si>
    <t>https://drive.google.com/open?id=1Bb1dYAT7I8RkVTem6NbAh74Hmll8W1DL</t>
  </si>
  <si>
    <t>heloisesiqueira.arq@gmail.com</t>
  </si>
  <si>
    <t>Não há acessibilidade da faixa para cadeirantes</t>
  </si>
  <si>
    <t>https://drive.google.com/open?id=1JqopH1cT3uu00lrQAT4k2kPDipn4thI1</t>
  </si>
  <si>
    <t>Vanessa Ortiz</t>
  </si>
  <si>
    <t>Delegacia da Receita Federal</t>
  </si>
  <si>
    <t>https://drive.google.com/open?id=1jJeJOdutpNijtoUPmqXfq3kMa9ZLhWbA, https://drive.google.com/open?id=1p0oMiqtFBTk5Jg6b8TEN9qzytDulR-_Y</t>
  </si>
  <si>
    <t>Ministério da Fazenda</t>
  </si>
  <si>
    <t>https://drive.google.com/open?id=19JqRGxfrKx0TH-mAVE0g1sBnOKn9WSL7</t>
  </si>
  <si>
    <t>heloisesiqueia.arq@gmail.com</t>
  </si>
  <si>
    <t>Av. Presidente Dutra, s/n CEP 76811-058</t>
  </si>
  <si>
    <t>Iurgan Henrique Cruz De Macedo</t>
  </si>
  <si>
    <t>IEE Carmela Dutra</t>
  </si>
  <si>
    <t>5 arvores impedem a passagem de pedestres de um lado do local</t>
  </si>
  <si>
    <t>Na frenre da faixa de pedestre a rampa ta de acordo com a norma, porém sem sinalização tatil</t>
  </si>
  <si>
    <t>Sö há uma faixa na frente da escola, não tem nas esquinas</t>
  </si>
  <si>
    <t>Onibus e caminhão emitem muito ruidos</t>
  </si>
  <si>
    <t>Arvores degradaram a calçada</t>
  </si>
  <si>
    <t>https://drive.google.com/open?id=1hsDSTvKi7fwZ60VqKMpPIIss-o3jA4As</t>
  </si>
  <si>
    <t>iurgan.henrique@gmail.com</t>
  </si>
  <si>
    <t>Estefany Araújo</t>
  </si>
  <si>
    <t>Rua Presidente Dutra, 2203</t>
  </si>
  <si>
    <t>A calçada da fachada principal tem faixa de livre de 1.20 e as laterais menos de 1.20.</t>
  </si>
  <si>
    <t>Faixa de serviço em grama. E alguns arbustos.</t>
  </si>
  <si>
    <t>https://drive.google.com/open?id=1hnlbG1TbAtthh3TvljJChbB_Sr8BBMAZ, https://drive.google.com/open?id=1sRoDgeG04-AjMNJb6YYHMqWl7qijtCb-, https://drive.google.com/open?id=1g2dxKNBUcKOoFLbVMATr750d4VJ2lTMu, https://drive.google.com/open?id=1VqwL_vpEFpKb9Z-39V1XybkWCeGYC9qJ</t>
  </si>
  <si>
    <t>arq.estefanyaraujo@outlook.com</t>
  </si>
  <si>
    <t>Câmara Municipal</t>
  </si>
  <si>
    <t>https://drive.google.com/open?id=19G3OCrq3hg8bi2jEm5Gb2ZARAB_YoGbz</t>
  </si>
  <si>
    <t>EEEFM Marechal Castelo Branco</t>
  </si>
  <si>
    <t xml:space="preserve">Calcada muito irregular e sem manutenção com vários pontos com mato alto  </t>
  </si>
  <si>
    <t>Os postes estão na sarjeta e não na calçada</t>
  </si>
  <si>
    <t xml:space="preserve">A parte posterior da escola tem muitos danos na calçada </t>
  </si>
  <si>
    <t>Existe faixa de pedestre apenas na frente da escola</t>
  </si>
  <si>
    <t>Trecho sem nenhuma calcada atras da escola</t>
  </si>
  <si>
    <t>https://drive.google.com/open?id=1NMS8ueOiFxqxvPUFe3N6fojJ7XlcvK42, https://drive.google.com/open?id=1LevuODci7p3e1dhDzg5yq0hJEUb8LgXd, https://drive.google.com/open?id=1XCA82ZB21u9M4fcCbgwJj0vlrm5Ks5L8, https://drive.google.com/open?id=1QABE6iD56d5LDlZVL3ivbiMMsPPpMIgI, https://drive.google.com/open?id=1YRmWNG95412krgcj1_Xczx6nk-MoiyQS, https://drive.google.com/open?id=1bvYBEQl7wvDsjSx9w15jScDNze9IcI1p, https://drive.google.com/open?id=1bOlTay4lvTDQlkccHvEtVeWaeNo6DQvR, https://drive.google.com/open?id=1Qj8RuLIgSchoZ7oUQvWoNYCis1daRsHr, https://drive.google.com/open?id=1Lni6uQPHFlnvYd8K3ePsftypr3YnJbaa, https://drive.google.com/open?id=1umHL2Pn2pPYtvdrBvkcqyG4N9PU9cuZN</t>
  </si>
  <si>
    <t>Wanderley</t>
  </si>
  <si>
    <t>E.e.e duque de caxias</t>
  </si>
  <si>
    <t>wanderleyojunior@hotmail.com</t>
  </si>
  <si>
    <t>Rua Presidente Dutra,1918. TRE.</t>
  </si>
  <si>
    <t>Fachada principal com faixa livre mais 1.50m. E as laterais com fachada livre com o 1.20</t>
  </si>
  <si>
    <t>Apenas um trecho da calçada tem um poste na faixa livre</t>
  </si>
  <si>
    <t>A das árvores estão em pequeno porte, apresentando crescimento.</t>
  </si>
  <si>
    <t>https://drive.google.com/open?id=1qYKb5v_lt_R0_UU8sI6yTmwXqGLLgAux, https://drive.google.com/open?id=1km-9-mVEJQnz2Px29GmZTecedhQhR7ka, https://drive.google.com/open?id=18gqTYLG3mODeNbjAsL8eOSV8hBgDuiq2, https://drive.google.com/open?id=15gSaxPoL6t2B_qUn-hdHMaPntNkEm0Cp, https://drive.google.com/open?id=1JDadpUAQL_Ae69yyP25rRAf3lnc1BMyu, https://drive.google.com/open?id=1FTQve9RkrHLNJNTan1N9JeRc8D3seGBx</t>
  </si>
  <si>
    <t>Parque da Cidade</t>
  </si>
  <si>
    <t>Varia ao longo do trecho</t>
  </si>
  <si>
    <t>https://drive.google.com/open?id=1sNbntiksLPHIocH1yVYuzJnoOUVS3hO-</t>
  </si>
  <si>
    <t>Tainara Moreira</t>
  </si>
  <si>
    <t>Prefeitura</t>
  </si>
  <si>
    <t>https://drive.google.com/open?id=1_ijDR_COky2j9oYQypbalS6D4AeWe791</t>
  </si>
  <si>
    <t>tainara.s.m@hotmail.com</t>
  </si>
  <si>
    <t>CPA</t>
  </si>
  <si>
    <t xml:space="preserve">As rampas estão abaixo do nível da rua </t>
  </si>
  <si>
    <t>Não há acessibilidade nas faixas de pedestre</t>
  </si>
  <si>
    <t>https://drive.google.com/open?id=1ww1md02sefBzhEo-Jglvh4ZZ_3ZxiNIP, https://drive.google.com/open?id=1VEEvI1pCSwwKtQRzNIor-vfVGvk5p4s0</t>
  </si>
  <si>
    <t>Av. Rogério Weber, 1928</t>
  </si>
  <si>
    <t>https://drive.google.com/open?id=1jEdxpCu7B_P0XYR9HUm0Qy6b2FFI0Svu, https://drive.google.com/open?id=1eX-02cxtNF_pGWshHw3lkHX_pjqYwYIo</t>
  </si>
  <si>
    <t>Paula Ramos</t>
  </si>
  <si>
    <t>SEMTRAN</t>
  </si>
  <si>
    <t>paulaheloiza.arq@gmail.com</t>
  </si>
  <si>
    <t xml:space="preserve">Escola estadual barão de Solimões </t>
  </si>
  <si>
    <t>https://drive.google.com/open?id=1ym8yGv4E-0Owfu5CGNmAeh3xkjJfWMf9</t>
  </si>
  <si>
    <t>Lauro Gustavo</t>
  </si>
  <si>
    <t>Av. Sete de setembro, 1830. DPU</t>
  </si>
  <si>
    <t>Calçada com um pouco de declividade e buracos.</t>
  </si>
  <si>
    <t>Largura da fachada principal de 4.20, e largura da lateral de 7.20</t>
  </si>
  <si>
    <t>Calçada um pouco inclinada em trechos da fachada principal.</t>
  </si>
  <si>
    <t>Avenida com passagem de ônibus e muito tráfego de carros.</t>
  </si>
  <si>
    <t>https://drive.google.com/open?id=1S6oF8XRy8n6a9NRs0bvci_AZwZgnfwXV, https://drive.google.com/open?id=1GMoCX4IVq70_jhB8UV2zQr_qbVtnpXq_, https://drive.google.com/open?id=16m9alJ18aMXg9W-OQ5UiW-Yp9lWUKhhJ, https://drive.google.com/open?id=1Q_zlqMrmxjnmfpv8mx4ypk1T-1m-bFD-, https://drive.google.com/open?id=1G-GAb2SlFjpEdqw15prNU9pTV-It4pQN</t>
  </si>
  <si>
    <t>laurogma@hotmail.com</t>
  </si>
  <si>
    <t>SEMUSA</t>
  </si>
  <si>
    <t>https://drive.google.com/open?id=1s3HDjs5a5GDXc0wO2f0dPMSpBrVGCEyQ</t>
  </si>
  <si>
    <t>Escola Estadual Murilo Braga</t>
  </si>
  <si>
    <t>https://drive.google.com/open?id=1xVu0nLAeb3P_CC9S6aODtj4aeCtCsRMb</t>
  </si>
  <si>
    <t>Ministério Público do Estado de Rondonia</t>
  </si>
  <si>
    <t xml:space="preserve">Calcada muito irregular </t>
  </si>
  <si>
    <t xml:space="preserve">A travessia não é sinalizada com semáforo ou luzes </t>
  </si>
  <si>
    <t>Apenas jardim decorativo</t>
  </si>
  <si>
    <t>https://drive.google.com/open?id=130vY4WXGGUcX_VsmTc57f22gR4AbOdQv, https://drive.google.com/open?id=1Vrxd5OwimhFvIwh4Q48sfAesADBKTeTP, https://drive.google.com/open?id=1WW-aYUYwlV9AoZyXOUui-D-fteXMczwa, https://drive.google.com/open?id=1vFmclAXvm5yhIDAMIBafCd7KpjAY51DK, https://drive.google.com/open?id=1rTbea3-R4zYvuUcFiAi4g5Qgb5j4edSW, https://drive.google.com/open?id=1mwx2an7kf1VtpGSLaEFsB1moWNZnQKNk, https://drive.google.com/open?id=1k34UfG9KWZBWjNQggtVqMr9pZb1KJ5zF, https://drive.google.com/open?id=17K-yYXappUx_02kqXZVJ3OjZrE2FZ_Ej, https://drive.google.com/open?id=11GUY1L6RWRdoI-kJrg8cQEdOfTXJJmlp, https://drive.google.com/open?id=1aekfbEu2DFdZkjIqKISP3wpedki7x4yl</t>
  </si>
  <si>
    <t>Rua Duque de Caxias. Secretaria municipal de Administração</t>
  </si>
  <si>
    <t>Calçada não está com pavimento adequado, sendo que o o existente dá trepidação.</t>
  </si>
  <si>
    <t>Ao longo da calçada existe bancos em concreto com arborização para descanso.</t>
  </si>
  <si>
    <t>Os bancos de concreto tem arborização, porém não trás sombra. Só que deixa o ambiente pouco mais ventilado e agradável. Devido está próximo ao Rio madeira.</t>
  </si>
  <si>
    <t>https://drive.google.com/open?id=1jf9kWEAhwAGuvv3B2m03GDsEGVfaeG9f, https://drive.google.com/open?id=1jM6B1glEnb3yC5tJNVw3m-Fb4WJyfOPm, https://drive.google.com/open?id=1NDOEKed3Le0-VAQetsEosAPbV0bAK81h, https://drive.google.com/open?id=1vCBPW874PAMRtk451VhH0Sq_aHx3q6S8, https://drive.google.com/open?id=1aQNaITB0o2x3RcTakD65SldRiLcXtDLE</t>
  </si>
  <si>
    <t>SEMUR</t>
  </si>
  <si>
    <t>Tem piso podotatil</t>
  </si>
  <si>
    <t xml:space="preserve">Há muitos quebras de nível </t>
  </si>
  <si>
    <t>https://drive.google.com/open?id=1OY5ZKTNh-_a8CmeU52NCBFatg63vYrk3, https://drive.google.com/open?id=1TqA1BfkZ7jgvc5Y6nJ7JxYv0qnoiFrfs, https://drive.google.com/open?id=1rneW8zHvNWtIAwrz0iQ-f1BfusQGSrS9, https://drive.google.com/open?id=18DC22wrXVVArUfmpE9h0D8V0DKlX4egT, https://drive.google.com/open?id=1zF47bTVS47-FUinB1YBAuBz6mEKqIpKf</t>
  </si>
  <si>
    <t>SEMPOG</t>
  </si>
  <si>
    <t>https://drive.google.com/open?id=16zWW26-W-TfFL76HCq8O5xq6QQxd5twb</t>
  </si>
  <si>
    <t>https://drive.google.com/open?id=1TbzTR48RyyR2kG97JYHRSiAob93sCxIo</t>
  </si>
  <si>
    <t>https://drive.google.com/open?id=1bFRjxAi6Yi4FoxzTsQF_1HzO7Y2CK9Kp</t>
  </si>
  <si>
    <t>Ana Carine</t>
  </si>
  <si>
    <t>Mercado Cultural de Porto Velho</t>
  </si>
  <si>
    <t>https://drive.google.com/open?id=1-9c4B3MrLzYS12JOFgjVfoYbGAUKmQF9</t>
  </si>
  <si>
    <t>simpsoncarine123412@gmail.com</t>
  </si>
  <si>
    <t xml:space="preserve">Teatro estadual Palácio das artes </t>
  </si>
  <si>
    <t>https://drive.google.com/open?id=1K_UWd88fyP_p3WVi-Xeg_4hrWEh3X-GT, https://drive.google.com/open?id=15lzOb_7IQosvmCauSMjLw1JgVNNXmHKt</t>
  </si>
  <si>
    <t>Mercado Municipal do Km1</t>
  </si>
  <si>
    <t>https://drive.google.com/open?id=1vzCOFfKi_9iiKSXKtc1kcKm0P9IKsBd1, https://drive.google.com/open?id=1jsWiT9DClGYNDbv1xpr2yX7NDrELVWVM</t>
  </si>
  <si>
    <t>Tribunal de Justiça</t>
  </si>
  <si>
    <t>Varia um pouco ao longo do trecho. Há áreas que a circulação livre é de 1.25 e 1.75</t>
  </si>
  <si>
    <t>Varia de 1,5 a 1,9%</t>
  </si>
  <si>
    <t>Não há obstáculos</t>
  </si>
  <si>
    <t>Na área há apenas uma rampa que não atende a NBR9050</t>
  </si>
  <si>
    <t>A faixa da calçada que passa em frente a uma escola está um pouco desgastada</t>
  </si>
  <si>
    <t>Região com muito tráfego de caminhões e ônibus, tendo variações de 86db à 67db</t>
  </si>
  <si>
    <t>Há no entorno 1 árvore e na calçada e no jardim do TJ há 7 palmeiras, mas nenhuma produz sombra. Jardim bem cuidado</t>
  </si>
  <si>
    <t>Não há policiamento</t>
  </si>
  <si>
    <t>https://drive.google.com/open?id=14Tu1obxA935vCKZ0Zxi8bsHGLJqOimj0, https://drive.google.com/open?id=1rt1GtFjtsZ5X6luCC3g9MFDvsetFhNL1, https://drive.google.com/open?id=1Khzm8A8OF-eXQ5SfKSJe9rNVYz2ci0RN, https://drive.google.com/open?id=10S8yFHnzWCatl5H5vLnVxbM9UIihf-6j, https://drive.google.com/open?id=1cQSubX-H7-uGYG79xLKV82eDAk3u9OuK, https://drive.google.com/open?id=18V7GBlGxrvoNj2GU-DkikZGCJ9QG6iFt, https://drive.google.com/open?id=1ZA4gacJzBbtd6TMMogQG7Al1Z5kQ1Ix8, https://drive.google.com/open?id=1TlW479L5QHG-Sw3SNLV2aq7N0-M6qf9H, https://drive.google.com/open?id=1fOhs3N8LF8EIPQful6e81kE8SwnSckVU, https://drive.google.com/open?id=1sBDcUrmYZZbrc6XDfurWVBjHwjEXfzkW</t>
  </si>
  <si>
    <t xml:space="preserve">Rayan Felipe De Araújo Alves </t>
  </si>
  <si>
    <t xml:space="preserve">CPA (Centro Político Administrativo do Governo de Rondônia) </t>
  </si>
  <si>
    <t xml:space="preserve">Foi encontrado trincas na calçada, e baixa acessibilidade </t>
  </si>
  <si>
    <t>Largura irregular para uma pessoa mais 1 cadeirante utiliza-la</t>
  </si>
  <si>
    <t xml:space="preserve">Uma grande variação entre calçadas planas e irregulares no local </t>
  </si>
  <si>
    <t xml:space="preserve">Circulação livre para caminhar </t>
  </si>
  <si>
    <t>As rampas se encontram fora da NBR 9050</t>
  </si>
  <si>
    <t>Precisa de manutenção (Pintura)</t>
  </si>
  <si>
    <t>Não consta no local o item citado acima</t>
  </si>
  <si>
    <t xml:space="preserve">Os sub-intens citado na referência 10 não consta no local  </t>
  </si>
  <si>
    <t xml:space="preserve">O local é poluído sonoramente devido aos vários pontos de ônibus localizados no entorno </t>
  </si>
  <si>
    <t xml:space="preserve">Um porte médio de circulação destes veículos na região </t>
  </si>
  <si>
    <t>Porém não tem acesso ao serviço (banheiro) no entorno</t>
  </si>
  <si>
    <t xml:space="preserve">Devido ao descuido algumas árvores não estão saudáveis e não tem capacidade de dar sombra </t>
  </si>
  <si>
    <t xml:space="preserve">Porém deveria aumentar o serviço de policiamento no entorno </t>
  </si>
  <si>
    <t>https://drive.google.com/open?id=1jg4UDc6F4b9bnz_DkmlNgUNOhCVO-4L7, https://drive.google.com/open?id=1zRbUlucQfRHd4xnKmOAQMCmX0qarchuz, https://drive.google.com/open?id=1RNOed8OCLtL5KJOLZgm5QYsLJYE1Zw7s, https://drive.google.com/open?id=1uRSksRLneJQwM8gHqGL8wcq2A6bdWDMc, https://drive.google.com/open?id=1p6T_RplV4epzDYhzVh9j7SZadL4mlvmj, https://drive.google.com/open?id=1Y2P6o6ZlWoI6BsPpjXhermG3m6ryOe27, https://drive.google.com/open?id=1Xria4t1Tj9CiwaRCrHQGmANW-6EA0aLC, https://drive.google.com/open?id=1aOSaIul0ER7uzZAAbrpxGt2_dxMLNTlz, https://drive.google.com/open?id=1nwSm3VRaOs2p_NKnvc5QEXTXggGm7xdw, https://drive.google.com/open?id=1OegRHtJUz7GSr4ZgMRmf6ibmnaURE-ou</t>
  </si>
  <si>
    <t>araujof243@gmail.com</t>
  </si>
  <si>
    <t xml:space="preserve">Estadio Cláudio Coutinho </t>
  </si>
  <si>
    <t xml:space="preserve">Diversas trincas ao longo da calçada </t>
  </si>
  <si>
    <t xml:space="preserve">Largura irregular para a circulação na região </t>
  </si>
  <si>
    <t xml:space="preserve">Calçada muito inclinada </t>
  </si>
  <si>
    <t xml:space="preserve">Porém a calçada deveria ter uma área de circulação maior </t>
  </si>
  <si>
    <t xml:space="preserve">Não se encontra rampas no entorno do edifício tornando o mesmo inacessível </t>
  </si>
  <si>
    <t xml:space="preserve">Não foi encontrado nem faixa de pedestre e nem sinalização no entorno </t>
  </si>
  <si>
    <t xml:space="preserve">Não existe este item no local </t>
  </si>
  <si>
    <t xml:space="preserve">Não foi encontrado nenhuma sinalização na região </t>
  </si>
  <si>
    <t xml:space="preserve">Fluxo intenso de carros e motos </t>
  </si>
  <si>
    <t xml:space="preserve">Por ser uma Avenida e seu fluxo ser intenso </t>
  </si>
  <si>
    <t xml:space="preserve">Melhor o projeto paisagístico no local </t>
  </si>
  <si>
    <t xml:space="preserve">Falta policiamento no local </t>
  </si>
  <si>
    <t>https://drive.google.com/open?id=18l_CKrFaff80UlC-zOwughr9Bi5eQwJJ, https://drive.google.com/open?id=1DSDEadbUt41a7ubHEYM4e3ycShODGzLF, https://drive.google.com/open?id=1K5uIXzFotR4E_Wxg1aSVVbx4xLnMFHkc, https://drive.google.com/open?id=1vAkkMT92F9FwI0R6lIWAKUKK0LyPQRve</t>
  </si>
  <si>
    <t>Praça das 3 caixas d'agua</t>
  </si>
  <si>
    <t>https://drive.google.com/open?id=1T1LFX10R8DqCUJBZacz44-M84zx1Z76_</t>
  </si>
  <si>
    <t>jonas araujo</t>
  </si>
  <si>
    <t>casa da cultura ivam marrocos</t>
  </si>
  <si>
    <t>https://drive.google.com/open?id=1M2M1BkPYsE4-tBfk7OtloKrgJPqSowgM</t>
  </si>
  <si>
    <t>jonasstrawss@hotmail.com</t>
  </si>
  <si>
    <t>Hospital Infantil Cosme e Damião</t>
  </si>
  <si>
    <t>https://drive.google.com/open?id=1vAbiZUBFcfMIcsTP-COQGpB4PWp_yVQ4, https://drive.google.com/open?id=1Pv6OiCyqYc0c_HxvgF_ZQYySpXMRKgRw</t>
  </si>
  <si>
    <t xml:space="preserve">Nayara Letícia S Muniz </t>
  </si>
  <si>
    <t xml:space="preserve">Praça Aluísio Ferreira </t>
  </si>
  <si>
    <t>naymuniz16@gmail.com</t>
  </si>
  <si>
    <t xml:space="preserve">Lucínio Torres Cunha </t>
  </si>
  <si>
    <t xml:space="preserve">Praça da Estrada de Ferro Madeira Mamoré </t>
  </si>
  <si>
    <t>https://drive.google.com/open?id=1LroxTdTyQJqjirgvFucnz0aAhCE-6vOQ, https://drive.google.com/open?id=1URu6dh6BNkpWytXmNP9-n3a63HSjthGk, https://drive.google.com/open?id=11PVoF56A8WNseGafBzbGHfDnaiTjP11W</t>
  </si>
  <si>
    <t>luciniotorres25@hotmail.com</t>
  </si>
  <si>
    <t xml:space="preserve">Gabriela Ohana D'arc Nascimento dos Santos </t>
  </si>
  <si>
    <t>Hospital João Paulo II</t>
  </si>
  <si>
    <t>https://drive.google.com/open?id=1KWEEQRBD3KVcFQUoWn5ePYUoUdcps9iD, https://drive.google.com/open?id=1zNYfSlFRu6LSeVDIqzGfYsUTAbrZb5XP, https://drive.google.com/open?id=1n3fJdxgeDl2C4bXO3IMAd5MxGrSbZEpM, https://drive.google.com/open?id=1G6sJW67l29t1S56I5OeyAyEM63Pan-Mf, https://drive.google.com/open?id=1__h9Z5b8tG5QiYQvUkoGnOciTlMN32AZ, https://drive.google.com/open?id=1x0RelWL6kGI3qBvutWjXV0iVg3tuiFgt</t>
  </si>
  <si>
    <t>gabrieladarc11@gmail.com</t>
  </si>
  <si>
    <t>Calçada em piso intertravado, com algumas falhas e desníveis.</t>
  </si>
  <si>
    <t>Calçada disputa com vaga de estacionamento e a beira da rua.</t>
  </si>
  <si>
    <t>Os desvios aconteceria quando todas as vagas de estacionamento estivesse preenchida.</t>
  </si>
  <si>
    <t>A apenas uma rampa existentes, que está totalmente deteriorada.</t>
  </si>
  <si>
    <t>A arborização porém não faz sombra para os pedestres.</t>
  </si>
  <si>
    <t>https://drive.google.com/open?id=1IM4j8uAVSQkRyROBT1uxycKQhwkA8K8M, https://drive.google.com/open?id=1XgpmhWfVV89keHyGFKRcBd_bfF4LHlbg, https://drive.google.com/open?id=1IVH9NBeganbI-PeZ9BawaZFrqJKHoefa, https://drive.google.com/open?id=15fVC-JRcOchR-8XDkyAbYKZo4mVuYy1M</t>
  </si>
  <si>
    <t xml:space="preserve">Maternidade Municipal </t>
  </si>
  <si>
    <t>https://drive.google.com/open?id=1q8joXIlsgHvInWTS9MrkzrwLrQJRjPGF, https://drive.google.com/open?id=1oAHsuyfO9gQqWs_wlUKTd5uzJemqgYIi, https://drive.google.com/open?id=17LEiN-k3APhzuEEfZr4EzCPlkUlnL1Tj, https://drive.google.com/open?id=1MpUOojhjLiw5SZjGVn7PRrulSp2wRd9U, https://drive.google.com/open?id=1w3sL7uWpodrQ6akmaCJQWlvzFf9ZmYMc</t>
  </si>
  <si>
    <t xml:space="preserve">Cynthia Gabnner </t>
  </si>
  <si>
    <t>Teatro Banzeiros</t>
  </si>
  <si>
    <t>cynthiamarg@gmail.com</t>
  </si>
  <si>
    <t>Jéssica Pacheco de Almeida</t>
  </si>
  <si>
    <t>Recife</t>
  </si>
  <si>
    <t>PE</t>
  </si>
  <si>
    <t>R. Gouvêia de Barros, 189 &gt; (R. Álvares de Azevedo) &gt; Av. João de Barros, 594 - Santo Amaro</t>
  </si>
  <si>
    <t>Calçada com trepidação e com alguns buracos e falhas, existe pontos de piso tátil.</t>
  </si>
  <si>
    <t>Faixa livre durante o percurso varia de 1m a .73cm e chega .22cm este extremamente estreito para passagem.</t>
  </si>
  <si>
    <t xml:space="preserve">Apenas a entrada da garagem tem inclinação mais perceptível. </t>
  </si>
  <si>
    <t>Alguns postes no meio do caminho e um ajardinamento caseiro que existe que é um pouco de barreira.</t>
  </si>
  <si>
    <t>Poucos acessos pra subir para a calçada, sem plena função e adequação da norma.</t>
  </si>
  <si>
    <t>2 faixas de pedestre presente, uma com a pintura gerando dúvidas no zebrado, nenhuma delas possui iluminação específica. Sem ligação de acesso da calçada para a faixa na pista.</t>
  </si>
  <si>
    <t>1,5min. aberto para carro, 45seg. o outro sentido dos carros. Existe semáforos nas faixas de pedestre, eles possuem botoeira mas, não tem sinal sonoro.</t>
  </si>
  <si>
    <t>Placas de apenas indicação de outras ruas de acesso dadas pelo local. Placa que mostra que há ciclofaixa, mas está sendo usada como estacionamento de carros.</t>
  </si>
  <si>
    <t>Intenso tráfico viário que provoca ruido desconfortável.</t>
  </si>
  <si>
    <t>Incômodo por conta das saídas do carros e ônibus.</t>
  </si>
  <si>
    <t>Não tem num raio de 100m.</t>
  </si>
  <si>
    <t>Há muita arborização e sombreamento, jardim caseiro na calçada, manutenção mínima visível.</t>
  </si>
  <si>
    <t>Rua extreita, trânsito rápido, entrada e saída de carros em garagem (dentro desse aspecto citado anteriormente) gerando insegurança.</t>
  </si>
  <si>
    <t>https://drive.google.com/open?id=1CA3gsAti4sWwLUwMTNsUV2N6BWk1Mw1M, https://drive.google.com/open?id=1yC8Ixer6nAaxK_Ohk3tvlRZYaVn_JaC1, https://drive.google.com/open?id=1ZdXjiEEVKwz3JyiirrZ4RbqdB6OEn7f-, https://drive.google.com/open?id=1NJ6_G6jcOvoz0iHiyvevSUNYSqdkLoTb, https://drive.google.com/open?id=1CtRoqfEVdnOiLP2kvil2kszeNrr3tgtr, https://drive.google.com/open?id=1r7Mb8e2nbYrM2lMA6QedJoxCyDeSJBvY, https://drive.google.com/open?id=1RphmaAicCPWTI2iBVd4Xwyg5R6tT_Jr7, https://drive.google.com/open?id=1luNNLVQbPVV_deWrCOifs-ktNoKR-xSY, https://drive.google.com/open?id=1idPgaMYrTTAITQiwv66meYOkwu7XQXHr, https://drive.google.com/open?id=16Y2kzUcwGIsKNLJA-6Shcgu8LblP3s6u</t>
  </si>
  <si>
    <t>jessicapachecco@gmail.com</t>
  </si>
  <si>
    <t>R. Floriano Peixoto, s/n &gt;  São José, Recife</t>
  </si>
  <si>
    <t>Calçadas de texturas diferentes, alguns pontos ruins pela falta de manutenção.</t>
  </si>
  <si>
    <t xml:space="preserve">Trechos com larguras diferentes, em média de 6m na largura total, mas existe barracas de ambulantes pelo caminho. </t>
  </si>
  <si>
    <t>Sem interferências para caminhar.</t>
  </si>
  <si>
    <t>Barracas de ambulantes pelo caminho.</t>
  </si>
  <si>
    <t>Existe as faixas necessárias, mas a sua maioria está quase invisível. Uma faixa sem ligação de acesso da calçada para a faixa na pista.</t>
  </si>
  <si>
    <t>Um dos semáforos em localização errada por que mais a frente a esquina que existe fica cega e perigosa pra atravessar, além do tempo de espera ser mais de 3min. e o tempo de travessia para pedestre ser 15seg.</t>
  </si>
  <si>
    <t>Tem um painel com referências de localização dos equipamentos importantes próximos, além de sinalização sobre a indicação do metrô e outras ruas.</t>
  </si>
  <si>
    <t>Muito incômodo de ruido de carros e ônibus e um pouco da área de barracas mais próxima ao metrô.</t>
  </si>
  <si>
    <t>Trecho visivelmente poluído.</t>
  </si>
  <si>
    <t>Há local de descanso com bancos e sombreamento, mas não tem bebedouros ou banheiros públicos na rua.</t>
  </si>
  <si>
    <t>Maior parte do percurso sombreado, por conta também das árvores internas. Existe canteiros e um jardim com fonte.</t>
  </si>
  <si>
    <t>Trânsito pesado, desordenado pela falta de fiscalização geral. Porém, local muito movimentado com a presença do museu, metrô e comércios.</t>
  </si>
  <si>
    <t>https://drive.google.com/open?id=1x3jVSuzL6RI9Z-zsOP1HxPLGXbylmzlG, https://drive.google.com/open?id=1m_uylnkSduL50y6agWVJOVKLkXxpXYiG, https://drive.google.com/open?id=1VZo0NqgR1K4soS4uyEXs3Qtf5utaF66V, https://drive.google.com/open?id=1sGQfu66eYFhmMFJopmg4hVt5uHCvUZrf, https://drive.google.com/open?id=1Jqhne5iUYcN-qvqLO6M1Yz0d_TWTMXpF, https://drive.google.com/open?id=10kToYo8L68aZa75ntREunBIErkH2236Z, https://drive.google.com/open?id=19dXQq4gX972TGj3LnRLEUPXVZscUk0Oa, https://drive.google.com/open?id=1JOXvPmDln7rIPDtz6rN1OwqdFS3ABS9M, https://drive.google.com/open?id=19XxdOqSvrA0TbHj4L0KeJJRp0Hg_rx1e, https://drive.google.com/open?id=1NMztiA96fYrDuM5h-QIcqQV2_MqOnbIt</t>
  </si>
  <si>
    <t>(Altura do Brt Forte do Brum) &gt; Av. Cais do Apolo, 925 - Recife</t>
  </si>
  <si>
    <t>Calçada bem definida, faixa livre com tamanho permanente e com piso tátil. O restante da calçada varia sua largura.</t>
  </si>
  <si>
    <t>Sem nenhum obstaculo para faixa livre.</t>
  </si>
  <si>
    <t>Rampas adequadas com a norma e dos 2 lados da faixa de pedestre.</t>
  </si>
  <si>
    <t>Faixa desgastada que prejudica um pouco a sua visualização.</t>
  </si>
  <si>
    <t>Semáforo com 14seg. de travessia para pedestre e 1min. para os carros, possui sinal sonoro para cegos.</t>
  </si>
  <si>
    <t>Bem abastecido de informações aos usuários, possui painel com referências de localização dos equipamentos importantes próximos, além de sinalização sobre travessia de pedestre, estacionamento público e outras.</t>
  </si>
  <si>
    <t>Passa caminhões pela área além do trânsito convencional, tem muito movimento corrente de funcionários e seguranças no térreo do prédio.</t>
  </si>
  <si>
    <t>A prefeitura tem pilotis todo seu térreo é livre, então é abrigo se necessário e há bancos para se sentar.</t>
  </si>
  <si>
    <t>Há mais árvores pequenas ainda, mas é sombreado por outras internas e a própria edificação. Tem paginação com pedra portuguesa e tudo bem cuidado.</t>
  </si>
  <si>
    <t>Tem a disposição guardas de trânsito e seguranças, os semáforos e faixa fazem um trânsito controlado passando mais segurança.</t>
  </si>
  <si>
    <t>https://drive.google.com/open?id=1xiBEKL3rAn6UWAjA6nMW8HIhOg_4BHC9, https://drive.google.com/open?id=1i_5HY2Kb77g08VcN8SxxCBMoDl44hIiY, https://drive.google.com/open?id=1E6N3SRQs67nET-dXn2ndqjU7alZ_FmYT, https://drive.google.com/open?id=1Nc17O4ddkw0JlQvoogPUmSnzjyiMBsHi, https://drive.google.com/open?id=1boMlqtlEZg7TXmnzJON8JjiD-dKNyjBz, https://drive.google.com/open?id=1cpACoyu3qGmvMASOP0XinPbevkCi32Mw, https://drive.google.com/open?id=1kdJNg1X3YQiz-2At51aAtzYDJIl0Mq4h, https://drive.google.com/open?id=1midi0m4j0rpmSBcVSul7AGmqnWkcTXlq, https://drive.google.com/open?id=1TT8YfYUrnPSuTMZ5uOTeelDNvHJvgOs5, https://drive.google.com/open?id=1dbUGRDGPPBh3OISQ6vo-wpRuuEffgdBu</t>
  </si>
  <si>
    <t xml:space="preserve">
Av. Norte Miguel Arraes de Alencar, 7487 &gt; Av. Norte Miguel Arraes de Alencar, s/n - Macaxeira</t>
  </si>
  <si>
    <t>Faixa livre com piso intertravado com alguns buracos e defeitos e parte em terra batida com irregularidade. A calçada se reparte em um ponto do percurso, alocando um estacionamento de carros.  Não possui piso tátil levando em consideração a importância dos equipamentos públicos.</t>
  </si>
  <si>
    <t xml:space="preserve">Bem espaçado, a cor vermelha se destaca para faixa livre facilitando para o percurso. </t>
  </si>
  <si>
    <t>Inclinação mais perceptível em alguns pontos, mas não impede o caminhar.</t>
  </si>
  <si>
    <t>Estrutura para suporte de placas situado na faixa livre.</t>
  </si>
  <si>
    <t>Poucos acessos pra subir para a calçada, sem plena função e adequação da norma. Mais próximo ao parque a calçada quebra a continuidade por conta do desnível, há apenas escadas para o percurso.</t>
  </si>
  <si>
    <t>Faixa desgastada que prejudica um pouco a sua visualização. Sem ligação de acesso da calçada para a faixa na pista.</t>
  </si>
  <si>
    <t>1min. aberto para a avenida, 30seg. para pedestre (pista lateral). Dispõe de botoeira.</t>
  </si>
  <si>
    <t>Tem placa de orientação de acesso a outras ruas, uma de travessia de pedestre (perímetro com muitas escolas próximas) e de exposição da escola técnica e parque.</t>
  </si>
  <si>
    <t>Variação do ruído dependendo do fluxo do trânsito, atrapalha a conversação em alguns momentos.</t>
  </si>
  <si>
    <t>Parada de ônibus com local de assento, Parque Macaxeira com disposição de bebedouros e banheiros.</t>
  </si>
  <si>
    <t>Boa quantidade de árvores, mas não se reflete na sensação de proteção devido a ser árvores que não tem copa densa.</t>
  </si>
  <si>
    <t>Inseguro fora dos horários de entrada e saídas das aulas, avenida forte sobrepondo um pouco da relação com a rua.</t>
  </si>
  <si>
    <t>https://drive.google.com/open?id=1nZh1002WfrInDYcLRGePj_xELWvjepMo, https://drive.google.com/open?id=1s1sd8QeAiTh_V5blmuLIGq6BxRIaol2i, https://drive.google.com/open?id=1qrHHYFdsHAWsIqTdsnszdQJ96IvpWxqB, https://drive.google.com/open?id=1xEaGS7G5w3j6CuvXI4-wXqH9hbgetC7I, https://drive.google.com/open?id=1zEz4-NPuqMkmhjYGqdvFOSHt2_pZW0pr, https://drive.google.com/open?id=1yG7pdJnJO1u9z27zes5FrsqAB-e-ZOpu, https://drive.google.com/open?id=1QrhFZ2UVXXjxv4YUn1U-WoCt0yXJLtfG, https://drive.google.com/open?id=1lRHmVmMWPDjI4PpApgd7NYAZJ_zgjWGD, https://drive.google.com/open?id=1G0jOHkLRbtR6EdoFRhQ4lXDHPXRyhzaH, https://drive.google.com/open?id=13dI0jvHDInB_YVVp7erV7-yktP2RTI40</t>
  </si>
  <si>
    <t>Av. Visc. de Suassuna, 141-99 - Santo Amaro</t>
  </si>
  <si>
    <t>Metade do percurso o piso é completamente ruim, a outra metade está em bom estado e possui piso tátil.</t>
  </si>
  <si>
    <t>Na metade do percurso, a calçada de pedestre fica abaixo do nível de estacionamento de carros, tornando as saídas complicadas. A outra metade do percurso a calçada é sem essa diferença, apenas para pedestre.</t>
  </si>
  <si>
    <t>Sem nenhum obstáculo para faixa livre.</t>
  </si>
  <si>
    <t>Sem rampas e existe um vão da calha da chuva de .41cm, ou acessos de passagem muito improvisados com uma chapa de metal.</t>
  </si>
  <si>
    <t>Faixa bem visível, bom estado de conservação. Uma sem ligação de acesso da calçada para a faixa na pista.</t>
  </si>
  <si>
    <t>1min. aberto para o sentido da avenida, 45seg. para pedestre (pista lateral). Dispõe de botoeira e sinal sonoro para cegos.</t>
  </si>
  <si>
    <t>Placas de apenas indicação de outras ruas de acesso dadas pelo local.</t>
  </si>
  <si>
    <t>Quanto mais próximo a avenida maior o incômodo, quando se entra nas instalações do MPPE existe barreiras que a afasta diretamente o que diminui o ruído consequentemente.</t>
  </si>
  <si>
    <t>Tem um canteiro arborizado para uma pausa breve e grande praça pública próxima.</t>
  </si>
  <si>
    <t>Bem sombreado e cuidado todo o entorno.</t>
  </si>
  <si>
    <t>MPPE conta com seguranças particulares para a instituição, essa sensação reflete nos usuários. Rua bem movimentada, comércio ativo.</t>
  </si>
  <si>
    <t>https://drive.google.com/open?id=1vhuh3i2ZKUwYCgxn7F-xHBiTte7pb3jX, https://drive.google.com/open?id=1XKWLopudRHBgw_LXow_lXMAmBznR9VQI, https://drive.google.com/open?id=1wJKW6OVcyGn6Wn1ZFXLofXN8huwdbgxA, https://drive.google.com/open?id=1SEy3HXpnLp3TGCvd971AlhKXdP1aoDSI, https://drive.google.com/open?id=13VMRK-YXFUpEaD797FPmu4IRtabalSKs, https://drive.google.com/open?id=1ahv6_y6qGBW91auMrACBMKEZsIE3w1s8, https://drive.google.com/open?id=1OkUrI__pCOC7P1E6kNbAxdFxHrp4oWNW, https://drive.google.com/open?id=1Dnkso9SKhnR9EgapmVaAbnPg3BBHfuYt, https://drive.google.com/open?id=1T94LAqAjxLIBkGonE4h5EYfdHQkzLsYQ, https://drive.google.com/open?id=1qBkv-TIjQ1L8CWMBq1NayF5NTGO7-u5v</t>
  </si>
  <si>
    <t>R. Manuel de Medeiros &gt; via local (DEINFO UFRPE) - Dois Unidos</t>
  </si>
  <si>
    <t>Tem pedras em forma quadradas que não estão niveladas umas com as outras, causando desconforto, além de algumas que estão faltando ou com falhas. Sem piso tátil.</t>
  </si>
  <si>
    <t>Calçada estreita que se abre mais a frente como um largo, comportando parada de ônibus e as barracas de ambulantes.</t>
  </si>
  <si>
    <t>Não há inclinação em relação a calçada, apenas uma leve ladeira a subir.</t>
  </si>
  <si>
    <t>No final da calçada já perto da entrada para o campus, uma barraca fica como barreira dificultando a passagem.</t>
  </si>
  <si>
    <t>No local da pesquisa tem faixas visíveis, ainda que já desgastada sua pintura.</t>
  </si>
  <si>
    <t>48seg. aberto para o sentido da R. Manuel de Medeiros, 28seg. para pedestre (pista lateral). Dispõe de botoeira.</t>
  </si>
  <si>
    <t>Dispõe de placas de trânsito e velocidade permitida.</t>
  </si>
  <si>
    <t>Fluxo alto de ônibus e pessoas circulando, gerando ruído que incômoda um pouco.</t>
  </si>
  <si>
    <t>Circulação de caminhões que emitem gases poluentes através do escapamento desregulado,, dentre alguns ônibus também.</t>
  </si>
  <si>
    <t>Abrigos espontaneos, a parada de ônibus, as barracas dos ambulantes, guarita da portaria.</t>
  </si>
  <si>
    <t>Tem um anel verde de árvores, mas essas estão atrás das grades ou dentro do campus, na calçada há apenas 1.</t>
  </si>
  <si>
    <t>Local muito movimentado, comércio aberto, não senti insegurança.</t>
  </si>
  <si>
    <t>https://drive.google.com/open?id=1tI_CpP4L_v0nbJCH8lckpNkdyHiS-uTu, https://drive.google.com/open?id=1CX7TZJWOV8MwcgSqVbdTCvPhBjSOL9In, https://drive.google.com/open?id=1XiWiV4gbX27MMsnFNTu8WWomAs3KkxUq, https://drive.google.com/open?id=1Jrjrjh5kaZBItbLSxeyWqswZwbkj6Zrh, https://drive.google.com/open?id=1Iz6NrqRw94xg2-LOUomUqs-F9XAraaH4, https://drive.google.com/open?id=1ohohr2rkYpNfzzg22QWOMUIQ282tTvZM, https://drive.google.com/open?id=1mnZC80UpSoDCa3lJ13SVYe2E7YIyl0jS, https://drive.google.com/open?id=1cv4aoNr2TZNsuir25Ns85X0-ZBPmWcN1, https://drive.google.com/open?id=1RXP2lvvGcbTQiZX6_em7sGE5VYZkySwK, https://drive.google.com/open?id=141OVqq_qRIpmy4ZFg06--Y68DHIUIIQ7</t>
  </si>
  <si>
    <t>R. Esparadrapo &gt; R. dos Coelhos, 300 - Boa Vista</t>
  </si>
  <si>
    <t>Calçada do programa da prefeitura "Calçada Legal" (porém obra ainda inacabada) que já apresenta má qualidade do material e rachaduras.</t>
  </si>
  <si>
    <t>Faixa livre de boa dimensão.</t>
  </si>
  <si>
    <t>Ponto de ônibus, muitas barracas com mesas, toldos dos ambulantes e seus comércios, confrontando com a passagem dos usuários, torna-se mais difícil ainda para pessoas com deficiência.</t>
  </si>
  <si>
    <t>Rampas (com piso tátil) equivalentes a norma, porém sem cumprir sua função, por não ser adequada, ter degrau/ou afastamento.</t>
  </si>
  <si>
    <t>Existe faixa de pedestre e ela está em boas condições, mas sem ligação de acesso da calçada para a faixa na pista e entrada de pedestre do hospital impedida.</t>
  </si>
  <si>
    <t>1min. aberto para carros, 22seg. para pedestre, tempo insuficiente para a demanda. Possui botoeira.</t>
  </si>
  <si>
    <t>Ruído opressor agressivo na minha opinião.</t>
  </si>
  <si>
    <t>Não tem nada na rua de grande importância, pode-se entrar no hospital e ter tudo que precisar.</t>
  </si>
  <si>
    <t>Externamente nenhuma, tem árvores dentro das instituições rebatendo parte de sua sombra sobre a calçada e rua.</t>
  </si>
  <si>
    <t>Rua estreita, mão dupla para os ônibus, entrada e saída de carros e ambulâncias do hospital mesmo na faixa de pedestre, que por sua vez tem barracas e pessoas atravessando a todo momento e sem calçada livre para andar seguro por ela.</t>
  </si>
  <si>
    <t>https://drive.google.com/open?id=1SEoIl-HwDp0IjMeCOgvWhy3h7CaqlUno, https://drive.google.com/open?id=1uO0AapRD3iiULFd52Car1pNV6mC859fi, https://drive.google.com/open?id=15TQmvWDLOCVf4YGvdlrPEPfFGCYrVip4, https://drive.google.com/open?id=1nFZWIH1I9i5JiOcn0su9F7aa62DR-kdx, https://drive.google.com/open?id=1sbm-LG_uYZrUuLMFNzVVvNSh27GWbG8Y, https://drive.google.com/open?id=1_W-6gR28fprrTOmznSqU-TRCQ47FT5qJ, https://drive.google.com/open?id=1ayzmPxdNt6hWsJ38x-WUgZt4QB-mAbRJ, https://drive.google.com/open?id=1PvWUhJSIJiO3wEvkn1A5DDC8znBMtKjj, https://drive.google.com/open?id=1B3MuaAAPbWr2EB-Lv30rewlIzTF_7AFO, https://drive.google.com/open?id=1mhDqGJJpkVfvyalj-_YOj4P0UIgKmWba</t>
  </si>
  <si>
    <t>R. Capetinga (após o nº 11 até a entrada da escola) - Jardim São Paulo</t>
  </si>
  <si>
    <t>Piso muito manchado e com rachaduras, no percurso há uma boca de lobo sem coberta onde tem galhos dentro crescendo.</t>
  </si>
  <si>
    <t>Largura pode ser pequena para o fluxo de alunos, tem a dimensão constante, aumenta próximo a entrada da escola para 2.5m, sem faixa livre definida.</t>
  </si>
  <si>
    <t>Irregular apenas na entrada da escola, um pouco mais íngreme pra subir.</t>
  </si>
  <si>
    <t>Alguns postes de luz pelo meio do caminho.</t>
  </si>
  <si>
    <t>Apenas o acesso da entrada pra subir, sem plena função e adequação da norma.</t>
  </si>
  <si>
    <t>Não tem, fachada da escola virada para rua local de paralelepípedo.</t>
  </si>
  <si>
    <t>Não tem.</t>
  </si>
  <si>
    <t>Maior parte do tempo é silencioso, acentua-se pouco durante passagens de carros.</t>
  </si>
  <si>
    <t>Falta de apoio/conforto e a praça mais próxima é a 300m de distância.</t>
  </si>
  <si>
    <t>Bom sombreamento apesar do tipo menor de árvore. Há canteiros de grama mas pouca preocupação estética/paisagista.</t>
  </si>
  <si>
    <t>Sem muito trânsito, bom nível de segurança, apenas um pouco deserta por haver casas de muros fechados do outro lado.</t>
  </si>
  <si>
    <t>https://drive.google.com/open?id=1NFvHnO2TCRmkAlMiA99-lP1314EOhCz-, https://drive.google.com/open?id=1_XrhDsQUm8zNsT_wMFyGcyqeYHK7UgoM, https://drive.google.com/open?id=1HI4n93v0wDhkQMbg4YPNNVkNWnso9n_C, https://drive.google.com/open?id=1G5xzYW7BemiNDaNCq6bO9jNhtTecuYHO, https://drive.google.com/open?id=1smKfCnPsVaxyVJ_H9t0aWX_YO4nqEcoc, https://drive.google.com/open?id=1VrA2CPwROJ5fPI2UzZnv0Rhyf5HLupGd, https://drive.google.com/open?id=1NZevEWKiKV0G6dGiFN79FBN7WsYDOcVZ, https://drive.google.com/open?id=1kdGzulXHf3XVEyMM2KBOKAEFO1lcDWYn, https://drive.google.com/open?id=1HhQE2Dh6WL6obnHdnYYzTPtq7aPXPUO5, https://drive.google.com/open?id=1CoFY7BGYM822yNqGRtgV9aisq62hjQ8K</t>
  </si>
  <si>
    <t>R. Joaquim Nabuco, 171 &gt; Av. Gov. Agamenon Magalhães, s/n - Derby</t>
  </si>
  <si>
    <t>A maior parte do percurso está bom, mas há um trecho bem ruim todo quebrado o piso e bem irregular.</t>
  </si>
  <si>
    <t>Na maior parte, a faixa livre ocupa toda a calçada ao longo de todo o trajeto.</t>
  </si>
  <si>
    <t>Um poste na posição errada e também algumas barracas de ambulantes.</t>
  </si>
  <si>
    <t>Apenas um acesso que fica na faixa de pedestre, porém sem adequação da norma.</t>
  </si>
  <si>
    <t>Faixa em boas condições, nesse ponto da avenida conta com o auxílio de um guarda de trânsito.</t>
  </si>
  <si>
    <t>1.5min. aberto para o sentido da avenida, 1.10min. para pedestre (pista lateral). Não dispõe de nenhum recurso de acessibilidade.</t>
  </si>
  <si>
    <t>Tem placa de orientação de acesso a outras ruas, também de trânsito e a informação sobre o hospital.</t>
  </si>
  <si>
    <t>Há uma praça pública possível de abrigo de sombra e descanso, ela é um pouco longe, 240m.</t>
  </si>
  <si>
    <t>Nenhuma na calçada, chegando bem próximo a entrada do hospital existe sombra de árvores internas.</t>
  </si>
  <si>
    <t>Tem muita circulação de pessoas, auxílio de agentes da prefeitura, mas é cortado por ruas e avenidas de grande fluxo.</t>
  </si>
  <si>
    <t>https://drive.google.com/open?id=1gWlaq7PqP0y9a7SGTYeVWNXBEtT6NFfb, https://drive.google.com/open?id=1UT1i1LUtrV3zmKOc5d9x1LcRkv2zS_7L, https://drive.google.com/open?id=18X6zbZVkIGQClitaBQLdMk_fj867Myew, https://drive.google.com/open?id=1vprRYS5rKixScy9rDVpT-65In5aRBy8D, https://drive.google.com/open?id=1lyuxizls9vC7-rnaEcAJUCdidkaheo_O, https://drive.google.com/open?id=1MUIc7PO6hDMGyQ7GRabGyM4yqKB__Bon, https://drive.google.com/open?id=1f-rOrCzdgyl0pYUFYjlBkSR5JLOH84Fh, https://drive.google.com/open?id=17VUGnUd1wfzhtd4ZUkfEk306i5aCO-nz, https://drive.google.com/open?id=13QjPPdd_07aedbfkWk2DyDW2WP-fmNjp, https://drive.google.com/open?id=1QZMWbBcTRdYK5nNYXFMYnFrvJrMNyVLf</t>
  </si>
  <si>
    <t>R. Valê do Itajaí, 338 - COHAB</t>
  </si>
  <si>
    <t>Na maior parte tem qualidade a calçada, contando apenas com um trecho que não tem que é terra batida.</t>
  </si>
  <si>
    <t>Toda a calçada é livre pra caminhar, a trecho dela com faixa total de apenas 2.62m.</t>
  </si>
  <si>
    <t>Poste no meio da calçada e alguns carros estacionados indevidamente.</t>
  </si>
  <si>
    <t>Acesso pela área da entrada de carros.</t>
  </si>
  <si>
    <t>A frequência da passagem de ônibus provoca ruído.</t>
  </si>
  <si>
    <t>Não é visível mas incomoda, sente-se cheiro desagradável da rede de esgoto na rua.</t>
  </si>
  <si>
    <t>Não tem conforto térmico, canteiros cuidados dentro da instituição.</t>
  </si>
  <si>
    <t>Rua estreita, tem uma parte enladeirada e com visada cega, também não convidativa a pessoas de fora da localidade.</t>
  </si>
  <si>
    <t>https://drive.google.com/open?id=1YFERC2WoWwd9yJ9_piTXGmAOSsb0pM58, https://drive.google.com/open?id=10AtOECl5L8dMgPeZmrmSYbCWqn1rQtuJ, https://drive.google.com/open?id=1ZlZiDO4wMpV0dft44im-ZG9ZWl--S2ao, https://drive.google.com/open?id=1NP1qWdsBwWR6Pc_2fEeZHN9mKm-TCt1_, https://drive.google.com/open?id=17QmKojyPX85F1teISXfSasYcWYkwdc0-, https://drive.google.com/open?id=1XZi5WqOMIHvrPnd-5AQa7uOWm2sBsrl-, https://drive.google.com/open?id=1WIWuNjWWdobmicehCIU31EcdnMQUEBjn, https://drive.google.com/open?id=108D6hUhhqRE1_0yPiN23V4iA1QeKBhoV, https://drive.google.com/open?id=1Dsm62xXO3z0Khz4-H2YkJI3gQXA4sXDI, https://drive.google.com/open?id=1kXi-ah55xOH_yDsEtexNHNzPIkilCJhu</t>
  </si>
  <si>
    <t>(Praça) Av. Adv. José Paulo Cavalcanti &gt; Av. Adv. José Paulo Cavalcanti - Ilha Joana Bezerra</t>
  </si>
  <si>
    <t>Calçada com rachaduras e partes quebradas.</t>
  </si>
  <si>
    <t>Faixa livre compatível com toda a calçada.</t>
  </si>
  <si>
    <t>Pouco acentudada na entrada para carros, onde esta não conta com sistema de sinalização para pessoas com deficiência.</t>
  </si>
  <si>
    <t>Rampas com falta de manuntenção, sem contraste de cor e outro acesso sem adequação da norma.</t>
  </si>
  <si>
    <t>Faixa com pintura desgastada ou quase invisível.</t>
  </si>
  <si>
    <t>Existe duas faixas de pedestre relativamente próximas, com isso o semáforo fica apenas na mais a frente. A faixa de pedestre do fórum é equilibridada de acordo com a outra ou quando os motoristas param.</t>
  </si>
  <si>
    <t>Placa apenas de sinalização de travessia de pedestre e sobre não estacionar.</t>
  </si>
  <si>
    <t>Trecho pouco poluído.</t>
  </si>
  <si>
    <t>Tem uma praça pública próxima para abrigo e com bancos.</t>
  </si>
  <si>
    <t>Nenhuma árvore na calçada. Presença de palmeiras e cuidados com os jardins interno.</t>
  </si>
  <si>
    <t>Causa insegurança devido ao ponto de "isolamento" do fórum, a pistas em todo seu entorno com muita importancia aos carros e ônibus, praça com guardas policiais no momento da pesquisa</t>
  </si>
  <si>
    <t>https://drive.google.com/open?id=1DKeKuua4nmNI6U6B6xGpG2re1Fu8qJ8e, https://drive.google.com/open?id=1TefZV4aaoHKCifLGlWYQOZTeeFKWVTsZ, https://drive.google.com/open?id=12LRJ2EmNZ5oGcK-C6hkIRQQE5Z3bSDJy, https://drive.google.com/open?id=1soaZkJebpgqfxrinBQ-ybYwkEta-5Eki, https://drive.google.com/open?id=1VjqBJ5hx1igec6nBiOdnGZBv8hClfyQq, https://drive.google.com/open?id=15Iuhas11NAAa3TLsbO1Tjl03W8H15_57, https://drive.google.com/open?id=1KkmyGr6bT_Dnei7qzDoxQiXKC7pEgb7G, https://drive.google.com/open?id=1t0CjylG2lwX6_upFGRV7Bcx9wviaPEh2, https://drive.google.com/open?id=1IfIhq0b-I4NYGQ89yyXy5rfdR-cHj62I, https://drive.google.com/open?id=1fLA77JjyJh6L0WfDJmSMnS1HeGt8iBPJ</t>
  </si>
  <si>
    <t>R. do Espinheiro &gt; Av. Conselheiro Rosa e Silva, s/n - Espinheiro</t>
  </si>
  <si>
    <t>Piso com irregularidades e alguns trechos mais quebrados pelas raízes das árvores.</t>
  </si>
  <si>
    <t>Espaço ainda pequeno para o fluxo de pessoas.</t>
  </si>
  <si>
    <t>As raízes das árvores tomam a calçada quase toda e uma barraca de revista diminui o espaço de passagem.</t>
  </si>
  <si>
    <t>Tem os acessos de carro pra entrar no hospital e a faixa de pedestre com semáforo não rampa de nenhum dos lados.</t>
  </si>
  <si>
    <t>Uma faixa em bom estado e outra nem tanto. Há pintura no chão para chamar a atenção do pedestre com cor e incentivo a brincadeiras.</t>
  </si>
  <si>
    <t>Placa com nome da rua e sobre não estacionar.</t>
  </si>
  <si>
    <t>Aumenta o ruído além do trânsito quando a barraca que vende caldo de cana aciona o motor.</t>
  </si>
  <si>
    <t>É visível em alguns momentos e sente-se cheiro desagradável da rede de esgoto na rua.</t>
  </si>
  <si>
    <t>A rua do Espinheiro é bem sombreada por árvores frondosas, já avenida é mais desconfortável por que as árvores estão mais internamente afastadas.</t>
  </si>
  <si>
    <t>Inseguro pelo trânsito, há travessia de pedestre na esquina cega para carros e ônibus onde tem velocidade as vias, mas tem muito movimento constante de pessoas.</t>
  </si>
  <si>
    <t>https://drive.google.com/open?id=1qp-T20v5urrTCf4LrnfxjfPIA3kNF5O8, https://drive.google.com/open?id=1M4F-bjuymD1waaSPlD-ZfRwYHRxWHhRi, https://drive.google.com/open?id=1l6e1lIWZAbuqlse-EJ1Ki9Ye7NXMdpya, https://drive.google.com/open?id=1Hy_1CHf8TLfGHMkwI7yr0fM5s1ZoDZFs, https://drive.google.com/open?id=1yCCD_7V6k_OZwiTjPsvyC1m_xNIcjs3W, https://drive.google.com/open?id=1u2fHHv7jMrPwH_bE2YXcjgb4h5aOrqF7, https://drive.google.com/open?id=1ann9kIBGhLo4SlicOBAv6YhCzSzmxlsY, https://drive.google.com/open?id=1vT5ozF_t5iP-w52icab4VUD82J0bBjTV, https://drive.google.com/open?id=1BeDb_sep1W3cRs_bhgQFQKpNO5KZqozE, https://drive.google.com/open?id=1SJbG8bFGwc84KhQYjB6pKxkerDV66hsX</t>
  </si>
  <si>
    <t>Estação de metrô Afogados &gt; Estrada dos Remédios, s/n - Afogados</t>
  </si>
  <si>
    <t>Calçada em bom estado com piso intertravado, o trajeto da estação até a saída é nivelada, divide a área dos pedestre dos carros com pontaletes.</t>
  </si>
  <si>
    <t>Calçada generosa, sem definição de faixa livre.</t>
  </si>
  <si>
    <t>Tem barracas com mesas e cadeiras plásticas que por isso pode variar a interferência, também árvores, postes etc, mas na maior parte do percurso não atrapalha tem o espaço livre de passagem.</t>
  </si>
  <si>
    <t>Tem faixas que esta com a pintura desgastada. Uma sem ligação de acesso da calçada para a faixa na pista.</t>
  </si>
  <si>
    <t>Ruído dos ônibus, carros e do comércio dos vendedores.</t>
  </si>
  <si>
    <t>Não é agradável, poluição que chega a incomodar e sente-se cheiro desagradável da rede de esgoto na rua.</t>
  </si>
  <si>
    <t>Diversos pontos do mercado público são abrigos de sombra, dentro tem banheiros, ocasionalmente se encontra bancos para se sentar.</t>
  </si>
  <si>
    <t>Pouca preocupação com paisagismo, árvores pequenas que tem pouca relevância, a sombra é promovida pelo longo beiral com suporte que consegue amenizar a temperatura.</t>
  </si>
  <si>
    <t>O trânsito um pouco desordenado, mas o local tem muita circulação de pessoas e feirantes fazendo diminuir a velocidade tornando possível a convivência, mesmo que de forma inadequada.</t>
  </si>
  <si>
    <t>https://drive.google.com/open?id=1WePm2GV37d3q21LIepoCGKQZxE8uPIH_, https://drive.google.com/open?id=12RJOySLacSRkbz2dcESsGksjvJVZCKL_, https://drive.google.com/open?id=1dRbS1wstG25S6pyuK0a9GkhwwnKlGYnN, https://drive.google.com/open?id=1n6Nq1JzNngA7bOfo0ij3lF2RBXP2ZKOD, https://drive.google.com/open?id=1qgIa_IX_1Ag0NRlB3-gtsAmjRRiFQA5N, https://drive.google.com/open?id=1PQrDMgrbNXbi8z3DlxKnfPA95vO21mmM, https://drive.google.com/open?id=1Qho2CUkqr_wrNtg4gv-Q8QzOZAyMWY2K, https://drive.google.com/open?id=1bJnLNOKFaCEf5nPBRIDWVaRhzJcP4AFw, https://drive.google.com/open?id=1_560rl2f-7e7kqoXsPM0gTZN1Z_sR-pD, https://drive.google.com/open?id=1AgvId-kSWiszRq2C97Ha-bLvaakWmx4A</t>
  </si>
  <si>
    <t>R. Real da Torre, 299 &gt; R. Castro Leão - Madalena</t>
  </si>
  <si>
    <t>Muito íngreme por local ser subida também para estacionamento de carros.</t>
  </si>
  <si>
    <t>Estacionamento em todo o entorno do prédio, dificultando visualizar e chegar até a verdadeira calçada. A margem da rua tem mais um espaço porém inapropriado por ser a ré dos carros, além de alguns postes no caminho.</t>
  </si>
  <si>
    <t>Nota 0 para o acesso em cadeira de rodas ao meio-fio. O acesso da calçada é possível, mas está irregular e fora da norma.</t>
  </si>
  <si>
    <t>Poucas placas para orientação de trânsito.</t>
  </si>
  <si>
    <t>Bastante tranquila e silenciosa.</t>
  </si>
  <si>
    <t>Local agradável nesse aspecto.</t>
  </si>
  <si>
    <t>Presença de um largo próximo com barracas, árvores e parada de ônibus.</t>
  </si>
  <si>
    <t>Calçada da escola sem nenhuma arborização, muito desconfortável, há um canteiro bem cuidado.</t>
  </si>
  <si>
    <t>Rua calma, mas estreita e pouco utilizada por pessoas, tem maior apreço para os carros.</t>
  </si>
  <si>
    <t>https://drive.google.com/open?id=1eYvFxix1WYH04N-lx1sNfUDtlxbjSc5X, https://drive.google.com/open?id=1sTwtUKBssV2yASxbUPUPt4fN-MSWe98r, https://drive.google.com/open?id=1nHfC5VAMVck7i2-kC6CcpGWKAy9gUiJw, https://drive.google.com/open?id=1GvQxu6p7wM0-cjRjox0zG1GtHaLG-jkk, https://drive.google.com/open?id=145glXPMbR7Wm3SL5C-okfkKyH3LMgp10, https://drive.google.com/open?id=1gNeAYww6hYkxBWTXEi9Rf8uFQt145nfA, https://drive.google.com/open?id=1qcJSUy70sl02MRqGux1kYwf0kvGncbG-, https://drive.google.com/open?id=1SKPSmdQEk4joAFTuPefslJ5OApXE7-kA, https://drive.google.com/open?id=1yvLuMDEhI-5NQ__G5p2CKUYSNoNxvJHH, https://drive.google.com/open?id=1iTuNoO93nKFNSBk05uc6iOj6GHGnFG6C</t>
  </si>
  <si>
    <t>Av. Mal. Mascarenhas de Morais &gt; R. Jalisco - Imbiribeira</t>
  </si>
  <si>
    <t>Calçada em ótima condição, conta com piso tátil largo e pontaletes de proteção.</t>
  </si>
  <si>
    <t>Após a travessia da faixa de pedestre tem um largo bem espaçoso, seguindo para a entrada atual do centro, a faixa livre é do tamanho total sem delimitação.</t>
  </si>
  <si>
    <t>Não é uma barreira, mas está sendo colocado/abandonado "coisas" sobre a calçada.</t>
  </si>
  <si>
    <t>Falta de acesso do outro lado da faixa para a travessia. Rampas dentro da norma, mas falta o contraste de cor para melhor identificação.</t>
  </si>
  <si>
    <t>Faixa em boas condições, sem luz especifica.</t>
  </si>
  <si>
    <t>1.08min. aberto para o sentido da avenida, 40seg. para pedestre (pista lateral). Não tem recursos de acessibilidade.</t>
  </si>
  <si>
    <t>Tem placa com nome da rua e orientação para o trânsito.</t>
  </si>
  <si>
    <t>Chega incomodar um pouco a passagem dos caminhões e ônibus.</t>
  </si>
  <si>
    <t>Poluição visível em alguns momentos por escapamentos desregulados.</t>
  </si>
  <si>
    <t>Sem proteção e o desconforto é grande por ser árido próximo a avenida movimentada, não tem nenhuma interferência paisagística para talvez enaltecer o centro esportivo.</t>
  </si>
  <si>
    <t>Muito para os carros, poucas pessoas.</t>
  </si>
  <si>
    <t>https://drive.google.com/open?id=13mXgmwpSujHxWWMy6719_yYo-ngzfEX8, https://drive.google.com/open?id=1c05fB4eczom-RZOeOF01GVXePq5qAzhp, https://drive.google.com/open?id=1_BtytVo4uY5j_pDDctNtulhxce7mN2_p, https://drive.google.com/open?id=1-y0Q4xQLr7xrLg--mLpPwP6eYvWZWYnT, https://drive.google.com/open?id=1_6Hg5SUTTLKZxnZLwFMZvGAxiOJeY5UB, https://drive.google.com/open?id=1XZkLeQPotvkRTZ_BtJa_8Lv2bVujfReC, https://drive.google.com/open?id=1PZhYi5DKX_k5K7qAiFZQJ8Jol-ePj4ar, https://drive.google.com/open?id=1Z8peTSJRMKI6AzPQLWvJsSKvZ2E3drBK, https://drive.google.com/open?id=1KEfGQsXe0f2WpRPmaOOVcMq44psiuIzX, https://drive.google.com/open?id=1piyT4dZqwfBKUbzl8Kgl7wyDVYc2-20M</t>
  </si>
  <si>
    <t>Av. Boa viagem (altura da Pracinha de Boa Viagem, sentido norte) - Boa Viagem</t>
  </si>
  <si>
    <t>Piso intertravado em boas condições. Não tem piso tátil.</t>
  </si>
  <si>
    <t>Ao longo do percurso varia um pouco sua largura, toda a calçada é livre, com paginação de piso indicação da metragem para a pratica de exercícios de corrida</t>
  </si>
  <si>
    <t>Tem que livrar-se de alguns pontos onde tem postes ou quinas dos quiosques, alegretes etc.</t>
  </si>
  <si>
    <t>Rampas presentes e normatizadas, mas segue a mesma cor do agenciamento, não tem contraste para melhor identificação.</t>
  </si>
  <si>
    <t>Faixa bem visível, iluminada. Não tem placa de travessia para o pedestre ou para orienta-lo.</t>
  </si>
  <si>
    <t>1.15min. aberto para o sentido da avenida (ainda que tem vezes que passa do tempo), 20seg. para pedestre. Tem botoeira, mas não tem sinal sonoro.</t>
  </si>
  <si>
    <t>Menos ruído vindo do fluxo da avenida, mais forte o som do mar.</t>
  </si>
  <si>
    <t>Tem a pracinha bem a frente que é local de encontro e uso e em todo o calçadão tem bancos, sombreamento, banheiros públicos, box para execícios físicos, só não tem bebedouros.</t>
  </si>
  <si>
    <t>Muitas árvores e ainda mais 6 coqueiros, tudo bem cuidado.</t>
  </si>
  <si>
    <t>Local de muita apropriação, pessoas a passeio ou fazendo exercícios, tem vista de guardas policiais, bom controle do trânsito, ponto turístico.</t>
  </si>
  <si>
    <t>https://drive.google.com/open?id=1_AVQmehgt4NvfV7XzLhnH8CKu_vePCq3, https://drive.google.com/open?id=1SFsVsnLmOxctzDzQXRtt4v16Td_7UMA8, https://drive.google.com/open?id=1_e6zNL6ByB3-UtKe2uRBmC2PRuMj4cwf, https://drive.google.com/open?id=1gPA_-2TMrWMshPMVsPCo-831fdlqXJxV, https://drive.google.com/open?id=17yLBjcjddztL_LMDCH5YAcEzqN_J1V8c, https://drive.google.com/open?id=1cpAmDRVF6f-ELH8XHzwzDgXlkvq_We7B, https://drive.google.com/open?id=1On5hLjPAVV9uN_Q0tXzQTuJT86dEuLfb, https://drive.google.com/open?id=1m7ARShk_HkyFarZRv1fgFodhe7_SV-tu, https://drive.google.com/open?id=1u-R7LhiZ47Mje4xrMhXz3Zy6bvkbnhZe, https://drive.google.com/open?id=1JVg5mgGuOQebOKo1yGwa5Z7H9Or_CjOL</t>
  </si>
  <si>
    <t>Av. Aníbal Benévolo, S/N - Linha do Tiro</t>
  </si>
  <si>
    <t>Há um hiato no espaço, onde frente ao COMPAZ é uma calçada sem nenhum problema com piso intertravado e piso tátil, já nas suas extremidades não existe, tem grandes irregulares ou estão quebradas.</t>
  </si>
  <si>
    <t>A calçada varia sua largura, de passagens mais estreitas a largos maiores, bem responsiva para o uso.</t>
  </si>
  <si>
    <t>Alguns empecilhos diminuindo o lugar da calçada.</t>
  </si>
  <si>
    <t>Apenas 1 acesso pra subir para a calçada, sem plena função e adequação da norma.</t>
  </si>
  <si>
    <t>Ruído maior por conta do fluxo de ônibus ao entorno do equipamento.</t>
  </si>
  <si>
    <t>Está ligado diretamente a o fluxo do trânsito e lá por ser uma rua estreita e mão dupla para ônibus acaba sendo incomodo.</t>
  </si>
  <si>
    <t>O canteiro central a frente, onde tem parada de ônibus e alguns bancos e árvores.</t>
  </si>
  <si>
    <t>Pouca preocupação com o conforto térmico, existe um tratamento paisagístico bem cuidado.</t>
  </si>
  <si>
    <t>Rua bem movimentada por usuários e moderadores e a importância do equipamento gera mais controle e segurança.</t>
  </si>
  <si>
    <t>https://drive.google.com/open?id=1qSB2HgIXiFTa145edPGVZ0vh9g-l1VlP, https://drive.google.com/open?id=1YQr7KZZT5YnV1T2ibNTxryvDdWCHR3WL, https://drive.google.com/open?id=1I7hQ7GHzZEjAc2AYMoR6HCa9fSx1Oe9g, https://drive.google.com/open?id=14tDUc93QslcORtCIu5tcPya-X3eX3pgk, https://drive.google.com/open?id=1T1mAzOFiE9a3RVkQOUVNaBoz82iIH27y, https://drive.google.com/open?id=1LB2SSHn4pda7n0nO86sUkMIe3rcBybsZ, https://drive.google.com/open?id=1UK1Q2YfcwNh0vUL64sIeT4nyuO-fJYlz, https://drive.google.com/open?id=1j7p3eoyXLGyTX2spIfFl-_Lw6asCv-5W, https://drive.google.com/open?id=1O66rAJopnQxLIwOV1d7IG9oY8wI-lVJF, https://drive.google.com/open?id=1f2id4lU90r8iOQopwQU7i56fbbnyKvKz</t>
  </si>
  <si>
    <t>R. Padre Nóbrega &gt; Av. Dr. José Rufino, s/n - Barro</t>
  </si>
  <si>
    <t>Piso com trepidação e alguns trechos quebrados.</t>
  </si>
  <si>
    <t>A calçada varia sua largura no percurso, mas a faixa livre chega a esse espaço mínimo, inadequado.</t>
  </si>
  <si>
    <t>Inclinação mais perceptível.</t>
  </si>
  <si>
    <t xml:space="preserve"> Algum incômodo pelo poste e placa tão próximo.</t>
  </si>
  <si>
    <t>Faixa bem vista, porém não tem placa de travessia para o pedestre (se tratando de uma creche) e sem a ligação de acesso da calçada para a faixa na pista em nenhum dos lados.</t>
  </si>
  <si>
    <t>Semáforo distante da creche.</t>
  </si>
  <si>
    <t>Placa de velocidade permitida.</t>
  </si>
  <si>
    <t>Ruído alto.</t>
  </si>
  <si>
    <t>Poluição alta.</t>
  </si>
  <si>
    <t>Apenas o abrigo da parada de ônibus.</t>
  </si>
  <si>
    <t>Falta de sombra provoca grande desconforto.</t>
  </si>
  <si>
    <t>https://drive.google.com/open?id=1B8nX6sFNRO78801a60Y9FKvH2_YEZ6Le, https://drive.google.com/open?id=1OBK6J-oBgsCz_iVYEcGX_eM_CvPId0A-, https://drive.google.com/open?id=1P3EWrIfzZw4AxmRBxui7tdY7ZFG5QLVP, https://drive.google.com/open?id=1CmhLbYTSBbpKi_wlrRalHYw7d5u3l2Bm, https://drive.google.com/open?id=1Hwxvzs_lwM6QbKbzJpiSY-DHGbKJFQmT, https://drive.google.com/open?id=1SOctRZk_a6MiGVgm1-lNPmhMmlAVb83h, https://drive.google.com/open?id=1zQPz9TPZypAKovueXmgfzEIeUqqv0emY, https://drive.google.com/open?id=1ZJl9KjmGoRpxnFf857nFEAwHCV8M3_pL, https://drive.google.com/open?id=1l-6qDMoVrWIe5oVDFe68KiCr-rcaT_Ja, https://drive.google.com/open?id=1uJxVEIbapSuvKbSnfK58YbrMZYiqicR5</t>
  </si>
  <si>
    <t>Av. Prof. Artur de Sá - 1172-1098/282-140 - Várzea</t>
  </si>
  <si>
    <t>Estado de grande degradação, calçada quebradas e inteiramente irregular.</t>
  </si>
  <si>
    <t>Calçada com boa dimensão, mas faixa livre interrompida e com diferentes larguras a todo momento em detrimento dos outros aspectos.</t>
  </si>
  <si>
    <t>Não tem inclinação indevida pela calçada, mas tem desníveis e pontos mais acentuação de diferença para o caminhar.</t>
  </si>
  <si>
    <t>Raízes das árvores que extrapolaram a calçada, há barracas fixas, lava jato em todo o entorno.</t>
  </si>
  <si>
    <t>Há uma rampa normatizada para entrar no campus e nas outras entradas tem acessos sem plena função e adequação da norma.</t>
  </si>
  <si>
    <t>Placa sobre não estacionar.</t>
  </si>
  <si>
    <t>Percepção de muito ruído, desconfortável.</t>
  </si>
  <si>
    <t>Tem as paradas de ônibus, abrigos e cobertas das barracas, não tem bancos.</t>
  </si>
  <si>
    <t>Muitas árvores tem bom nível de sombreamento. Nenhuma medida de conservação ou cuidados.</t>
  </si>
  <si>
    <t>Não tem faixa de pedestre é inseguro por caminhar na rua ou para atravessar, é bastante movimentada e segurança deixa a desejar.</t>
  </si>
  <si>
    <t>https://drive.google.com/open?id=1eBzbmxk-DF4Z1RQY2mqO3BiCw8TdiV5d, https://drive.google.com/open?id=1_11wiAqgYcf6RU8ruvkwUg-ZOvS1DR0s, https://drive.google.com/open?id=1Jsl5spxTheiug3ROPy8fDB27C4Xj0Cj0, https://drive.google.com/open?id=1dFgihSK4iIgsViPCoOmMXZYxBKAO5KEf, https://drive.google.com/open?id=1V1GbT6DGELs23pTTtEdqSZYrbxlfqN0p, https://drive.google.com/open?id=1VeokjMUtawBbiJ3QGWmV1RlOS_p2Z612, https://drive.google.com/open?id=1W_ve4Qc2Ql7g8d6Q-KD8XM8rezxAc9-O, https://drive.google.com/open?id=1gljD9vbyn71oVvrQxOLTuFMttmyNm5fQ, https://drive.google.com/open?id=1vvGlPoihqKvM3KpVpPfcLPrZrWrHILuA, https://drive.google.com/open?id=1eU72C9kbgkGO-ghgnbYvtAg3t_4hl9GD</t>
  </si>
  <si>
    <t>R. do Futuro, 1200-959 - Graças</t>
  </si>
  <si>
    <t xml:space="preserve"> Está em boas condições, tem algumas rachaduras e espaçamentos.</t>
  </si>
  <si>
    <t>AA faixa livre muda de acordo com a dimensão das árvores.</t>
  </si>
  <si>
    <t>Árvores e barracas perto da entrada.</t>
  </si>
  <si>
    <t>Tem duas rampas normatizadas para a mesma entrada (sem justificativa), aparentemente ainda com mau uso, mas as mesmas não cumprem sua plena função, falta também o contraste de cor para melhor identificação.</t>
  </si>
  <si>
    <t>Tem duas faixas de pedestre, falta uma manutenção na pintura.</t>
  </si>
  <si>
    <t>1min. aberto para o sentido da avenida, 14seg. para pedestre. Tem botoeira, mas não tem sinal sonoro.</t>
  </si>
  <si>
    <t>Placa para orientação dos carros do trânsito, tem sobre travessia de pedestre e também a placa relatando sobre o parque da Jaqueira.</t>
  </si>
  <si>
    <t>A praça conta com tudo e próximo da entrada tem parklets.</t>
  </si>
  <si>
    <t>Todo entorno é bem cuidado.</t>
  </si>
  <si>
    <t>Tem  bastante uso das pessoas, fluxo do trânsito intenso mas bem organizado com  as faixas de pedestre e o semáforo, tem ainda a segurança do parque.</t>
  </si>
  <si>
    <t>https://drive.google.com/open?id=11d6wV1xJupr6yWYGoiPzpRM_vkTtLNWi, https://drive.google.com/open?id=1OWsGny-DUe-CXnGwbdQHvM_4FOgLFGwU, https://drive.google.com/open?id=1WmTEyEIFGzYWjG7sUbe66IavTXik5dhT, https://drive.google.com/open?id=1ws1nvnwJ9XAFf8SIX2QVEhB72TuQt8bz, https://drive.google.com/open?id=1pjKOtYRVj1BoTjl3znrXdOw4p0ojMtvc, https://drive.google.com/open?id=1GHcaDzwV4wyn4D-R_vdoWslv3Rr8u9el, https://drive.google.com/open?id=18lO2_TvYOjbW66-7PqP-DZgO2D2K1R4p, https://drive.google.com/open?id=14dk1RmsPjdCV0LTncWgV0aHHj59ux4Zk, https://drive.google.com/open?id=1NDLh6-SjGu2Ah7xP5T7dmyqOcqWcLrH2, https://drive.google.com/open?id=1D2EMNzjaSaoZInrtjRrOYlI4oJwX2sSZ</t>
  </si>
  <si>
    <t>Julio</t>
  </si>
  <si>
    <t>Ribeirao Preto</t>
  </si>
  <si>
    <t>SP</t>
  </si>
  <si>
    <t>Rua Campos Salles, 1</t>
  </si>
  <si>
    <t>Inclinação longitudinal - possui degraus.</t>
  </si>
  <si>
    <t>Inclinação longitudinal - possui degraus ao longo da calçada.</t>
  </si>
  <si>
    <t>Há corrimão, por ter degraus</t>
  </si>
  <si>
    <t>Árvore existente é de pequeno porte e não disponibiliza sombra.</t>
  </si>
  <si>
    <t>https://drive.google.com/open?id=1Ga4NrpxEcNSfJLyuXHlgI3jOIRyQC90D, https://drive.google.com/open?id=1PL2zlbUJpK2WZntCLG4URp5vXTbjPmpu</t>
  </si>
  <si>
    <t>Ribeirão Preto</t>
  </si>
  <si>
    <t>Rua SãoSebastião 644</t>
  </si>
  <si>
    <t>Largura da Faixa Livre varia ao longo do trecho, no entanto sempre &gt;1.2</t>
  </si>
  <si>
    <t>Há obstáculos não fixos ao longo do trecho (ex. uso da calçada por comerciantes para expor produtos ou placas)</t>
  </si>
  <si>
    <t>De modo geral, o asfalto é recapeado apenas adicionando novas camadas, formando novos desníveis em relação à guia. Não há rampas em todas as esquinas deste cruzamento.</t>
  </si>
  <si>
    <t xml:space="preserve">Não há sinalização de advertência ao motorista, tampouco iluminação específica para faixa de pedestres.  </t>
  </si>
  <si>
    <t>Há semáforo apenas para o trânsito, sem tempo dedicado para travessia de pedestres, tampouco sinalização semafórica ou sonora para pedestres.</t>
  </si>
  <si>
    <t>Grande parte do ruído vem de estabelecimentos comercias - chamando clientes para promoções etc.</t>
  </si>
  <si>
    <t>Não há restrições de veículos neste trecho</t>
  </si>
  <si>
    <t>Não há presença de mobiliário urbano. Apenas marquises dos edifícios proporcionam certo conforto.</t>
  </si>
  <si>
    <t xml:space="preserve">De modo geral, trata-se de área central, calçadas estreitas e edifícios com marquises e sem recuos. Não há espaço para árvores, dadas exceções. Poucos pontos onde árvores poderiam ser plantadas, são inexistentes. </t>
  </si>
  <si>
    <t>https://drive.google.com/open?id=19ORgLGAIpOZYx8Em1Ma_HhUHDRhYJ_oD, https://drive.google.com/open?id=1gHUxUwlrCEvZ4lv252fKH9l5_rt8UZ_J</t>
  </si>
  <si>
    <t>Pâmela Lima da Cruz</t>
  </si>
  <si>
    <t>Rio Branco</t>
  </si>
  <si>
    <t>AC</t>
  </si>
  <si>
    <t>Av. Maria José de Oliveira, nº 1230 a 1061 - Escola José Sales de Araújo</t>
  </si>
  <si>
    <t>Calçada com pavimento pouco regular, não havendo manutenção. É possível observar algumas trincas e buracos.</t>
  </si>
  <si>
    <t>Largura constante, porém mobiliários que alternam no percurso da calçada.</t>
  </si>
  <si>
    <t>todo o percurso é aparentemente plano.</t>
  </si>
  <si>
    <t>Há duas rampas durante o percurso avaliado, porém as rampas não atendem as normas, não há manutenção e estão longe da faixa de pedestres.</t>
  </si>
  <si>
    <t xml:space="preserve">A faixa é visivel durante todo o dia, pois há iluminação e está bem pintada, contudo, não há acessibilidade. </t>
  </si>
  <si>
    <t>Existe semafaro, mas não há sinal sonoro, porém o tempo de espera para abrir o sinal é de 1 min e 30 segundos e 20 segundos para atravessar.</t>
  </si>
  <si>
    <t>Como o órgão público avaliado fica localizado em um bairro onde há maior predominância de residencias, possui ônibus passando que transmite um certo desconforto, mas raramente caminhões ou outro tipo de automóveis que emitem muito ruídos.</t>
  </si>
  <si>
    <t>Não há praças, nem espaço público para o descanso e uso de banheiros.</t>
  </si>
  <si>
    <t>Não existe a presença de vegetação no percurso avaliado, mas nas edificações, entretanto, não beneficia o pedestre.</t>
  </si>
  <si>
    <t>Há um batalhão de policia nas imediações para auxiliar os pedestres.</t>
  </si>
  <si>
    <t>https://drive.google.com/open?id=1UCYCj7-uPsp3QahslBLj6YbwhCKzpV9p, https://drive.google.com/open?id=1BPrR4aIX5NeWzvkyhyjYKE-Vz-meul1q, https://drive.google.com/open?id=11clJfmjANFiuyq97VXOQbDC10rB2ekfb, https://drive.google.com/open?id=1D5iddBsPnTJq6NLeG0ceSBRyUyybeVfh, https://drive.google.com/open?id=1O6E-C0J902mSMkAV9hbeoosSgXx_5yn5, https://drive.google.com/open?id=15r9FQj-lsfjqO3vLhlSiooAtoFzUg5ac, https://drive.google.com/open?id=1GuTabAZdBlS34eDEexGNZb1JZjec3yJp, https://drive.google.com/open?id=1srOm8ixnue-4dagF7Vh7kORdUR_-1yJx, https://drive.google.com/open?id=1dXTVwtFXrg-_wgV-rT_-zGDajaV6ZRWI</t>
  </si>
  <si>
    <t>pamellacruzz@hotmail.com</t>
  </si>
  <si>
    <t>BR 364 -  Universidade Federal do Acre.</t>
  </si>
  <si>
    <t>calçada com pavimento bem regular, mas há algumas trincas e algumas depressões leves na pavimentação.</t>
  </si>
  <si>
    <t xml:space="preserve">Em alguns pontos do percursos, devido ao mobiliário urbano, há uma variação no trajeto. </t>
  </si>
  <si>
    <t>Rampa suja e sem manutenção.</t>
  </si>
  <si>
    <t>Não há iluminação, tornando perigoso para o pedestre durante a noite.</t>
  </si>
  <si>
    <t>Placas de orientação apenas de uso obrigatório.</t>
  </si>
  <si>
    <t>O trecho avaliado fica próximo de uma BR, logo o fluxo é intenso e barulhento. Há a passagem de ônibus, trator e caminhões constantemente.</t>
  </si>
  <si>
    <t>Não é intenso o trafego de automóveis com escapamento desregular, mas vez ou outra é possível observar a fumaça que saem dos caminhões, carros e etc.</t>
  </si>
  <si>
    <t xml:space="preserve">Não há banheiros ou bebedouros próximos. Fica próximo a um parque linear. </t>
  </si>
  <si>
    <t>Velocidade de 80 km/h, mas não gera um desconforto intenso. Mas deixa o pedestre mais alerta, devido ao grande fluxo de carro e a velocidade.</t>
  </si>
  <si>
    <t>https://drive.google.com/open?id=1m4Lb4XT-4guMPUAsMZ30hYgKP_wmsE1x, https://drive.google.com/open?id=1vyQi35WjaBKY6UL23KNM1AK_sNBZDieE, https://drive.google.com/open?id=1dUiS4HBnmTkCIzN_Px4GADechWC770gw, https://drive.google.com/open?id=1ESPhzBTzvDgdtXWg0ynCnQf-FFYQk17O, https://drive.google.com/open?id=1x_Zw7e3BOfLJbG2ADxnv6KmUQ15FaYWG, https://drive.google.com/open?id=1usEvbU2T3mizBO2vIfntQFRJtgBCkXik, https://drive.google.com/open?id=1fudinFVzJUaDfyVXLMNiV6IoAssE0cK4, https://drive.google.com/open?id=1dl8I5xxFd1IBRBT_fEUPLfHOE0iJoLYI</t>
  </si>
  <si>
    <t>Av Noroeste, nº 417 a 558 - Escola Estadual Maria Olivia Sá de Mesquita</t>
  </si>
  <si>
    <t xml:space="preserve">Largura irregular, que varia ao longo do trecho. </t>
  </si>
  <si>
    <t>O trecho tem imóveis com a maioria das calçadas bem inclinadas, impossibilitando um trajeto tranquilo, além de não haver acessibilidade.</t>
  </si>
  <si>
    <t xml:space="preserve">Lixos no meio das calçadas. </t>
  </si>
  <si>
    <t>São poucas arvores e localizadas de forma errada, atrapalhando o percurso.</t>
  </si>
  <si>
    <t>Não a posto policial próximo, há poucos comércios e muitas residencias. Trazendo um ar de insegurança durante a noite.</t>
  </si>
  <si>
    <t>https://drive.google.com/open?id=1p3E1uB7JR9Ysdu5KLlidxDBCxP1iNNGf, https://drive.google.com/open?id=13ReJf4afFxuS7WOIcVYhksUaRYsOfiEU, https://drive.google.com/open?id=1QdtRjA0dh0c94t9w6qesDsa89JkjKcnS, https://drive.google.com/open?id=17Ae-7YKarnUnGQqxSn-0SD4Ru_5J8CS4, https://drive.google.com/open?id=1-z9DweIdL9YGuQk4fkNRqmRMn--mhMNm, https://drive.google.com/open?id=1yzR29F4VharcVRVFSFuktjAqyVvCUZaR, https://drive.google.com/open?id=1wcvAqZd4CPw-vcdZdHEmKsPuRQAuWDWH, https://drive.google.com/open?id=1t1QJ2-5O8YQgWt-WHbeZatvuQFriy3p7, https://drive.google.com/open?id=1IzHiPZMQX12hQvJil0mhSqWRNgZECv5X, https://drive.google.com/open?id=1v_gDSxiGQW-35-Q3yCa1ThLDKZfFA4xg</t>
  </si>
  <si>
    <t>R. Padre Paulino, nº 234 a 338 - Escola de música e Escola  Raimundo Gomes de Oliveira</t>
  </si>
  <si>
    <t>Calcada com pavimento irregular,  com muitas depressões que causam o desvio do pedestre e insegurança.</t>
  </si>
  <si>
    <t>Há variações de largura durante o percurso, onde em alguns momentos possui uma largura de 4 metros e também de 2 metros mais a frente. Sempre havendo placas ou postes como mobiliário, diminuindo a largura total.</t>
  </si>
  <si>
    <t>Postes e placas mal localizadas.</t>
  </si>
  <si>
    <t>Há apenas uma rampa de acessibilidade.</t>
  </si>
  <si>
    <t xml:space="preserve">Há bancos para descanso em uma parte do percurso, assim como parada de ônibus. </t>
  </si>
  <si>
    <t>Av. Noroeste, nº 448 a 558 - UPA Tucuna</t>
  </si>
  <si>
    <t xml:space="preserve">Calçada completamente desregular, com depressões  e lixo; </t>
  </si>
  <si>
    <t xml:space="preserve">O trecho analisado não segue um padrão no tamanho da calçada, a calçada varia de 1.2 a 0.8 na largura. </t>
  </si>
  <si>
    <t xml:space="preserve">Há lixo nas calaças, além do mobiliário urbano atrapalhar no percurso. </t>
  </si>
  <si>
    <t>Por se tratar de um bairro consolidado de uso residencial, com alguns comércios, não há tanto ruído.</t>
  </si>
  <si>
    <t>Rua estreita, calçadas estreitas, não há todos os mobiliários necessários para atender a população.</t>
  </si>
  <si>
    <t>Arvores posicionadas de forma errada, onde nem todas trazem sombra para o pedestre.</t>
  </si>
  <si>
    <t>Não há postos policiais próximo. Durante o dia o trecho avaliado é bem movimentado, porém durante a noite os poucos comércios fecham e torna-se um lugar relativamente perigoso.</t>
  </si>
  <si>
    <t>https://drive.google.com/open?id=1SiguEqHzXawyMcInA20hV9IvrRR6HUvm, https://drive.google.com/open?id=12qndt3ATFaWlOjKjRp1fgHpdWPe9zPbt, https://drive.google.com/open?id=1vE5zByDBiSUfGQaliMMD5AUmGpE5sVge, https://drive.google.com/open?id=15v0ZtWQsVQfCqYZ5dgMvrSDXQQt9iuGh, https://drive.google.com/open?id=1q_2A7SlB-aWhr2zAqvtTQsxJwX507S2N, https://drive.google.com/open?id=1F-gR_Hfbc6Hx8XyZ-e48tSX-U3eTSg5a, https://drive.google.com/open?id=1zYdExx8y2g_WfzdcQr_w8UrU8yWO3VD9, https://drive.google.com/open?id=1kijiXZMFQeHTFOkG7YYyM6RllqAQ23p-, https://drive.google.com/open?id=1tYdYCkktNuOeh_TGXSFq4WVMJRPtHqRg, https://drive.google.com/open?id=1pPzBg0GSZxPoQpuNcHQvjDScuQSJpPIV</t>
  </si>
  <si>
    <t>R. Padre Paulino, nº 234 a 338 - Escola Acreana de Música</t>
  </si>
  <si>
    <t>Calçada com algumas depressões que levam o pedestre a desviar saindo da calçada.</t>
  </si>
  <si>
    <t xml:space="preserve">Durante o percurso a largura da calçada muda. </t>
  </si>
  <si>
    <t>O mobiliário urbano posicionado no meio da calçada obriga o pedestre desviar pelo pavimento asfáltico, além de não ter acessibilidade.</t>
  </si>
  <si>
    <t>Há faixa de pedestre, a mesma está visível durante o dia, mas durante a noite não há iluminação e nem placas avisando.</t>
  </si>
  <si>
    <t>Apenas no horário de pico há muito ruído.</t>
  </si>
  <si>
    <t xml:space="preserve">O trecho avaliado fica próximo a um parque linear, onde há bastante vegetação e  pontos de descanso. Além de ter no trecho avaliado, parada de ônibus e bancos. </t>
  </si>
  <si>
    <t>Talvez as árvores não estejam posicionadas de forma que benefício o pedestre.</t>
  </si>
  <si>
    <t>A segurança no local tem haver com a luminosidade que não tem no local durante a noite. O percurso durante o dia é calmo, velocidade de 60 a 50km/h.</t>
  </si>
  <si>
    <t>https://drive.google.com/open?id=1UhspxfzdkQ2IKqTrL1lVnfNHiPCl2ecO, https://drive.google.com/open?id=1ojJnSSXEfsicxA1g98NyUJFhguPoRxGs, https://drive.google.com/open?id=1ho7gmekZKIk_rBxR-uGt7la2ayD7zwoU, https://drive.google.com/open?id=19czJ_2Vm-t6adkv2YTPJ4RE2t5k1ydrX, https://drive.google.com/open?id=1hhS32SN9hMEx3pER3p_TTlqSOAjKvQLx, https://drive.google.com/open?id=1YPx8hUHZ4ehgTvLWmn7DYYhQEsjo3IlV, https://drive.google.com/open?id=1nWNXwWuOFk4sFBf0Do6rvWICi6BnEl0W, https://drive.google.com/open?id=1gUZYBKMdx4C7RvM75IVirSdC6VxfFVVG, https://drive.google.com/open?id=1OZCA7iRRJDfD1dfcGo-o5VW3IAmGrtz-, https://drive.google.com/open?id=1D1jTQZP5Y_3UYopG5mJpIGoNdWsapueg</t>
  </si>
  <si>
    <t>Estr. Dias Martins de 932 a 984 - AABB</t>
  </si>
  <si>
    <t>Em alguns trechos as depressões da calçada são intensos.</t>
  </si>
  <si>
    <t>Espera para abrir de 30 segundos e tempo curto de 15 segundos para travessia.</t>
  </si>
  <si>
    <t>Uma das principais vias da Cidade, com um fluxo intenso, onde passa todos os tipos de automóveis e há congestionamento no horário de pico.</t>
  </si>
  <si>
    <t>Há parada de ônibus no local avaliado.</t>
  </si>
  <si>
    <t xml:space="preserve">A velocidade permitida no local é de 40km/h por conta da universidade, porém não é obedecido. </t>
  </si>
  <si>
    <t>https://drive.google.com/open?id=1h0msIH0rFX9YNoaP4VzIPC54jS5wm_WR, https://drive.google.com/open?id=1cATnWmIk20dYUZ0OTI8fqqGYRgWvcQLW, https://drive.google.com/open?id=1OM00i0jFVP_qCFd0fZVQcJ7530yTPS-c, https://drive.google.com/open?id=1FxZlFB5tX3t3sIIJAPjLU39ywsEHS5l8, https://drive.google.com/open?id=1zLaCaBzcKYGdIZCRcilXUCwj0LWbrKj0, https://drive.google.com/open?id=1n7YsZwqWJftb_56qbLIZXYqKFOvrT81u, https://drive.google.com/open?id=1bLLk_kBcqTeaHGDpQm-Tihcs5ExGcKM_, https://drive.google.com/open?id=13rntmvSaSjpDQ_GhdlnVy-YmDEc_VTQl, https://drive.google.com/open?id=1Sou9UlIIFTTgmOANRUyWaMHOctDZCUaU</t>
  </si>
  <si>
    <t>R. Tribunal de Justiça - Fórum</t>
  </si>
  <si>
    <t>Em parte do trecho há falta de manutenção e a pavimentação está bem ruim.</t>
  </si>
  <si>
    <t>a largura varia ao longo do trecho.</t>
  </si>
  <si>
    <t>Há uma inclinação leve, não impedindo o caminhar.</t>
  </si>
  <si>
    <t xml:space="preserve">A rua avaliada fica próximo a uma BR que passa todos os tipos de automóveis. </t>
  </si>
  <si>
    <t xml:space="preserve">Existe mobiliário, mas apenas orelhão. </t>
  </si>
  <si>
    <t xml:space="preserve">há paisagismos, porém apenas para o embelezamento dos edifícios. </t>
  </si>
  <si>
    <t>Rio branco</t>
  </si>
  <si>
    <t>BR 364 - Hospital das Clínicas</t>
  </si>
  <si>
    <t>Algumas partes da calçada estão completamente quebradas, porém na maioria do percurso a pavimentação é regular.</t>
  </si>
  <si>
    <t>tem pouca inclinação no trecho.</t>
  </si>
  <si>
    <t>Possui alguns mobiliários urbanos que obrigam o desvio do pedestre.</t>
  </si>
  <si>
    <t>Faixa de pedestre desgastada, sem manutenção. Há sinalização sonora que funciona apenas de um dos lados do semáfaro.</t>
  </si>
  <si>
    <t>Há sinalização sonora apenas de um dos lados do semáforo, 30 segundos para travessia e 40 segundos para abrir.</t>
  </si>
  <si>
    <t>Há abrigos de ônibus.</t>
  </si>
  <si>
    <t>https://drive.google.com/open?id=1Qgiv5RnvvraNBDU7bkml_0sgrEFGktgg, https://drive.google.com/open?id=1HAEYHEOS58tVOZv-IPr5B_W-dyZwlwlJ, https://drive.google.com/open?id=1pxTIMqtlQ7T6IB-CO7VoA7-ibsUkwR_d, https://drive.google.com/open?id=14ccw7nQ0yipHrAVFOlx_3n4fzyx6KWxe, https://drive.google.com/open?id=1vN4p3hMS4tms0XueOTuwKTofGyZfoj73, https://drive.google.com/open?id=1DywTAjqSGnAAS8mgr1Tob8Sq9EsAhqog, https://drive.google.com/open?id=1LiN865p-Jn_wIUWK_BB1EYgnO7XA6rCP, https://drive.google.com/open?id=1UosIfdfXmVilvWepT6_Y3lBTKB8CtRp5, https://drive.google.com/open?id=1ZdJY0vGtdTasrUIYvWW99GXmyBa0oL7h, https://drive.google.com/open?id=1yFxVZigSf81MP-1bjDGIAQywQ-t2TIAM</t>
  </si>
  <si>
    <t>Av. Ceará, nº 1220 - Estádio José de Melo</t>
  </si>
  <si>
    <t>Calçada com pavimento bem regular, mas com algumas trincas.</t>
  </si>
  <si>
    <t>Com placas de advertência, porém faixa desgastada.</t>
  </si>
  <si>
    <t>A cidade é bem arborizada, devido a isso, nota-se pouco a presença de poluição.</t>
  </si>
  <si>
    <t>trecho com 2 abrigos de ônibus.</t>
  </si>
  <si>
    <t>a vegetação em sim é da escola, que traz um ar agradável, querendo ou não. Porém não gera sombra e é por um curto percurso.</t>
  </si>
  <si>
    <t>Possui um batalhão da policia militar próximo.</t>
  </si>
  <si>
    <t>https://drive.google.com/open?id=1spibRtC5P5B6qYC5dTz18-DHP-WaRQ9P, https://drive.google.com/open?id=1Zzsy-Lcm3Ukv6NB4rcleZCWQbS0UnlEL, https://drive.google.com/open?id=1dCBWgBz-KJcMOCh5FadbIMIKFLOZi0ml, https://drive.google.com/open?id=1d0W55M2N1lnAhuhngrCXuZIWjrzjpBbZ, https://drive.google.com/open?id=1Fny7fv1MhUCjOtidPiMBfIVZOZ65SmCj</t>
  </si>
  <si>
    <t xml:space="preserve">Pâmela Lima da Cruz </t>
  </si>
  <si>
    <t>976, Estr. Alberto Tôrre - Unimeta -Centro Universitário | Grupo Athenas</t>
  </si>
  <si>
    <t>https://drive.google.com/open?id=1fsh4N7F3RHav27wbQVIkg7BOOhDj629k, https://drive.google.com/open?id=1gbGWFT-DsStiQ9VkgasyTLUjuGbH4ogT, https://drive.google.com/open?id=1nkRPaVUyETpFUu3ibdaHwIcqCsMC6oJ5, https://drive.google.com/open?id=1ajzhMhVr1WLU1o4U61XsL6Mwl3xYhS9u, https://drive.google.com/open?id=1CY5CvfeqNncO4psgIDulWIj8ag9_SjbF, https://drive.google.com/open?id=1hsibnFYCQ0TdkfTfzE5Tq91ID7BPSxkc, https://drive.google.com/open?id=11AnPPgJa7mRqSIudACgixOurDOw1EAvy</t>
  </si>
  <si>
    <t>285 a 100. R. Rui Barbosa - Prefeitura de Rio Banco</t>
  </si>
  <si>
    <t>Não tem acessibilidade para cegos.</t>
  </si>
  <si>
    <t>Não muita poluição, mas devido ao grande fluxo de automóveis, classifiquei com nota 9.</t>
  </si>
  <si>
    <t>O trecho avaliado fica em frente a uma praça bem arborizada e com muitos mobiliários urbanos.</t>
  </si>
  <si>
    <t>Fica muito próximo ao batalhão da policia militar.</t>
  </si>
  <si>
    <t>https://drive.google.com/open?id=1MPNTggBIt0N5TsGGVMdoGac82XYpwcC_, https://drive.google.com/open?id=14YmK_K-pPlJ7lRO3o2gmIhzM4bEMlFkE, https://drive.google.com/open?id=1yZ0Q0YdRAaMx6ekN_vHgPRcn9P3NQojZ, https://drive.google.com/open?id=1JWTLJzU-gBd29K7LQABcpS93EEmgQyV1, https://drive.google.com/open?id=1eYVJDmcJV-0DYz-AMlVgH_r9TypK5WaT, https://drive.google.com/open?id=1Yn-yPLr3ECnr8I8zyk46cvwe8D0a06Wd</t>
  </si>
  <si>
    <t>Av. Brasil, n º 306 Instituto Federal de Educação, Ciência e Tecnologia</t>
  </si>
  <si>
    <t>Largura constante, porém há equipamentos urbanos no trajeto.</t>
  </si>
  <si>
    <t>A calçada não tem acessibilidade e tem  equipamento urbano a ser desviado.</t>
  </si>
  <si>
    <t>Por se tratar do centro da cidade, há muito ruído, principalmente no horário de pico.</t>
  </si>
  <si>
    <t>Há uma praça próximo, onde há arborização, muitos equipamentos.</t>
  </si>
  <si>
    <t>o trecho avaliado se trata  do local onde fica o 1 batalhão da policia militar do estado do acre.</t>
  </si>
  <si>
    <t>https://drive.google.com/open?id=134YHKADx2mWndk1fPsWkAZvUXcB627CM, https://drive.google.com/open?id=1bB6qSZ8fBIw6z6xmt2eebAYPrCWoguky, https://drive.google.com/open?id=1TL2b3V2QApGMjjdO0ICpzRG2CsV_F0qI, https://drive.google.com/open?id=1z7v6CmBNkjVHEi2Ufa5MBGK_iTucCx7r, https://drive.google.com/open?id=1N1ECF0z_L9MijqDPh3kR7jVQb43ic3Rc, https://drive.google.com/open?id=1-nYVDxnzjhvcEfo34lM5zzN0uy38fMI5</t>
  </si>
  <si>
    <t>R. Benjamim Constant nº 80 a 321 - Acreprevidência</t>
  </si>
  <si>
    <t>O percurso tem irregularidades e varia no tamanho.</t>
  </si>
  <si>
    <t>Não há uma regularidade, algumas são um pouco inclinadas e outras são planas. Diferença é pouca.</t>
  </si>
  <si>
    <t>Há muito fluxo de automóveis, como caminhões e saída dos ônibus de um terminal urbano próximo.</t>
  </si>
  <si>
    <t>https://drive.google.com/open?id=1l0pqVzJGPp2OM7awZzCKidAtnMBGxwJQ, https://drive.google.com/open?id=1BSAdx1ZUxV87ecAeMRnhdSjuGcK-S95f, https://drive.google.com/open?id=1R4KTEfOC01PnEhL7LTUyIKxVr-prSl_2, https://drive.google.com/open?id=1yexvxPKR8uvxPDhvMyZyjVJAy9uFSFdi, https://drive.google.com/open?id=1xp1aiz0bhNEQcrDyXzZTCDOfpIUZYmk-, https://drive.google.com/open?id=15gh-pic1v7RnK4bf8geqEN4H-qyk8Q5A, https://drive.google.com/open?id=1tMjYH-4on5Bpkl6ibbRvXFpMclv99Qwi, https://drive.google.com/open?id=1D2jt6dgsOWzfEz7fYBv02NoCGrFTCEaI, https://drive.google.com/open?id=17BMNOSM4dA-iuL7ZWnCaqbSoeFYvih1E</t>
  </si>
  <si>
    <t>nº 766, Av. Paulo Lemos de Moura Leite - Fórum</t>
  </si>
  <si>
    <t>Não há calçadas, quando deveria existir.</t>
  </si>
  <si>
    <t>Existe apenas um ponto de ônibus no trecho avaliado.</t>
  </si>
  <si>
    <t>https://drive.google.com/open?id=1lyu2PYecVKaPEZDjQrRuVpy43mqTA6Hs, https://drive.google.com/open?id=1KrXuROcshOmSRh4GtiJ2pg6MUEyoNsIt, https://drive.google.com/open?id=1koafAu5E6Kj_M5Rtn6PSHd0EjNJCU0vP, https://drive.google.com/open?id=1Tf4Viw4hnkk-ZBKge3pIdPfPjCvciazA</t>
  </si>
  <si>
    <t>Alameda Hungria - Hospital das Clínicas Fundacre</t>
  </si>
  <si>
    <t>Não há variação da calçada. Necessita de pouquíssima manutenção.</t>
  </si>
  <si>
    <t>a uma inclinação leve e constante.</t>
  </si>
  <si>
    <t>O ponto de descanso para o pedestre são apenas as paradas de ônibus que ficam muito longes.</t>
  </si>
  <si>
    <t>https://drive.google.com/open?id=1jHmuqldCMEk4SJWyNXUKPWrA-QZ__bwA, https://drive.google.com/open?id=1eF5NMLc5ZFpIdFbfyufW-RYTWxqsjw71, https://drive.google.com/open?id=1kNd8O63xjKIBWrDd1W7azSdDXi84mpmN, https://drive.google.com/open?id=1ca_cpe6bROLIQOBrVuNzjS0o5WfBB0Hp</t>
  </si>
  <si>
    <t>1066 a 1222, R. Quintino Bocaiuva - Oca</t>
  </si>
  <si>
    <t>Há variações na inclinação da calçada, dificultando o percurso e acessibilidade.</t>
  </si>
  <si>
    <t>Mobiliário urbano, mesas de vendedores ambulantes, entre outros.</t>
  </si>
  <si>
    <t>Não ha iluminação durante a noite.</t>
  </si>
  <si>
    <t>Há pontos de ônibus e bancos em parte do percurso.</t>
  </si>
  <si>
    <t>https://drive.google.com/open?id=1QqdS4Hg9HE0P0qSxTKKvtGRW7tfhm_yM, https://drive.google.com/open?id=1puKPrc0c9m2y_9UPXmbkrER7xwv92_Pf, https://drive.google.com/open?id=1ZRXbY77ETP0oJHW4YrfGsTtAPFueC-hQ, https://drive.google.com/open?id=1Le2b5HuwXrl1Zufa-vkbJvJl4B3pGXa6, https://drive.google.com/open?id=1z1Uk6qwsEF-Kf-hKS-or6UskHotju9h_, https://drive.google.com/open?id=1l4dIWHnIQnzpQv4W0eW82VNeZ62XpKf3, https://drive.google.com/open?id=1ktZP2gg9FpENlD4m3j7YQvDDReRQdDrD, https://drive.google.com/open?id=1SYH28IF7NpRPS5dfz_JMAcd-Eq3_gs1o</t>
  </si>
  <si>
    <t>771 a 664 Av. Brasil - Terminal Urbano</t>
  </si>
  <si>
    <t>https://drive.google.com/open?id=1m4RjhTA7tjNyLKXiHuYSy8yedDppQwz8, https://drive.google.com/open?id=1bwr1mqx6HXe5xskT80M897BSOiRFkX22, https://drive.google.com/open?id=1Sa-jiiQv_4osDWDXVkr3RlLMoRCYYHNj, https://drive.google.com/open?id=1J-S0ZYLeB4hFm8yENVoyXU_Lzo38rmMr, https://drive.google.com/open?id=1Haxb54z5mfhdC-wOxZfyrB0aPn5AT_Ei, https://drive.google.com/open?id=1_RoWDsBORPwPaVBxiF-XnS9YRJB3Xtis, https://drive.google.com/open?id=1-CyDz51Tk5PLOJKd2FxHc39w1_Gumfqf, https://drive.google.com/open?id=1vRPD6Vgq51y-c1xHqce2WibdYv1kol_G, https://drive.google.com/open?id=16Tg3T4jjDZqGS1t9BA-ghczmMZ_fds4K, https://drive.google.com/open?id=16deYcpsnMcKYvjhi9BCMeRGOX7goYtd3</t>
  </si>
  <si>
    <t>Rio de Janeiro</t>
  </si>
  <si>
    <t>RJ</t>
  </si>
  <si>
    <t>Terminal Alvorada - Acesso Oeste</t>
  </si>
  <si>
    <t>Calçada de concreto e filetes de pedra portuguesa mal assentados que dificultam o caminhar</t>
  </si>
  <si>
    <t>Largura varia al longo do trecho</t>
  </si>
  <si>
    <t>Planificação do solo irregular, mas em geral sem inclinação</t>
  </si>
  <si>
    <t>5 A rampa existe, mas está fora de norma ou sem manutenção</t>
  </si>
  <si>
    <t>Não existe travessia e o acesso ao terminal se dá por rampas e passarelas, que no entanto, parece não ter a inclinação adequada.</t>
  </si>
  <si>
    <t>O trecho não possui travessia</t>
  </si>
  <si>
    <t>5 | Trecho com semáforo para pedestres, mas sem sinal sonoro. Espera para abertura superior a 1 min. e tempo curto (menos de 15 seg.) para travessia.</t>
  </si>
  <si>
    <t>Não há necessidade, pois não há travessia</t>
  </si>
  <si>
    <t>Orientação péssima nos arredores</t>
  </si>
  <si>
    <t>Trecho de alto tráfego de veículos</t>
  </si>
  <si>
    <t>Área de alta circulação de ônibus</t>
  </si>
  <si>
    <t>É próximo da Cidade das Artes, porém o acesso é inviável</t>
  </si>
  <si>
    <t>Canteiros em péssimo estado de conservação</t>
  </si>
  <si>
    <t>Local sem privilégio algum para o pedestre e com um trânsito agressivo</t>
  </si>
  <si>
    <t>https://drive.google.com/open?id=1w2VUbQM17EOGXL0294aWDx4ShELPAGjt, https://drive.google.com/open?id=1BvRR0YjAOkJFlkGulUfXYTZ9a69VLoHY, https://drive.google.com/open?id=1_2HLOFx_bvoGS2HyoI_3NFZHcQCcq7H9, https://drive.google.com/open?id=1mAlPGAm5EodRhLhmTlx-yG-hVsoKotmx, https://drive.google.com/open?id=1efTCjrzIBwSwqy1LEU3EkrM6Blpp1nS7, https://drive.google.com/open?id=1YVs3tkARCvpb2zVTWwzOu0U9gX_IziLs, https://drive.google.com/open?id=1b6lZbnurT2s9JLqyNWcZJqBivE97HU7I, https://drive.google.com/open?id=1L5VbSHJr9fa_6WdJvW-4SdTHGQkYWxp-, https://drive.google.com/open?id=19OKXcdz32oQeRuxrLmsxemM7jeOIMXHZ, https://drive.google.com/open?id=1UJ8rsWmJ5urxyBvTHivOL24zj5LlHxoq</t>
  </si>
  <si>
    <t>Marília Hildebrand</t>
  </si>
  <si>
    <t>Terminal Alvorada - Acesso leste</t>
  </si>
  <si>
    <t>A calçada neste trecho é a própria cixlovia, portanto o piso é até adequado ao caminhar, exceto pelo fato que existe uma composição de dois tipos diferentes de material</t>
  </si>
  <si>
    <t xml:space="preserve">A calçada no trecho avaliado é identificada como ciclovia, tem uma boa área de circulação, mas o tráfego de pedestres e bicicletas é compartilhado </t>
  </si>
  <si>
    <t>O trecho da calçada é bem plano, mas é válido ressaltar que o acesso se dá por meio de rampa e passarela</t>
  </si>
  <si>
    <t>Não existe travessia no trecho, então a presente avaliação considera a rampa que dá acesso à passarela. A rampa em questão parece ter inclinação adequada, mas seu piso apresenta fissuras.</t>
  </si>
  <si>
    <t>Não há travessia no trecho</t>
  </si>
  <si>
    <t>Não há travessia no trecho avaliado</t>
  </si>
  <si>
    <t>Placas apenas para orientação dos veículos</t>
  </si>
  <si>
    <t>Muito tráfego de ônibus no local</t>
  </si>
  <si>
    <t>É próximo da Cidade das Artes, porém o acesso é muito difícil</t>
  </si>
  <si>
    <t>Apenas canteiros e algumas árvores de pequeno porte diatantes da calçada e que, portanto, não qualificam o caminhar, tendo sido desconsideradas na avaliação</t>
  </si>
  <si>
    <t>Local muito hostil ao pedestre tanto no aspecto do trânsito de veículos em alta velocidade, quanto com relação à segurança</t>
  </si>
  <si>
    <t>https://drive.google.com/open?id=1Rm_qAlUrU7r3uot79glNKqK705FNRaJK, https://drive.google.com/open?id=1IKOIDme8IWR2rPIPjBdlKJb08mvqJHVq, https://drive.google.com/open?id=1AwFtAGz_kLcKk-Nb0lxzGpbpzXbnyYan, https://drive.google.com/open?id=1TyhxYE4X3dEuxV1euFIdqV6MpQ2O7gjI, https://drive.google.com/open?id=1qdSbQPhR_fvIrfECw_XAbvrekAKV7E1r, https://drive.google.com/open?id=1MOfiH2OfjjXgzAK-wRSsbEkZeK6GNLad, https://drive.google.com/open?id=1UP4uQ8RoEfKxGg7WlPWFK15fmZMXVgm2, https://drive.google.com/open?id=1tfNFiJ3_ST5Un0zBYm3E9GuDHp7qbMah, https://drive.google.com/open?id=1Jb5aEpnOnct9e6L5eLGpb3d_RT7Qbbc_, https://drive.google.com/open?id=1mSIP5o52iUIxGmZJWXzDoC7C_HadVtdM</t>
  </si>
  <si>
    <t xml:space="preserve">Palácio Guanabara - R. Pinheiro Machado, s/n. </t>
  </si>
  <si>
    <t>Pavimento em pedra portuguesa com algumas irregularidades</t>
  </si>
  <si>
    <t>Faixa livre varia, pois eventualmente é invadida por postes e canteiros. É uma calçada compartilhada com trânsito de ciclistas.</t>
  </si>
  <si>
    <t>Inclinação suave mas que parece exceder os 2%</t>
  </si>
  <si>
    <t>Postes e canteiros obrigam desvios.</t>
  </si>
  <si>
    <t>Além das rampas estarem fora de padrão, não coincidem com a travessia transversal. Existe escada no canteiro central, dificultando ou até mesmo inviabilizando o trajeto para portadores de mobilidade reduzida.</t>
  </si>
  <si>
    <t>Não possui sinal de advertência aos condutores, nem sinal sonoro. Mas apresenta boa condição.</t>
  </si>
  <si>
    <t>Ainda que conte com botoeira, o tempo de espera é muito longo, superando 2 minutos.</t>
  </si>
  <si>
    <t>Há placas de orientação voltadas ao pedestres, no entanto, faltam informações sobre transporte.</t>
  </si>
  <si>
    <t>Via de fluxo rápido com a presença de ônibus e motocicletas.</t>
  </si>
  <si>
    <t>Existem pontos dotados de mobiliário, porém estão a aproximadamente 100 metros do local.</t>
  </si>
  <si>
    <t>As árvores são de grande porte e estão locadas do canteiro central, oferecendo sombra eventualmente no trecho analisado</t>
  </si>
  <si>
    <t>Há presença de policiais, porém a velocidade dos veículos é superior a 50km/h</t>
  </si>
  <si>
    <t>https://drive.google.com/open?id=1DBhtReZX1GFPKFSVmLu2Q9cywojs3EoO, https://drive.google.com/open?id=1wxSGudx500_3WxJAS-tu-_c3uxyZWG69, https://drive.google.com/open?id=1jqLN8itTZkKwkeYjWR6xwO_Q4K4QuWs_, https://drive.google.com/open?id=1ckayFzSi3PibBJT6g_vUgjq_pmd8_0F0, https://drive.google.com/open?id=1kCi8bpz8I0NlVP1xEYfrfxqpv40SEueB, https://drive.google.com/open?id=1cwXIA-VhqDTtVql0TWg7YU-YOCZK3brn, https://drive.google.com/open?id=1-wFt2cEp1aER9h95btZgI8FHUGU5ESjy</t>
  </si>
  <si>
    <t>Prefeitura do Rio de Janeiro - Acesso R. Afonso Cavalcanti (Metrô Cidade Nova)</t>
  </si>
  <si>
    <t>Pavimentação em pedra portuguesa um pouco irregular</t>
  </si>
  <si>
    <t>Trecho aparentemente sem inclinação, mas que todavia ainda não permite um caminhar 100% confortável devido a pequenas irregularidades</t>
  </si>
  <si>
    <t>Falta pavimentação podotátil</t>
  </si>
  <si>
    <t>Trecho com rua sem saída impedida para acesso de veículos, assim não tem faixa nem semaforização para pedestres.</t>
  </si>
  <si>
    <t>Presença de sinalização específica para pedestres, mas faltam informações de transporte público</t>
  </si>
  <si>
    <t>Rua restrita ao acesso de veículos</t>
  </si>
  <si>
    <t>Apesar do acesso de veículos ser restrito na faixa lindeira ao edifício avaliado, mais adiante existem faixas expressas com tráfego elevado.</t>
  </si>
  <si>
    <t xml:space="preserve">O prédio da prefeitura tem oferta de mobiliário urbano para descanso. </t>
  </si>
  <si>
    <t>Árvores de médio e grande porte, canteiros sem muita manutenção.</t>
  </si>
  <si>
    <t>https://drive.google.com/open?id=1D_O1JT6Ya4RFUu7KamWg8ZCHkSbN_Nbf, https://drive.google.com/open?id=16PAE1n_K0HUyRBJAh5g-EAM8c-FRXOjt, https://drive.google.com/open?id=1jkU2Rf6E5guzTc03nv0YyV8WXpyjOlnq, https://drive.google.com/open?id=18HPpwFhekAFL1wpqF_aRw8ZjobhHOkJX, https://drive.google.com/open?id=1WV_gsQT5yUqWFYx1zgBhvpdFEdnsIh3E, https://drive.google.com/open?id=1bFbMeDKGA2buWG_ZTvqEWI4Lyt2BSgr9, https://drive.google.com/open?id=1jqDCF-A271Mnl6k1RYMzdZCUEqPITXC5, https://drive.google.com/open?id=1dFqcWmO0vh_e68EdNR5YCc2VNPBjd1PW, https://drive.google.com/open?id=1Z4VdzANE89SSmcmA1v6C42JHeSSCBBaK, https://drive.google.com/open?id=1ojeGRhuu-62yWICZeGSLnQEMfgZ5MsSH</t>
  </si>
  <si>
    <t>Prefeitura do Rio de Janeiro - Acesso R. Ulysses Guimarães (Metrô Estácio)</t>
  </si>
  <si>
    <t>Ainda que parte do pavimento seja em pedra portuguesa, as peças estavam bem assentadas, corroborando num bom calçamento.</t>
  </si>
  <si>
    <t>Proporção da calçada adequada ao fluxo de pedestres</t>
  </si>
  <si>
    <t>Praticamente livre de obstáculos, exceto pelo cattinho de guloseimas que invadia um pouco a faixa livre. No entanto, não bloqueava o tráfego de pedestres.</t>
  </si>
  <si>
    <t>Quase em total acordo com a norma, exceto pela ausência do podotátil de alerta.</t>
  </si>
  <si>
    <t>Falta iluminação específica</t>
  </si>
  <si>
    <t>Falta sinal sonoro</t>
  </si>
  <si>
    <t>Sem sinalização específica</t>
  </si>
  <si>
    <t>Tráfego leve, mas com presença de ônibus</t>
  </si>
  <si>
    <t>Espaço para descanso na praça ao lado da estação e estácio e dentro dos limites do prédio da prefeitura.</t>
  </si>
  <si>
    <t>Os trechos sem arborização contavam com marquises.</t>
  </si>
  <si>
    <t>Policiamento e tráfego leve de veículos (zona 30)</t>
  </si>
  <si>
    <t>https://drive.google.com/open?id=1ENepdEF3I3ujp75dOu-lISZmbE-WptG3, https://drive.google.com/open?id=1MhmPeEibA3VvRxC_C569CPwjnPL-RlcL, https://drive.google.com/open?id=1YdADQf01nxe06lHujH7SKFLnhh4sDVyZ, https://drive.google.com/open?id=1_D9q2BFJiATKUEymXvLflEdjImy-1B5X, https://drive.google.com/open?id=1Qjy4P4ttGn1W8MJ9cnxVhLXrcFXKtsnH, https://drive.google.com/open?id=1k6fUU6fcVX_601EnC9hczdKcdOv5HJDt, https://drive.google.com/open?id=1Ibl-UolQS4Q3E4SFzvNTMds2UL5_-eN7, https://drive.google.com/open?id=1zevi7322culkjqFCHId5VM_4X-Ht7y0-, https://drive.google.com/open?id=1L5rmpNrurJgG0iDjIEW8HsQjy7hvuQQV, https://drive.google.com/open?id=1MAe-1gcljvfRBb4mbuaWUbKDjjVAejCn</t>
  </si>
  <si>
    <t>Central do Brasil - Acesso Praça Procópio Ferreira</t>
  </si>
  <si>
    <t>Calçada de pedra portuguesa com algumas irregularidades e buracos.</t>
  </si>
  <si>
    <t>A faixa livre no momento variava, pois havia uma obra no local. Ainda assim deixava livre o trecho de 2.50 m para passagem de pedestres.</t>
  </si>
  <si>
    <t>Inclinação suave.</t>
  </si>
  <si>
    <t>Carros estacionavam sobre a calçada para desembarque de passageiros e a presença de uma obra também obrigava o desvio.</t>
  </si>
  <si>
    <t>A inclinação das rampas parecem variar. O piso apresenta fissuras.</t>
  </si>
  <si>
    <t>Faixa desgastada e sem placa de advertência</t>
  </si>
  <si>
    <t>Não tem sinal sonoro. Os tempos de travessia e espera são bons.</t>
  </si>
  <si>
    <t>Apenas algumas placas indicando direção de pontos de interesse.</t>
  </si>
  <si>
    <t>Circulação de ônibus</t>
  </si>
  <si>
    <t>Campo de Santana (praça) é próximo, mas exige a travessia de faixas expressas com alta velocidade.</t>
  </si>
  <si>
    <t>Sem muitas árvores e as que existem não fazem muita sombra no passeio.</t>
  </si>
  <si>
    <t>Local um pouco hostil, ainda que tenha presença de policiais e alto fluxo de pessoas.</t>
  </si>
  <si>
    <t>https://drive.google.com/open?id=1McayRohcvvu81foqIRunwob1ib4FKNpk, https://drive.google.com/open?id=1YlMjO9SBM8uIii7ZDgQTZBzyFgk6z3hi, https://drive.google.com/open?id=1ir4IQI8Pspy3IG67ARW9s7ragMLAdGvu, https://drive.google.com/open?id=1Q1bFi61P_Q9PYOfjcsBO4-6OU6fBB-CX, https://drive.google.com/open?id=1YplFNn6ybWWdmi_Kwkk0zB8mDKZnWvZ-, https://drive.google.com/open?id=1z7mMv9esvKvoKrfwLc5jhDN1K_QIpN3Z, https://drive.google.com/open?id=1B4MAWhfLMgS8Qvz450_jn33B4yjn-YLi, https://drive.google.com/open?id=1GxhFfdPgNPZxqv0x0G0a4OrnrZL53gak, https://drive.google.com/open?id=1rvTfuQtm2jg3GlNlD-s4XSVXD-fbFbHb, https://drive.google.com/open?id=13dCue07y3xzk8nhm85_KaH7WKibxwLGp</t>
  </si>
  <si>
    <t>Central do Brasil - Acesso Bento Ribeiro</t>
  </si>
  <si>
    <t>Calçamento em pedra portugues com assentamento irregular</t>
  </si>
  <si>
    <t>Largura irregular que varia ao longo do trecho</t>
  </si>
  <si>
    <t>Comércio ambulante e veículos estacionados que invadem a calçada e atrapalham o trânsito de pedestres que é de alto fluxo.</t>
  </si>
  <si>
    <t>Rampa com piso irregular</t>
  </si>
  <si>
    <t>Falta iluminação.</t>
  </si>
  <si>
    <t>Guarda de trânsito intervia no tempo de travessia chamando os carros antes do término.</t>
  </si>
  <si>
    <t>Guarda de trânsito com apito próximo da aferição.</t>
  </si>
  <si>
    <t>Trânsito intenso com muitos ônibus, carros e motocicletas emitindo fumaça.</t>
  </si>
  <si>
    <t>Próximo ao Campo de Santana (praça), mas exige a travessia de faixas expressas com alto fluxo de veículos.</t>
  </si>
  <si>
    <t>Local hostil e de alto fluxo de veículos. O alto fluxo de pessoas ajuda na sensação de segurança.</t>
  </si>
  <si>
    <t>https://drive.google.com/open?id=1c_vgyc9yBpHkcFgkI7_IHXs7cCW-8jVl, https://drive.google.com/open?id=1ABwLh7_MS6Vq-3dkyB0Yku0yIHivJEGe, https://drive.google.com/open?id=1-S0GxOc-nQDwAoiL0xFWFM6livc9jzLh, https://drive.google.com/open?id=1hfcvrCASp9guwiTTUGLgS0pMgZC0Rl_L, https://drive.google.com/open?id=13bBqEbPLteWVGnisAhjyNp33Jj8i8GHB, https://drive.google.com/open?id=1_gKqLM7jtYGVqri81dNo1a6q715B5Alq, https://drive.google.com/open?id=1KBtcZ3eDYNEAOHDm1tRKRKic5LoiU1uB, https://drive.google.com/open?id=1udNplpzrjEmohUf8q7oZIKPs6ImkJH8F, https://drive.google.com/open?id=1j6xzy2_JJyNb86TwjicwVVjp_kdGZsZF</t>
  </si>
  <si>
    <t>Central do Brasil - Interligação com estação de VLT</t>
  </si>
  <si>
    <t>Piso de concreto bem regular.</t>
  </si>
  <si>
    <t>Largura não parece comportar o intenso fluxo de pessoas no horário de pico. A avaliação foi realizada às 10 horas da manhã.</t>
  </si>
  <si>
    <t>Trajeto com presença de comércio informal que dificulta o trânsito de pedestres.</t>
  </si>
  <si>
    <t>Faixa de travessia discreta no cruzamento dos trilhos do VLT</t>
  </si>
  <si>
    <t>Sinal com ótimo tempo de travessia, visto que só fecha quando o VLT passa. No entanto, cabe ressaltar a passagem de motocicletas não autorizada nos trilhos que acabam por colocar os pedestres em risco.</t>
  </si>
  <si>
    <t>Trecho muito árido, com a sensação de poluição proveniente das vias adjacentes que são de alto tráfego.</t>
  </si>
  <si>
    <t>Local muito isolado, sem policiamento, enclausurado por grades, que faz querer sair logo do local.</t>
  </si>
  <si>
    <t>https://drive.google.com/open?id=14ww-GG8B6v4-BBTTe8sOKjfLLJTrhpBp, https://drive.google.com/open?id=1PzKAU9NxM0McUOQKIBKXCWjw7j1yoWYc, https://drive.google.com/open?id=1WaqSPJYl4KKJIdXNhLb7yosh9jc0OYR9, https://drive.google.com/open?id=1DZi-iUkqCC-BRmGjDKtaIB8CiJUZyLjS, https://drive.google.com/open?id=1WjqpgtDFnO50TQikQn-TA92evKqJtXgt, https://drive.google.com/open?id=1tMOiTQ6qs7G0hf9DeR_UyZLdigIDY0tK, https://drive.google.com/open?id=1nrEZ4QAuql3XMh0kDf77SCDCnINS6Cpk, https://drive.google.com/open?id=159sHvONKL-7nUV1B6Rqln2ulkK1dFwOo, https://drive.google.com/open?id=1QN4EpXv4LB4Ozc5pjal5SpvFY1FvdjoT, https://drive.google.com/open?id=1UcDlTl8sssfhGwFnS1yvpeVkIwIcx_7h</t>
  </si>
  <si>
    <t>Guilherme Moyses Pfeffer</t>
  </si>
  <si>
    <t>Av. Erasmo Braga, 115 - Centro</t>
  </si>
  <si>
    <t>Praça Quinze de Novembro, 21 - Centro</t>
  </si>
  <si>
    <t>Palácio Pedro Ernesto - Praça Floriano, s/n - Centro</t>
  </si>
  <si>
    <t>Av. Rio Branco, 156 - Centro</t>
  </si>
  <si>
    <t>Av. Nilo Peçanha, 26 - Centro</t>
  </si>
  <si>
    <t>Júlia Santiago</t>
  </si>
  <si>
    <t>Avenida presidente João Goulart nº296</t>
  </si>
  <si>
    <t>Existência apenas de parte da calçada</t>
  </si>
  <si>
    <t>Local situado em subida íngreme</t>
  </si>
  <si>
    <t>Não possui obstáculo porém não existe calçada que compreenda o trecho inteiro</t>
  </si>
  <si>
    <t>Maior ruído em horários de pico</t>
  </si>
  <si>
    <t>Tráfego intenso em horários de pico</t>
  </si>
  <si>
    <t>Grande fluxo de veículos em horários de pico</t>
  </si>
  <si>
    <t>https://drive.google.com/open?id=1V-JqkYzG06Vz4RvEGGXZq_QXQ1-VDvi1, https://drive.google.com/open?id=1sv47rW2WdJlx8OHnZIuKAoa5XbPAz5I7</t>
  </si>
  <si>
    <t>juliasantiago400@gmail.com</t>
  </si>
  <si>
    <t>Avenida Presidente João Goulart nº 735</t>
  </si>
  <si>
    <t>Inexistência de calçada, o posto de saúde se localiza em uma pequeno trecho transversal a via principal da favela</t>
  </si>
  <si>
    <t xml:space="preserve">Não há calçada mas as pessoas andam nessa via de paralelepípedo. </t>
  </si>
  <si>
    <t xml:space="preserve">Possui bancos de praça </t>
  </si>
  <si>
    <t>Por ser localizado em rua transversal, possui comércio próximo e grande circulação de pessoas</t>
  </si>
  <si>
    <t>https://drive.google.com/open?id=1QXUncja7Op-5gVIx5TfLtGrlv60jSb_i</t>
  </si>
  <si>
    <t>Av. Horácio Macedo, 2151</t>
  </si>
  <si>
    <t>Largura extensa</t>
  </si>
  <si>
    <t>Faixa de pedestres elevada</t>
  </si>
  <si>
    <t>Possui bancos, trailers para alimentação, mesas e cadeiras</t>
  </si>
  <si>
    <t>Em horário de aula o local é muito movimentado</t>
  </si>
  <si>
    <t>https://drive.google.com/open?id=1UjPqzD5cL_CnBYSaw4l0mtYbU5Tb8ptt, https://drive.google.com/open?id=1D33V5cfHBbnLBKvKZp6PesSZnRIDY_JB, https://drive.google.com/open?id=1sAYpxhiaWbgg0KuqwUgn48_HeN9GqSEN, https://drive.google.com/open?id=1skGZ7GSKXT-7pYwY9cfk9Co02XHW8PQn, https://drive.google.com/open?id=1eM38w8lGpT-74wMRET8Gu7kOsrVkm6jF</t>
  </si>
  <si>
    <t>R. Prof. Rodolpho Paulo Rocco, 255</t>
  </si>
  <si>
    <t>Faixa elevada de pedestres</t>
  </si>
  <si>
    <t>https://drive.google.com/open?id=1sMYKMkLzOhACQWUj3ksOR1U0luI1NWzQ, https://drive.google.com/open?id=1VEGXOD9hYJashvfU2LSKN23cZJPWU_Ko</t>
  </si>
  <si>
    <t xml:space="preserve">Thatiana Murillo </t>
  </si>
  <si>
    <t>Terminal Novo Rio</t>
  </si>
  <si>
    <t xml:space="preserve">No embarque deste Terminal temos um trecho da calçada em obras. Os tapumes impedem avaliação precisa. </t>
  </si>
  <si>
    <t xml:space="preserve">Parte da calçada na área de embarque está interditada com tapumes. </t>
  </si>
  <si>
    <t xml:space="preserve">Parte da calçada de acesso ao embarque tem jardineira desproporcional ao tamanho total da mesma dificultando mobilidade confortável de vários pedestres com bagagens. </t>
  </si>
  <si>
    <t xml:space="preserve">É interessante notar que o acesso ao embarque foi absolutamente desenhado levando em conta que os usuários do terminal só acessariam o local com automóveis. </t>
  </si>
  <si>
    <t>0 | Trecho não tem semáforo para pedestre ou semáforo está com defeito.</t>
  </si>
  <si>
    <t>O único semáforo para pedestres está bem distante da entrada principal do embarque. Não considerei.</t>
  </si>
  <si>
    <t xml:space="preserve">Faltam informações no embarque sobre conexões com ônibus e orientação de pontos turísticos próximos. O mapa do terminal localizado na entrada está mal conservado embora tenha braile. </t>
  </si>
  <si>
    <t xml:space="preserve">Ruído possivelmente maior em dias de semana. </t>
  </si>
  <si>
    <t>Jardineiras com manutenção ruim.</t>
  </si>
  <si>
    <t xml:space="preserve">Nesta área de embarque a velocidade dos carros não é alta pelo próprio desenho da via mas é um local bem complicado em termos de segurança pública. Os vigilantes da estação trabalham apenas na área interior.  </t>
  </si>
  <si>
    <t>https://drive.google.com/open?id=1bV37a8E5rJv9-FBf9QWYUqSTam3z4DdW, https://drive.google.com/open?id=1F5UHBGpuobp28yQe9Jjv4hKW3s2in5cU, https://drive.google.com/open?id=1d6-3Pbib3W43l5BwtXi5EU8y1uyQ_Ml9, https://drive.google.com/open?id=1eP59qo_B1vK3dKuZEzCW0uM7flMLFe0x, https://drive.google.com/open?id=14NWYCdsSlVSYUwYHeuxJokvFtP--tiXn</t>
  </si>
  <si>
    <t xml:space="preserve">Terminal Novo Rio. Área de desembarque. Avenida Binário do Porto. </t>
  </si>
  <si>
    <t xml:space="preserve">Exatamente nas portas do desembarque as calçadas são niveladas mas os demais trechos apresentam irregularidades. São trechos importantes que levam os passageiros à estação do VLT e ao terminal de ônibus municipais. </t>
  </si>
  <si>
    <t xml:space="preserve">Foram instaladas na faixa livre em frente às portas da saída barras de ferro cuja utilidade é duvidosa. </t>
  </si>
  <si>
    <t>5 Obstáculos obrigam a constantes desvios.</t>
  </si>
  <si>
    <t xml:space="preserve">Os maiores obstáculos na área de desembarque são as barras de ferro em frente às portas da saída e os ambulantes. </t>
  </si>
  <si>
    <t>As rampas da área de desembarque são maiores do que as do embarque. Estão posicionadas na direção do acesso aos outros modais mas não estão dentro das normas da ABNT.</t>
  </si>
  <si>
    <t xml:space="preserve">Embora as faixas de pedestres estejam claras a sinalização com relação aos outros modais é bastante precária. Também falta um mapa turístico embora haja um quiosque de informação no desembarque. </t>
  </si>
  <si>
    <t xml:space="preserve">Sinais com tempo de espera absurdo para quem porta bagagens e vai fazer conexões com outros modais. O terminal poderia construir rampas de acesso diretas às estações dos modais mencionados para facilitar acesso e dar conforto no caso de intempéries. </t>
  </si>
  <si>
    <t xml:space="preserve">Sinalização pobre levando em conta que estamos deixando um importante terminal rodoviário que acolhe passageiros de várias regiões do país. </t>
  </si>
  <si>
    <t xml:space="preserve">Muitos veículos motorizados em volta. </t>
  </si>
  <si>
    <t xml:space="preserve">Jardineira em mal estado de conservação. </t>
  </si>
  <si>
    <t xml:space="preserve">Além da velocidade alta para o local aqui também temos problemas graves de segurança pública. </t>
  </si>
  <si>
    <t>https://drive.google.com/open?id=1OHwD10ofT_Mieko6bkma-a1IxL8YuXfI, https://drive.google.com/open?id=19CRbxB-kZsnjUMsax7CE2n7hOWGPvEmR, https://drive.google.com/open?id=1tWyDceSrm2IIo7i5F1PI3mnf4IwZyi6-, https://drive.google.com/open?id=1iSbryaK5BaWKMMi2J2XlkvaJHrIh5OIM, https://drive.google.com/open?id=1RVIfPmXNViqKG253q6wNyz6XN9eHzT7j, https://drive.google.com/open?id=1IA-iuOw5WbfRBjOH9tdEPhGWFIGZTNxD, https://drive.google.com/open?id=1YE5p9xmr_dQdljlP9iJIOo3ZyTBU3ZAo, https://drive.google.com/open?id=1Tf72ScKK2JM3BWxz-Sxl5j5qjtV2kYiD, https://drive.google.com/open?id=1cVoQuz_3fHO978UX2I_jaYgt_pRQ3OgI, https://drive.google.com/open?id=1_AceHPubZamLgd1adsoFdTiepKxrBm1A</t>
  </si>
  <si>
    <t>Escola Técnica Estadual Ferreira Viana</t>
  </si>
  <si>
    <t>Há trincas e pequenos buracos na extensão avaliada.</t>
  </si>
  <si>
    <t xml:space="preserve">Há piso podotátil em partes da calçada, direcionando o deficiente visual para as áreas acessíveis da escola. </t>
  </si>
  <si>
    <t xml:space="preserve">Pouca sinalização para rua que é repleta de estudantes. </t>
  </si>
  <si>
    <t xml:space="preserve">Região deveria ter placas indicadoras das principais escolas federais e estaduais. </t>
  </si>
  <si>
    <t>Pela concentração de estudantes deveria oferecer pontos de apoio.</t>
  </si>
  <si>
    <t xml:space="preserve">Árvores ainda em crescimento. Mas a área interna da escola também apresenta árvores. </t>
  </si>
  <si>
    <t xml:space="preserve">A velocidade dos carros é alta se levarmos em conta que estamos numa área de 3km2 com 5 escolas importantes. </t>
  </si>
  <si>
    <t>https://drive.google.com/open?id=1X0Vm87cHCNPXZffjiQzGbmoNUC7mQwK2, https://drive.google.com/open?id=10t6UYb56PxyAAMjgHR4p7UdzuG9tSDQz, https://drive.google.com/open?id=1Y8HI9vlmalFoqyGcmblatfsrFI8CyxIG, https://drive.google.com/open?id=1lX11dCzfQna_f3grUtsJ7NSgp-9DryW9, https://drive.google.com/open?id=1jAMPjyG2f6E01mJ-xN0iWY2z_yFc943u, https://drive.google.com/open?id=11dhFHHqsswZjT2z4xrKj06lJVPu2WHgi</t>
  </si>
  <si>
    <t xml:space="preserve">Colégio Pedro II - Unidade Tijuca </t>
  </si>
  <si>
    <t>Pavimento com piso intertravado que apresenta blocos soltos em pequena parte.</t>
  </si>
  <si>
    <t xml:space="preserve">Uma das esquinas tem rampa com boa extensão mas fora do padrão. </t>
  </si>
  <si>
    <t>10 | Faixa de pedestres bem visível, com iluminação para aumentar visibilidade e sinalização de advertência ao motorista Sem faixa de travessia no trecho</t>
  </si>
  <si>
    <t xml:space="preserve">Temos dois colégios neste trecho da Rua São Francisco Xavier. O tempo de espera para travessia é excessivamente alto. </t>
  </si>
  <si>
    <t xml:space="preserve">O Colégio tem um totem do "Rio a pé" bem na frente do estabelecimento. </t>
  </si>
  <si>
    <t xml:space="preserve">Tráfego de veículos intenso por se tratar de rua principal da região. </t>
  </si>
  <si>
    <t xml:space="preserve">Área do bairro considerada insegura. </t>
  </si>
  <si>
    <t>https://drive.google.com/open?id=10XE507yf_CKtJoeY-rXjo_854QotJqhe, https://drive.google.com/open?id=11q4bZLYMCFtjZWIXnjRlq0VyqTWWQxIq, https://drive.google.com/open?id=19_Jr_a-wG8nECDuD9o--9GKeUmdmdVj6, https://drive.google.com/open?id=1SarC33UOX15tchV3RMMlo0R7BQQlOkW8, https://drive.google.com/open?id=1a14alm6a_fO0qiJ_SWtEJGzOS815tCmz, https://drive.google.com/open?id=1A5EoVFmqgJIMXxlWJ9NYkT3AtjpMHbX4, https://drive.google.com/open?id=1cobqU_vvKB9YAJPD4K6q3H5n_KN-ONu0, https://drive.google.com/open?id=1SH_iM8m0sBkrAWPGXCV1I7cZjHfr9F6b</t>
  </si>
  <si>
    <t>Cefet- Rua General Canabarro 485</t>
  </si>
  <si>
    <t xml:space="preserve">A calçada tem algumas trincas e uma árvore que a bloqueia num ponto de sua extensão. </t>
  </si>
  <si>
    <t xml:space="preserve">Duas árvores grandes bloqueando o caminho. Uma delas foi cortada mas o tronco segue no local. </t>
  </si>
  <si>
    <t xml:space="preserve">Só há rampas fora do padrão na travessia em frente ao acesso principal. Nem mesmo a entrada do edifício parece adaptada. </t>
  </si>
  <si>
    <t>A travessia de pedestres une a entrada do Cefet com um edifício da Petrobrás. O fluxo de pessoas durante a semana é alto. Sendo assim a travessia está mal sinalizada.</t>
  </si>
  <si>
    <t xml:space="preserve">Estamos muito próximos da Universidade Veiga de Almeida que poderia oferecer apoio para os que se dirigem à estação do metrô. A Rua General Canabarro, apesar da concentração de instituições de ensino, é bastante precária em termos de apoio ao pedestre. </t>
  </si>
  <si>
    <t xml:space="preserve">Árvores ainda em crescimento. Trecho arborizado apenas em frente ao edifício da Petrobrás. </t>
  </si>
  <si>
    <t xml:space="preserve">Os carros andam pela Rua General Canabarro numa velocidade absurda para o local. Necessidade absoluta de redutores de velocidade no local. </t>
  </si>
  <si>
    <t>https://drive.google.com/open?id=1i-ujEJdlR4F_uFW4WiKKfmo6j91D3bv1, https://drive.google.com/open?id=1H-Vh9gyf1ecG8zj7p-GWsg75Shz5iLkT, https://drive.google.com/open?id=1MhFP-Wl_736cIbXvVicR_pKgFRz2MCmy, https://drive.google.com/open?id=1VKOdttKHy02QjF36mtqdRYe980ePdXNL, https://drive.google.com/open?id=1baxZrqpwAcZwYipcPVlbw73TDu0zB3Cn, https://drive.google.com/open?id=1l6epwp5cP337ivQIaR2wr6vMhDtHFowP, https://drive.google.com/open?id=1tnjN3hfobkL1e203TcDO2_HYVcW0dXJP, https://drive.google.com/open?id=18P3znlWkydxe6u5GnqZ3zlify8JEzdiR, https://drive.google.com/open?id=1CTKzJYf4j1obtjmu7bX6cNZGdSyDACWn</t>
  </si>
  <si>
    <t xml:space="preserve">Sandra Maria Talarico </t>
  </si>
  <si>
    <t>R. Jornalista Ricardo Marinho, 455</t>
  </si>
  <si>
    <t>A rampa de acessibilidade estava bloqueada por um carro.</t>
  </si>
  <si>
    <t>Fora da norma, sem indicacao e bloqueada por veiculo estacionado</t>
  </si>
  <si>
    <t>Sem semaforo ou faixa de pedestre, há quebramola sinalizado por placa. Pintura do quabramola esta gasta. Presenciei mais de um carro "voando" sobre quebramola e se chocando contra o chão, quer dizer, velocidade alta. Nao há placa indicando limite de velocidade.</t>
  </si>
  <si>
    <t>https://drive.google.com/open?id=11fIgKDLH5TKSBJYAKJ6oWrYBB-aWhLDQ, https://drive.google.com/open?id=15wIVVFwUNY0iP4jh_3fdoZkcWbG8GaKL, https://drive.google.com/open?id=1z8M596hGD8H5HSYFACh0svguXJV3ZehM, https://drive.google.com/open?id=1HGvDu2MLu0_iru7Gis8ugz0FusgSBdih, https://drive.google.com/open?id=1Pvbi8dBNP7Cz_rpZTlyKLsbJ_D2kN7I8, https://drive.google.com/open?id=1bnLz60-Y9EdUyCSnIgVqMpGo4Ijdn9n7, https://drive.google.com/open?id=1uqF4m2_XF1uP-LYJne6Me4eHK26BZuyO, https://drive.google.com/open?id=1OUdpT9279T2rF4kBKltBS1EyW_2lTSag, https://drive.google.com/open?id=1C9FkNLMChbgf6XxEQLiFrN3XHyiGIp75, https://drive.google.com/open?id=1GwfCQuKkWW6NeCTQQetwZqzFK4OW8PjU</t>
  </si>
  <si>
    <t>sm.talarico@gmail.com</t>
  </si>
  <si>
    <t xml:space="preserve">Hospital Gaffree e Guinle </t>
  </si>
  <si>
    <t xml:space="preserve">Largura varia dependendo do trecho. </t>
  </si>
  <si>
    <t xml:space="preserve">Não há rampas na travessia em frente ao hospital nem na entrada do local. Cadeira de rodas terá que usar acesso dos carros. </t>
  </si>
  <si>
    <t xml:space="preserve">Recentemente foi implantada uma travessia bem na frente do hospital. Mas não há rampas de acesso e nem iluminação adicional à noite. </t>
  </si>
  <si>
    <t xml:space="preserve">Falta de rampas de acesso no semáforo. No momento da avaliação não ficou vermelho para os carros. </t>
  </si>
  <si>
    <t>https://drive.google.com/open?id=16PCO4K4HA_SDOPhgZVihuWp91UgDQDg8, https://drive.google.com/open?id=17hLJKtkGIzJsgTDYq-_kEe3UymmjvjRp, https://drive.google.com/open?id=1pT0fsYnIpaLJDpopy-htVFfo7hHlw_RL, https://drive.google.com/open?id=1xZ8ceCLeCeg1aD0Iyflw94Yn3zk4iQZ2</t>
  </si>
  <si>
    <t>thatianamurillo@gmail.com</t>
  </si>
  <si>
    <t>Rua J.J. Seabra s/n (entrada principal do Cap).</t>
  </si>
  <si>
    <t>Ha trechos da calçada no entorno do colégio que estão com rachaduras.</t>
  </si>
  <si>
    <t xml:space="preserve">A faixa livre é boa na maior parte do quarteirão. Só fica comprometida em trechos onde a largura da gola de algumas árvores está grande demais. </t>
  </si>
  <si>
    <t xml:space="preserve">O colégio ocupa um quarteirão e há rampas nas quatro esquinas mas precisam de manutenção. </t>
  </si>
  <si>
    <t xml:space="preserve">A sinalização é boa mas necessita sinal sonoro. </t>
  </si>
  <si>
    <t>Em se tratando de um colégio de aplicação localizado no Jardim Botânico deveria ter melhor sinalização de placas.</t>
  </si>
  <si>
    <t xml:space="preserve">O colégio está cercado por duas praças bem simpáticas com bastante mobiliário. Só faltam lugares cobertos. </t>
  </si>
  <si>
    <t>Jardineiras precisam de reparos nas golas.</t>
  </si>
  <si>
    <t>https://drive.google.com/open?id=19b25OtIuEAHv7L2TDmvMpGO1S1oKoADp, https://drive.google.com/open?id=1fcgE6fDIBw4Cpg9VJK2XzlEcSejCZY-Z, https://drive.google.com/open?id=1zcrTTlqJpaDlF0E9Z1RhlQ2i5I2aUOk3, https://drive.google.com/open?id=1YQRs575LWyQFd0vD8Z3AJf-WIKT7uR1w, https://drive.google.com/open?id=1rk5sZHHoXTtVgIMjRlbNDL_GrYszE4S0, https://drive.google.com/open?id=10l6C4nIwoiBlCQ3dGR5jsbFBq6jeQFBZ, https://drive.google.com/open?id=1afih46ZmO-T2a3sveT-ij8zB-S8VCH_v, https://drive.google.com/open?id=1lIh8Yx2rvIlGhHa8jM3OPKeSAZlaktGz</t>
  </si>
  <si>
    <t>Rua Oliveira Rocha s/n (onde fica a entrada principal do Hospital)</t>
  </si>
  <si>
    <t>O entorno do Hospital é de pedras portuguesas. A conservação está muito comprometida. Agravante de ser hospital!</t>
  </si>
  <si>
    <t xml:space="preserve">A largura varia muito conforme a rua mas na entrada principal as medidas são as piores. Faixa livre inexistente em alguns trechos pela má conservação da calçada. </t>
  </si>
  <si>
    <t xml:space="preserve">A calçada é plana mas a falta de conservação deixou várias irregularidades em razão das raízes. </t>
  </si>
  <si>
    <t xml:space="preserve">Poderia ter mais informação na entrada da Rua Oliveira Rocha, que é o caminho dos pedestres. </t>
  </si>
  <si>
    <t xml:space="preserve">Golas em péssimo estado de conservação. </t>
  </si>
  <si>
    <t>https://drive.google.com/open?id=1ndkSArHGPStMZ2uhaZILVf_4zI3-5a7R, https://drive.google.com/open?id=160op5znZeVXhlU_ufUj56-Llaiub2xD6, https://drive.google.com/open?id=14uYHV3Y9NYzAdGoh0uQph9VDVV6YZLeK, https://drive.google.com/open?id=1PGuew4ioMAcBsLCu9bjGT9fkk1LZNA7L, https://drive.google.com/open?id=1ZhkIBR-sbQNEn9VDd5vcFc-6UD6PbUYQ, https://drive.google.com/open?id=1tnSbsrm6dk_Bi8HR-h1Jqad0tdHsuq3b, https://drive.google.com/open?id=1JtFMDm9L_e_Zkk6_Gn1M7QWcu2oSnZYQ, https://drive.google.com/open?id=110sXrDR-3dXNJ_1nuY6vjl1Q_3AhWJbu, https://drive.google.com/open?id=1t54NzkzEofz1NsH_MtI2hzP-Q3f0-KDV</t>
  </si>
  <si>
    <t>Avenida Bartolomeu Mitre 1084</t>
  </si>
  <si>
    <t xml:space="preserve">Na entrada principal que fica na esquina a largura é bem grande. </t>
  </si>
  <si>
    <t xml:space="preserve">As rampas de acesso precisam de manutenção. Falhas na pavimentação. </t>
  </si>
  <si>
    <t xml:space="preserve">Existe uma placa do Rio a pé posicionada do outro lado da calçada do CER Leblon. Faria mais sentido na frente do mesmo. </t>
  </si>
  <si>
    <t>https://drive.google.com/open?id=1R6rVNBEmQZ0H5oBextJJxmD_JA6nl_sf, https://drive.google.com/open?id=1Jx_1qeunBJis95tvJt1aLx3jHhBlOL6t, https://drive.google.com/open?id=1z6vuTmoMJB7J-QQUcPo52y8zWJvoc7j0, https://drive.google.com/open?id=1_JeseEOkbgGB45ZWvGOvfoR-5NmFk0LZ, https://drive.google.com/open?id=16cGs8_R2c0yvmSwUxwGFH12iqcT9ZTmE, https://drive.google.com/open?id=1qyrOGp7I2IvTyEtn6mZTumiEYG4BPrcS, https://drive.google.com/open?id=1E3ixbkbKCdbYBOB5_x-pFWtKOFazUv9B, https://drive.google.com/open?id=1RKm-EcmtW3VkcDW5_LN15Kq7qqxPVoPh, https://drive.google.com/open?id=1WRNtM6eTWOD_UrMxZVSD7rN3bIclSTZx</t>
  </si>
  <si>
    <t>Rua Mario Ribeiro 117</t>
  </si>
  <si>
    <t xml:space="preserve">Na entrada principal do Miguel Couto a calçada se estreita porém há uma rampa de acesso em boas condições. </t>
  </si>
  <si>
    <t xml:space="preserve">A rampa de acesso da entrada, embora esteja em boas condições, é mal posicionada e deveria oferecer acesso às pessoas que vem de ambos lados da calçada. </t>
  </si>
  <si>
    <t xml:space="preserve">Observa-se uma linha de desejo em frente ao hospital. As pessoas precisam andar até a esquina do CER Leblon para atravessar. </t>
  </si>
  <si>
    <t xml:space="preserve">Ver comentário da questão anterior. </t>
  </si>
  <si>
    <t xml:space="preserve">As árvores existentes na área estão no canteiro que divide as pistas dos carros. </t>
  </si>
  <si>
    <t>https://drive.google.com/open?id=1jpqAWx5J9yXl3a3TqwFnznF8zqgcbTkT, https://drive.google.com/open?id=1Nyj7z1Op16_d8eIVKF8264-ZOfPbPQdK, https://drive.google.com/open?id=1qwaGPpF9MY_XyiPPfYLtomydvlsE9BqD, https://drive.google.com/open?id=1IWKIHuNrf0nnE6BgeIP5netQCz6xf6kL, https://drive.google.com/open?id=1lzTQunsTQO5oFNaNZYtdXLmJT85ItEw8, https://drive.google.com/open?id=1m_Tcvz-wveDIMVYwucSuk_ECCk7XGJke</t>
  </si>
  <si>
    <t>Rua Bartolomeu Mitre 1110</t>
  </si>
  <si>
    <t xml:space="preserve">Há um estreitamento bem na entrada da Superintendência devido à duas jardineiras. </t>
  </si>
  <si>
    <t xml:space="preserve">Edifício da Superintendência com várias árvores na entrada. </t>
  </si>
  <si>
    <t>https://drive.google.com/open?id=1ETATxm3WahhWd2HnbrKh0P5bF8mqT2ds, https://drive.google.com/open?id=1t2lPZHUiLVD9lI_BHekrORzmU1Hb6miz, https://drive.google.com/open?id=147OLdl8aS5RJ3rBAzVnJ5nWI7Dy2cF3o, https://drive.google.com/open?id=1PTlrLQhPOBbO3Y4ezyM8zWjeTDZyL5jf, https://drive.google.com/open?id=1fZls7Fz0AsJGTemA6qDHyYcNY3r4WQJZ, https://drive.google.com/open?id=1K_yIykyVbSaF5_0E4g43kRzm9j-cSywp, https://drive.google.com/open?id=14cpgWyHuo5_Fuzjp-TA6U_-aJYUHENQv, https://drive.google.com/open?id=1uTmnUsmE8Al3gH51E7iODYEYpoLjXZ1B</t>
  </si>
  <si>
    <t>Isabella Illana</t>
  </si>
  <si>
    <t>Salvador</t>
  </si>
  <si>
    <t>BA</t>
  </si>
  <si>
    <t>Rua Farol de Itapuã- Farol de Itapoã</t>
  </si>
  <si>
    <t>Não possui piso tátil</t>
  </si>
  <si>
    <t>Porque postes e lixeiras e placas alternam entre lado direito e esquerdo o que faz com que a faixa livre não seja tão larga em alguns trechos.</t>
  </si>
  <si>
    <t xml:space="preserve">Sem semáforo. </t>
  </si>
  <si>
    <t xml:space="preserve">Contem a Praça Vinicius de Morais, pontos de ônibus, e "bancos" contínuos de concreto ao longo da praia. </t>
  </si>
  <si>
    <t xml:space="preserve">As arvores não protegem os pedestres do sol. </t>
  </si>
  <si>
    <t>Local com circulação leve de pedestres e pouco  policiamento.</t>
  </si>
  <si>
    <t>https://drive.google.com/open?id=17N__UXPbq9X3roC36I7FjmriLg9D0_RN, https://drive.google.com/open?id=1CcIg-hlglxSjhOOo7sQK0ufCCfSq-xFo, https://drive.google.com/open?id=1pB5JRvHM6ixSqtwQs_7jOvCeUg3cvbwT, https://drive.google.com/open?id=196a5Y7ZtX47la4OsRxmXxbSblwXgkZnG, https://drive.google.com/open?id=1HsHdKmQdP1X38nYQENMBFn2zS6nbtnvH, https://drive.google.com/open?id=1vA7-JIg4q3oADqg1TgDZVdeJ9lJHy_b8, https://drive.google.com/open?id=1R2YodILPSeSQ_QfBMlHx4tMkWVYoiQej</t>
  </si>
  <si>
    <t>isabellaillana@gmail.com</t>
  </si>
  <si>
    <t>Av. Aliomar Baleeiro, s/n - São Cristóvão, Salvador - BA/ Colégio Estadual Visconde de Mauá</t>
  </si>
  <si>
    <t>Calçada com alguns buracos e pedras soltas</t>
  </si>
  <si>
    <t>As fachadas das lojas e barracas ocupam a faixa livre da calçadas ou totalmente as calçadas</t>
  </si>
  <si>
    <t>Em decorrencia da fakta de espaço os pedestres são obrigados a sair para a rua</t>
  </si>
  <si>
    <t>Semáforo inexistente.</t>
  </si>
  <si>
    <t xml:space="preserve">Placas apenas referente ao transito. </t>
  </si>
  <si>
    <t>Possui pontos de ônibus e a Praça da Matriz</t>
  </si>
  <si>
    <t xml:space="preserve">Poucas arvores. </t>
  </si>
  <si>
    <t>https://drive.google.com/open?id=1GUYi4TL7ddt90m_lBA3dNL-oNt9cXkot, https://drive.google.com/open?id=1AngC5Si5ShLOOmu0mdDILT0UmsdmoQLx, https://drive.google.com/open?id=1O3JnFkhL0W6bnvwVzCss7dU84nI1BHFP, https://drive.google.com/open?id=19dGWNHMFUK0UHVwR6Mdhj2aeTaHzkvEa, https://drive.google.com/open?id=14asaiEoVkxa5rfeNd4mtxmiFBbRakAh9, https://drive.google.com/open?id=1UM5NkeYH9CGq6qUTocGhshmRK0F__d1C</t>
  </si>
  <si>
    <t>R. Arquiteto Marcos Moreira Solter, s/n - São Cristóvão, Salvador - BA/UPA - Parque São Cristóvão</t>
  </si>
  <si>
    <t>Calçadas com alguns buracos</t>
  </si>
  <si>
    <t>Semáforo inexistente</t>
  </si>
  <si>
    <t>Placas apenas referentes ao transito</t>
  </si>
  <si>
    <t>Poucas arvores</t>
  </si>
  <si>
    <t>https://drive.google.com/open?id=1RqOUlNeGUYfs-m8dLfh0jnslJkvKFhj9, https://drive.google.com/open?id=123lfbiUXixgQsMLPpqBzyXDyJf8aagrV, https://drive.google.com/open?id=1jVu-LOyOH1-HTuMfPI0bbFkn-CfdX1ti</t>
  </si>
  <si>
    <t>R. São Bartolomeu Salvador, Bahia/ Parque São Bartolomeu</t>
  </si>
  <si>
    <t>Calçadas com buracos e pedras soltas</t>
  </si>
  <si>
    <t>Porem muitos carros estacionam e ocupam parte da faixa livre</t>
  </si>
  <si>
    <t>Possui pontos de ônibus e praça</t>
  </si>
  <si>
    <t>https://drive.google.com/open?id=1tnIUXOy6bXcZYjmqW29AdfD3tSumbmL_, https://drive.google.com/open?id=1Wz4WEMleCoW0V8EeSK1YIHCl7zuFxoyJ, https://drive.google.com/open?id=15A5msKsr_3HxpZA8LeX5d6eV7Mti9Ppm, https://drive.google.com/open?id=1yHgVUvi2ODt-IWoU6wybBNQ5LkHJJjDm, https://drive.google.com/open?id=1MjFndJXr4DH-eqBcSEfzMG9bJphbE_P6, https://drive.google.com/open?id=1lT15XLciqEvxq69ZUe4TWCDfO7Du3t-3, https://drive.google.com/open?id=1lQ-vC1zOMBejese646ckN-kA7cvGZuCX</t>
  </si>
  <si>
    <t xml:space="preserve"> Rua Silveira Martins- Cabula, Salvador - BA/ Universidade do Estado da Bahia-UNEB </t>
  </si>
  <si>
    <t>Porem as calçadas não possuem o mesmo padrão de largura</t>
  </si>
  <si>
    <t>Faixa esta um pouco desgastada</t>
  </si>
  <si>
    <t xml:space="preserve">Possui pontos de ônibus </t>
  </si>
  <si>
    <t xml:space="preserve">Poucas arvores </t>
  </si>
  <si>
    <t>https://drive.google.com/open?id=1F_rwYfdEgLz2oUKEWfVT5I7BNYsNDYsH, https://drive.google.com/open?id=1lHXdjuKvFodBiyywxtORzYe_13h3H3Y0, https://drive.google.com/open?id=1pB3QBzwCdCiH76szguRN7us73hnKVzqk, https://drive.google.com/open?id=1KJ8vUlsH_JVrhKI885xeRFrHo1tt3khP, https://drive.google.com/open?id=1GNMA-WB-1LgxYsHg9j3r68aSX-FUCWWf, https://drive.google.com/open?id=1meho_Ti7gnhQLa5AZbgFb2croQ6mXEbv</t>
  </si>
  <si>
    <t>Rua Direta do, R. Santa Bárbara do Saboeiro, s/n - Cabula, Salvador - BA/ Hospital Geral Roberto Santos</t>
  </si>
  <si>
    <t>A largura da calçada é irregular, a maior parte possui 1.5 metros, mas num pequeno trecho a largura chega 2.5 metros</t>
  </si>
  <si>
    <t>Faixa um pouco desgastada</t>
  </si>
  <si>
    <t>https://drive.google.com/open?id=1P0vS7TZgbiVo0GvopjL1sYE94f8Yzb3s, https://drive.google.com/open?id=1Wkco5bnZQrSRABZ6VPpge6qEb9uIEaQ8, https://drive.google.com/open?id=1vUae102h8amYxyxagVWnR-YeNX1TLtTK, https://drive.google.com/open?id=1F8VF5jVQ0l5r2XMPyjSv6MfGyW5Fa6M_, https://drive.google.com/open?id=18uogjRmEvJ2joeyXHSTXDXhhFh5HzpND, https://drive.google.com/open?id=1ZfQ71jNAWYgHML5lydpFROgzUER6XPB7, https://drive.google.com/open?id=1rhm-s5UniGqNVUqnAq3SNjI67VWzXf8L, https://drive.google.com/open?id=1yIcQ82_ZFRFRPOCvS5xC8boX93eubOzK, https://drive.google.com/open?id=1a88ydYutfKnCvNw527GLEy2TGS5eZ4SI, https://drive.google.com/open?id=1_LFlXpp8s5uJtlDrEjC2BqQK9gn1JsT9</t>
  </si>
  <si>
    <t>Av. Luís Viana, S/N - Mussurunga I/ Estação Mussurunga</t>
  </si>
  <si>
    <t>A largura da calça é descontinua</t>
  </si>
  <si>
    <t>Arvores que ajudam na ventilação e não nas sombras.</t>
  </si>
  <si>
    <t>https://drive.google.com/open?id=1SmxztNhIQgRQCq2XaWQlqLRGg_E1cvXQ, https://drive.google.com/open?id=1qmrdT1y_nwQDxgEfqnWVNdGkvqBIZosh, https://drive.google.com/open?id=1ypDkl5cw0d2cAEV9TWGEF1jUETzcRZqf, https://drive.google.com/open?id=1WvFOCRUkRYiPacey3cf6ALg9k2Gs35Sh, https://drive.google.com/open?id=1nOk8MhMidYCyY970kapHc3PKsszC6Xur, https://drive.google.com/open?id=1MWMRlr0tyq9Aif4mtt3uErgnRAhGNmLZ, https://drive.google.com/open?id=1utptfCFMmzDFktrb6j8dqSBflNLkbzQy, https://drive.google.com/open?id=1KlJflyhOCnjuqakzPWLDMM1FWayvu7au, https://drive.google.com/open?id=1o64qcByfF0clmtAXmT6b9RYJ7bjQBT_D</t>
  </si>
  <si>
    <t>Italo Santana Santos</t>
  </si>
  <si>
    <t>Via Castelo Branco, nº 41320-010</t>
  </si>
  <si>
    <t>Pode se verificar que o piso em toda a extensão da calçada é composto por diversas formas, tamanhos e materiais. É possível se encontrar partes da mesma mais altas que outras, o que pode dificultar a locomoção por pessoas com deficiência, além de alguns buracos no piso e peças faltando.</t>
  </si>
  <si>
    <t>Podemos encontrar diversas partes das calçadas ao longo da via com uma largura considerável, onde consegue se passar duas pessoas folgadamente juntas. Porém em alguns lugares encontramos calçadas apertadas, principalmente na região onde ocorre a feira de rua, onde se tem um posto de saúde e diversas comércios.</t>
  </si>
  <si>
    <t>Não é frequente degraus ao longo de toda a extensão da calçada, contudo encontramos alguns e eles dificultam pessoas com deficiências, problemas de locomoção e idoso, principalmente.</t>
  </si>
  <si>
    <t>São diversos durante todo o percurso. Primeiro temos carros estacionados em cima da calçada, fazendo o pedestre ter que passar pela rua. Depois temos os postes instalados no meio do passeio, impedindo muitas das vezes que uma pessoa passe de maneira correta, tendo q se espremer, imagine um cadeirante. E por fim podemos encontrar muito comércio informal ocupando as calçadas, dificultando a locomoção e uso pelos pedestres.</t>
  </si>
  <si>
    <t>As rampas são presentes apenas no acesso as duas praças, no resto da via apenas alguns locais o passeio é bem baixo, no nível do chão o que permite um acesso sem dificuldades.</t>
  </si>
  <si>
    <t xml:space="preserve">É quase inexistente, apenas em alguns locais existem placas sinalizando os pontos de ônibus, fixadas nos postes de iluminação, faixa de pedestres e algumas sinaleiras. Tirando isso, apenas nas duas praças que se encontram ao longo da via que indica o nome delas. </t>
  </si>
  <si>
    <t>Passa bastante carro e ônibus. Geralmente os ônibus fazem mais ruídos quando estão passando.</t>
  </si>
  <si>
    <t>As vezes é possível ver a fumaça saindo dos ônibus.</t>
  </si>
  <si>
    <t>Ao longo da via tem duas praças que oferecem um suporte maior com bancos, vegetação, abrigo de ônibus, porém é pouco pela dimensão da via.</t>
  </si>
  <si>
    <t>A uma grande concentração de árvores nas praças e não ao longo da via.</t>
  </si>
  <si>
    <t>Existe uma movimentação na rua durante o dia, contudo quando chega o início da noite e o comércio fecha, começa a sensação de insegurança, pois a rua fica mais vazia.</t>
  </si>
  <si>
    <t>https://drive.google.com/open?id=1uxARFnFT1VhCMtFY9mI7SM0zH6qkfhAE, https://drive.google.com/open?id=12L3M2NHmMNL1JKYO8TXFwQ-pAl-7_jp_, https://drive.google.com/open?id=1l4hUXGuD2SoLNsSMJ97laK46cZULox5Q, https://drive.google.com/open?id=1NFpD05RvJh45Hfs8bzMpBQMs2ceF73Og, https://drive.google.com/open?id=1UVfz_CKy6FapQ2E6JAmCZsj4qX7Co2Ot, https://drive.google.com/open?id=19WIzI2zXtdGNBfpczAktssqjpfBGX-nC, https://drive.google.com/open?id=1TUUpUw6T4hDtrnGQicCpk08zs1cZL8k7, https://drive.google.com/open?id=1jqbkGsXAhsFZapbn3PsYqrWhJMULf21o, https://drive.google.com/open?id=1oZuaS15WtHMQFWzKnV3bj8fk7IB_lzks, https://drive.google.com/open?id=13tp8yOckUFrBKVGfd7nY1d2I1PPxh6xB</t>
  </si>
  <si>
    <t>Italo.santana0@gmail.com</t>
  </si>
  <si>
    <t>Rua Caetano Moura, nº 40210-905</t>
  </si>
  <si>
    <t>Locais com pedras portuguesas e algumas faltando. Partes de concreto sem uma nivelação e bom acabamento e alguns buracos. Em determinados pontos a calçada chega a ter a mesma altura da rua ao lado ou até mesmo mais baixa que ela, causando uma insegurança para os pedestres.</t>
  </si>
  <si>
    <t>Apenas em frente as faculdades da UFBA se encontra um tamanho tranquilo e que corresponde ao mínimo, porém em outros locais da via o passeio é bem estreito.</t>
  </si>
  <si>
    <t>Podemos encontrar um imóvel com uma calçada inclinada para garagem</t>
  </si>
  <si>
    <t>Os pedestres enfrentam alguns obstáculos, a começar pelo lixo em cima do passeio, algumas vezes é tanto lixo pela manhã e tarde que a pessoa precisa passar pela rua ou pisar no lixo depositado na calçada, principalmente nas imediações do PAF 6 da UFBA.  Outro obstáculo são os postes que ficam no meio das calçadas, barreiras nas calçadas para proteção contra carros e as vezes veículos em cima do passeio.</t>
  </si>
  <si>
    <t>A única rampa fica próxima à entrada de carros da faculdade de arquitetura da UFBA.</t>
  </si>
  <si>
    <t>Sinalização é bem pouca. Apenas faixas de pedestres e sinalização indicando ponto de ônibus.</t>
  </si>
  <si>
    <t>Passa bastante carros e ônibus, contudo o ruído não atrapalha a conversação completamente.</t>
  </si>
  <si>
    <t>Equipamento urbano só os três pontos de ônibus.</t>
  </si>
  <si>
    <t>As vezes os ônibus passam bem rápidos e assusta o pedestre, principalmente nas curvas.</t>
  </si>
  <si>
    <t>https://drive.google.com/open?id=1RCfVesI7-1X-f6U3RfFMS1pmtFlr0Z2Q, https://drive.google.com/open?id=1rENAtVfdBblXVdeWIR3GzjucJp7FM16B, https://drive.google.com/open?id=1RshYddzRfBApIA4DC7NFuAY6VGre1iYh, https://drive.google.com/open?id=1UcYMu_-_hTncWs3ZoOeCeW2_x6i5WtiS, https://drive.google.com/open?id=1ZCKdcsuQc3hoxTwcgA4buoLIguxDBivz, https://drive.google.com/open?id=1UzlZ3cmc0x1bcsonyLI46nmqKlK44QXF, https://drive.google.com/open?id=1vWleZLe_rEIKcfTHP7IghvaHYSZa7DjK, https://drive.google.com/open?id=1f3X9iMCPP36K-h_RbwTo8xGZVJftRzaJ, https://drive.google.com/open?id=1GWfwJWopQsWyn8uI_oI2yBaezYtWLd2j, https://drive.google.com/open?id=1wzNilFaEkhNndyfF1AqkzyszQl7-Pv15</t>
  </si>
  <si>
    <t>Kaíc Lopes</t>
  </si>
  <si>
    <t>Rua Thomaz Gonzaga, n 100 - 640</t>
  </si>
  <si>
    <t xml:space="preserve">Calçadas irregulares e com a maioria dos trechos sem pavimentação adequada, além de tampas soltas </t>
  </si>
  <si>
    <t>largura irregular na maioria dos trechos</t>
  </si>
  <si>
    <t>https://drive.google.com/open?id=1Z16q4GbpM2sg6d58uUeJ4he6xgxXKxKt, https://drive.google.com/open?id=1vmVxv9cXFhRHvyG8Ueu-7IBMZXcMMSjM, https://drive.google.com/open?id=1Oad2Ejs32Y_gLiw9Er1_FaGBCbqzuJoZ, https://drive.google.com/open?id=1ylJ2YwPM7wmEQPk-iuEjAhDqwpG7cBF8, https://drive.google.com/open?id=1nuh8ycI4psqEuPdumbAU2EeoG30sIG8A</t>
  </si>
  <si>
    <t>kaicfernando@outlook.com</t>
  </si>
  <si>
    <t>Kaíc lopes</t>
  </si>
  <si>
    <t>Rua mocambo, Trobogy , n 23 - 604</t>
  </si>
  <si>
    <t>https://drive.google.com/open?id=1woZiK7pL928WfjmVAHihurA_1Td874TD, https://drive.google.com/open?id=1RByjumXP2sW4jJgsNXds7ib2oiTseaLV, https://drive.google.com/open?id=1NeJ0IXAJvktQ5zwnxLzTFsEDaqGiv0kf, https://drive.google.com/open?id=1gLsyzrJoH1y88YFQ9q-CU4yvnr1LJuB5, https://drive.google.com/open?id=1-uCf2AIDfGyHtahytckjnafDSmunuF6E, https://drive.google.com/open?id=19oIvRtn2tTtZVb2htEJTzXDz0rbvUGuB</t>
  </si>
  <si>
    <t>Evelyn Marchant</t>
  </si>
  <si>
    <t>Rua General Labatut, 44-452</t>
  </si>
  <si>
    <t xml:space="preserve">O relevo do piso tátil confunde-se facilmente com a pedra portuguesa encontrada em alguns pontos. </t>
  </si>
  <si>
    <t>Largura irregular, varia bastante ao longo do trecho avaliado e de acordo com o lado da rua.</t>
  </si>
  <si>
    <t>Muitas mesas de bares ao longo do trecho</t>
  </si>
  <si>
    <t>A calçada e as raízes da maioria das árvores brigam pelo espaço</t>
  </si>
  <si>
    <t>ev.marchant95@gmail.com</t>
  </si>
  <si>
    <t>Av. Netuno - Lateral do Parque de Pituaçu</t>
  </si>
  <si>
    <t>A rua fica ao lado do Parque de Pituaçu que é muito bem arborizado, entretanto um gradil separa o parque da via.</t>
  </si>
  <si>
    <t>Colégio Estadual da Bahia Central, nº 41215-785</t>
  </si>
  <si>
    <t>Não é um dos melhores pisos, contudo não se encontra irregularidades que impeçam os pedestres de se locomoverem pela calçada. Podemos encontrar alguns pedaços de placas ou concreto faltando.</t>
  </si>
  <si>
    <t>As calçadas em sua grande maioria são largas e chegando a ter mais do que 1,20m de largura, entretanto em algumas partes a calçada é bem estreita, sendo só possível passar um por vez. Inadequado para o fluxo de pessoas e importância da via.</t>
  </si>
  <si>
    <t>Podemos começar falando mais uma vez sobre postes no meio do caminho. Em seguida tem a grande presença de vendedores ambulantes que ocupam os passeios e parte da rua.</t>
  </si>
  <si>
    <t>É possível encontrar algumas rampas de acessibilidade para cadeirantes espalhados ao longo da calçada.</t>
  </si>
  <si>
    <t>São bem pouco os pontos de abrigos para pedestres. É nestes locais que também se encontram os bancos para se sentar, da própria estrutura.</t>
  </si>
  <si>
    <t>São bem poucos a quantidade de vegetação. Uma grande maioria estão localizadas próximo ao colégio central.</t>
  </si>
  <si>
    <t>Por mais que seja um local de bastante movimentação, comércio durante o dia, os carros, ônibus e etc dividem espaços com as pessoas, causando uma insegurança, pois você tem q sensação que será atropelado ou irá cair em cima da mercadoria dos ambulantes.</t>
  </si>
  <si>
    <t>https://drive.google.com/open?id=1Zi7JPSLFoh9v09KVra9RiSyxmpUIK-o1, https://drive.google.com/open?id=1UQYOYzOLTsTfLnAr2-JNlZIbxgvdBthe, https://drive.google.com/open?id=1DtN1tZMTHaUl9qnfIAGwWZ4b_6mR5dhU, https://drive.google.com/open?id=1tvbJuB2LeS8JpsTKGDojKy7reDclqJ0i, https://drive.google.com/open?id=1aQMMexCERzFx5b7dBtCS3ZUy4OaqEy7L, https://drive.google.com/open?id=1xyln6vda8McaCjNDSsRsthdGawljGYEt, https://drive.google.com/open?id=1t0nOfaKFw9G7-ygHmb_nq0KIf-2VkKXf, https://drive.google.com/open?id=1wiwgwZQedqEaJLZ8LX5dW9PgWHu2J_3X, https://drive.google.com/open?id=13oEzVudmLyp1YSHtg3piwv0on3G2ezol, https://drive.google.com/open?id=1fKpqkn9Dnb8M6M4l6Q8eA7HzvhTUSoMx</t>
  </si>
  <si>
    <t>Avenida Sete de Setembro, nº 40080-001</t>
  </si>
  <si>
    <t>Podemos encontrar alguns buracos na calçada, apesar de na grande maioria ser uma calçada sem irregularidades que cause transtorno aos pedestres.</t>
  </si>
  <si>
    <t xml:space="preserve">Em boa parte da calçada se percebe respeitar o tamanho mínimo, até ultrapassando em algumas partes, contudo é possível localizar também partes estreitas. </t>
  </si>
  <si>
    <t>Um dos obstáculos são os diversos vendedores que ocupam as calçadas e partes da rua. Alguns postes também estão no caminho e pode atrapalhar principalmente quem tem dificuldade de locomoção, cadeiras, pessoas acima do peso.</t>
  </si>
  <si>
    <t>Encontram-se algumas rampas, porém bem poucas para o comprimento da via e sua importância.</t>
  </si>
  <si>
    <t>Há placas sinalizando pontos de ônibus, pontos turísticos próximos, ruas, bairros das redondezas também.</t>
  </si>
  <si>
    <t>Passam muitos ônibus e carros, além do comércio, dificultando a conversação entre pessoas.</t>
  </si>
  <si>
    <t>Muitos ônibus e carros e você consegue ver a fumaça saindo do escapamento.</t>
  </si>
  <si>
    <t>Apenas nos pontos de ônibus existe estruturas que permita ao pedestre sentar, fora isso, nada mais.</t>
  </si>
  <si>
    <t>Temos árvores com diversos espaçamentos na primeira parte da via. A sombra que se dá na calçada, é adquirida por causa dos altos edifícios. Podemos encontrar um maior número de árvores juntas na parte ao entrar no Corredor da Vitória.</t>
  </si>
  <si>
    <t>Durante o dia existem bastante pedestres, comércios, policiais, carros movimentando, contudo quando a noite chega, é bem complicado o local. Rua não muito iluminada, deserta, sendo ponto de prostituição também.</t>
  </si>
  <si>
    <t>https://drive.google.com/open?id=1U92-igmGlYce0TeHGJwSz34feGCWsYMe, https://drive.google.com/open?id=1Sx4K_YSqLhFcC1E8ep9f1uGgmQtirPGJ, https://drive.google.com/open?id=1iDv3I4FXfTKLxcERB1LbHdwq0OCPI3T-, https://drive.google.com/open?id=1y440g2ll5XooXixRNAo0Fg4oAgc4WTBV, https://drive.google.com/open?id=12PoSOl9LjHlcM0H5G1SDyae1V-yavENV, https://drive.google.com/open?id=13nx0hNitS55xkBKLfCfc3eEGb-z0V9-2, https://drive.google.com/open?id=11BPzHDbnoUTkeNfjH2pDFeI4gfK3quLt, https://drive.google.com/open?id=1nqK8BGHjR7zD0I1sjsmrphbVlCd79mJm</t>
  </si>
  <si>
    <t>Rua Carlos Gomes, Quartel dos Aflitos, nº 40060-355</t>
  </si>
  <si>
    <t>Foi constatado através da visita técnica a presença de buracos na calçada, pedras portuguesas faltando, partes de concretagem em falta também foi percebido.</t>
  </si>
  <si>
    <t>Em sua maior parte é uma calçada confortável para circulação de duas ou três pessoas lado a lado, contudo podemos encontrar calçada com dimensões abaixo dos 1m20.</t>
  </si>
  <si>
    <t>Os maiores obstáculos que se pode encontrar durante o percurso na calçada de ambos os lados da via. Podemos encontrar postes ocupando boa parte da calçada, além da presença de comércios que estendem suas mercadorias pela calçada.</t>
  </si>
  <si>
    <t>Existe pouca faixa de pedestre e não se encontram próximos aos pontos de ônibus.</t>
  </si>
  <si>
    <t>Muitos carros, ônibus, gente passando, vendedores nas calçadas e portas de lojas.</t>
  </si>
  <si>
    <t>Bem poucas árvores ao longo de toda a via.</t>
  </si>
  <si>
    <t>As vezes se encontra policiais. É uma via que tem uma movimentação bem forte durante o dia, contudo a noite, quando o comércio fecha, fica bem deserta.</t>
  </si>
  <si>
    <t>https://drive.google.com/open?id=1wt94KVldAGbB-FYMl9wAK7x2jg_OfWH4, https://drive.google.com/open?id=1J99kIuSGIVVczJMWhTUSZUk04J81f5PY, https://drive.google.com/open?id=1uOScIsv-79Fwipdg37cYnd9IwMhjipZS, https://drive.google.com/open?id=1c0Hz5816Mfv0qwNNX3IfNB139n70n9cg, https://drive.google.com/open?id=1wm4Skxm1fdUaAbxCkmJvY-am5yCx3YPs, https://drive.google.com/open?id=1GWccVWeNTrBLq2-4ncBb-_kFT4xNm4MS, https://drive.google.com/open?id=1pBCsdLS5Nd8XVM1DZZbH7vizw-INTEeI, https://drive.google.com/open?id=1PVOGxRu7nNYzHnxReaYHe2Pb3aNrft1D, https://drive.google.com/open?id=1rPBYswd6_VJXtCV3Oc6Kn7oGH8pz9nw9, https://drive.google.com/open?id=1d_1JUmkm43r2jG-yUyFh6NLrArxWIZuZ</t>
  </si>
  <si>
    <t>Avenida Adhemar de Barros, nº 40170-110</t>
  </si>
  <si>
    <t>O maior problema de irregularidade das calçadas na avenida Adhemar de Barros é ocasionado devido à presença de muitas árvores de grande porte e suas raízes acabam quebrando a calçada. Contudo também encontramos partes de concreto faltando e/ou pedras portuguesas.</t>
  </si>
  <si>
    <t>Em algumas partes das calçadas se percebe respeitar o tamanho mínimo, chegando até ser mais largo, em outras é bem estreito.</t>
  </si>
  <si>
    <t>O principal obstáculo que se encontra é que devido enumera presença de árvores antigas, os troncos grossos ocupam em determinados locais grande parte da calçada. Além de vez ou outra encontrar um posto mal posicionado.</t>
  </si>
  <si>
    <t>As rampas existentes são insuficientes para a dimensão da via. Estão muito longe uma das outras e quando chega-se em esquinas de ruas transversais a Adhemar de Barros, não se tem o auxílio da rampa para descer da calçada e ir para o outro lado.</t>
  </si>
  <si>
    <t>Poucas faixas para a dimensão da via.</t>
  </si>
  <si>
    <t xml:space="preserve">Placas sinalizando ponto de ônibus, bairros próximos e pontos turísticos. </t>
  </si>
  <si>
    <t>Muitos carros e ônibus passando a toda hora e em toda velocidade.</t>
  </si>
  <si>
    <t>Fumaças que saem dos ônibus e de alguns carros.</t>
  </si>
  <si>
    <t>Bancos e locais de proteção se encontram apenas nos abrigos dos pontos de ônibus.</t>
  </si>
  <si>
    <t>Local bem arborizado.</t>
  </si>
  <si>
    <t>https://drive.google.com/open?id=1zORpINSDRuzc1kr8AeAUEFcvT44-8GT5, https://drive.google.com/open?id=1G6CewipNy44rYndoJLJ-EQaQ_LeHlgel, https://drive.google.com/open?id=1GCWrdK8iYpalpiuFZvt4Hx8PGwm-0f6w, https://drive.google.com/open?id=1BjefMPOi9sWxwfq_5ZlDtsmwbkIkifDi, https://drive.google.com/open?id=1Tisa3gKiLTmbU1QhWdKbSAhjSqSXp6VU, https://drive.google.com/open?id=1jstiWltETzU-E5iNqNrW9QJkbQEJo4aB, https://drive.google.com/open?id=18otelHZ_3ujjE7tigCCTA6l12xmY6FMe, https://drive.google.com/open?id=1t77LO8vc-DhXRvFagpNcqs6Q9wgGqGjE, https://drive.google.com/open?id=1gCv06bCSSVWRlrUzQWbhAKvopqP9qNc6</t>
  </si>
  <si>
    <t>Rua Escritor Edison Carneiro, n 162-764</t>
  </si>
  <si>
    <t>Av. Octávio Mangabeira, 161-1623</t>
  </si>
  <si>
    <t>Algumas mudas foram plantadas mas estão em péssimo estado de conservação</t>
  </si>
  <si>
    <t>Camila Diniz Ramalho; Larissa Silva Nunes e Lorena Gaspar Santos</t>
  </si>
  <si>
    <t>São Luís</t>
  </si>
  <si>
    <t>MA</t>
  </si>
  <si>
    <t>Avenida Henrique Leal, nº 280-286</t>
  </si>
  <si>
    <t>Há alguns desníveis, bem como irregularidades no piso. Foi verificado níveis entre 6º e 9º e a presença de resíduos sólidos atrapalham a caminhabilidade através da calçada.</t>
  </si>
  <si>
    <t>Foram verificadas algumas divergências quanto a tamanhos da calçada. Alguns trechos apresentaram largura total entre 1,70; 1,20 e 1,08</t>
  </si>
  <si>
    <t>Na entrada do prédio há um desnível que era pra ser uma rampa, mas que não possui funcionalidade para tal, que possui um nível de 13º, dificultando, assim, o caminhar.</t>
  </si>
  <si>
    <t>Barreiras como postes locados no meio da calçada, degraus de entrada e resíduos sólidos obrigam o pedestre a desviar o caminho da calçada constantemente</t>
  </si>
  <si>
    <t>O trecho é permitido a passagem de carros, porém, os ruídos não incomodam devido ao baixo fluxo de veículos e pessoas no local</t>
  </si>
  <si>
    <t>Apesar de que o trânsito não é desordenado e não causa insegurança, outros fatores a causam, como a falta de pessoas e fachadas ativas no trajeto</t>
  </si>
  <si>
    <t>https://drive.google.com/open?id=1wRq39S2J1dckGHQQG9-_9klenlhRPmjh, https://drive.google.com/open?id=1MCOCdRdYePNl204feEFX1hNa0_hgNCSz, https://drive.google.com/open?id=1cJnq3zyuOGG80NDBkkC7G5IQGGrvkq2N, https://drive.google.com/open?id=17cahFDcDwFS01KIUe2r5bdWYzN0X_9CP, https://drive.google.com/open?id=1ckBKDLvZxsrUhjDhgouge44TZCf5S-3d, https://drive.google.com/open?id=1Hfh8cYIgxpB5qH_UMXXdeyOCDU4R9dXB, https://drive.google.com/open?id=1gB4DsRlwF5SJThOXGTTLPh5CQ0JdAzNa, https://drive.google.com/open?id=1n_3obq0l9CfnOs9t8LMaYpfqRx9fG5ck, https://drive.google.com/open?id=1XtzrdxRELaYWAwDKC1Zjuw4q9tpa_nNL, https://drive.google.com/open?id=1W-ucZt3zxDdLpSy8A4G1NpnoglrTvjX7</t>
  </si>
  <si>
    <t>camila.ramalho175@gmail.com</t>
  </si>
  <si>
    <t>Av. Guaxenduba, 01 - Centro, São Luís - MA, 65015-560</t>
  </si>
  <si>
    <t>A calçada possui uma boa largura, porém, não há a preocupação quanto a separação das faixas, visto que os comércios expõem suas mercadorias do lado de fora e obstruem a passagem. Por conta disso também, nem todos os trechos possuem exatamente 1m de faixa livre, podendo ser abaixo ou acima dessa medida.</t>
  </si>
  <si>
    <t>As barreiras são impostas pelos próprios comerciantes que expõem suas mercadorias na calçada, dificultando a passagem</t>
  </si>
  <si>
    <t>Há rampas e piso tátil em algumas partes do trecho, porém, tornam-se inviáveis devido a descontinuidade do piso tátil e da falta de rampa do lado oposto a existente</t>
  </si>
  <si>
    <t>A faixa está um pouco apagada. Somado a isso, não há semáforo. Mais o fluxo de carros que é constante no local, torna o caminhar exaustivo e inseguro</t>
  </si>
  <si>
    <t xml:space="preserve">Ao caminhar no trecho, no período diurno, há uma sensação de segurança baixa, pois, apesar da presença de pessoas, o local ainda assim não passa segurança </t>
  </si>
  <si>
    <t>https://drive.google.com/open?id=18fMRDeqF1pd74CbkTyjCkz324Op5UIpS, https://drive.google.com/open?id=1fLmEzK_Y9eLrZmG7-68ZO_u7kcW0Ge0M, https://drive.google.com/open?id=1vhPe405Z6SyTaw9ka__KcLdBXZbGHQHv, https://drive.google.com/open?id=1cjfF4JLXvjmLpPaK047F5_WGwU9e50Jd, https://drive.google.com/open?id=1Bk6I15v6tczpHZgZr3RzlQqKnFAFUYCZ, https://drive.google.com/open?id=16iG1dpLbvOR3xrCd_hu9dlKbtGoxgFqI, https://drive.google.com/open?id=1blQvg6hrThZXFwDSK5mATSIcFAqGQ-3v, https://drive.google.com/open?id=1rcurfi_dJBjYzTAYRoEiRKnW2ODrG6HK, https://drive.google.com/open?id=168xDa4zBE99QGQHiKCOqiq1-GDJfmSXJ, https://drive.google.com/open?id=12QpFkaa0XnnT35at8ZT5sTTRIET3xHB5</t>
  </si>
  <si>
    <t>Camila Diniz Ramalho</t>
  </si>
  <si>
    <t>Rua da Estrela, nº 257-421, Centro, São Luís</t>
  </si>
  <si>
    <t>As calçadas do percurso apresentam um pavimento regular, porém, há trechos onde uma das calçadas é completa ou parcialmente obstruída por obstáculos.</t>
  </si>
  <si>
    <t>A largura varia ao longo do trecho, por exemplo há trechos com calçada de 2,57m e 0.70 de faixa de serviço. Porém, todos possuem largura confortável para caminhar</t>
  </si>
  <si>
    <t>Há um pequeno trecho onde a calçada apresenta inclinação, mas que é confortável ao caminhar</t>
  </si>
  <si>
    <t>No trajeto foi encontrado uma das calçadas completamente obstruída por barracas, além de haver alguns postes mal alocados que diminuem o trecho pra passagem. Porém, há uma regularidade quanto a faixa livre ser confortável para caminhar.</t>
  </si>
  <si>
    <t>Foram verificadas algumas rampas, mas que acabam sendo ineficazes por conta de obstáculos próximos as mesmas</t>
  </si>
  <si>
    <t>Como o trecho é reservado ao pedestrianismo em sua maioria, a falta de faixa de pedestres se alicerça nesse ponto</t>
  </si>
  <si>
    <t>O trecho é de pedestrianismo, portanto, a falta de semáforo é justificado por isso</t>
  </si>
  <si>
    <t>As placas de orientação indicam a direção e os nomes dos marcos no trecho analisado</t>
  </si>
  <si>
    <t>O odor que incomoda advém não do escapamento dos carros, mas sim, de lixeiras e resíduos descartados incorretamente no trecho</t>
  </si>
  <si>
    <t>No trecho analisado há um maior conforto ao pedestre, visto a existência de mobiliários urbanos do tipo bancos em boa parte do percurso. Além disso, em frente a Defensoria encontra-se a Praça Nauro Machado. É possível utilizar banheiros químicos que são colocados no local, mas eles não estão lá permanentemente</t>
  </si>
  <si>
    <t>As árvores que ficam em frente a Câmara propiciam melhor conforto térmico ao pedestre, possibilitando que o mesmo se sente nos bancos dispostos na rua da Estrela mesmo num dia ensolarado</t>
  </si>
  <si>
    <t>O trecho oferece uma boa sensação de segurança por conta da presença de pessoas vivenciando o espaço e da existência de usos diversos no local, além disso, conta com um policiamento regular</t>
  </si>
  <si>
    <t>https://drive.google.com/open?id=1_Fx78MIJFig1SlueRqZgHJo12O7kmtkl, https://drive.google.com/open?id=1A-9PE0AylaLkj4JKCL-h6YgGrIz260hY, https://drive.google.com/open?id=1cNfMxEdIFQDGvUP9kYXWs0Tafnk_558_, https://drive.google.com/open?id=1zSK8oOBToV0Lsr4Lt47RzRTva632MRAG, https://drive.google.com/open?id=14XZfXUc-FdBjTUQIpcMEeGlCCr51G8Rx, https://drive.google.com/open?id=1vjAeJ2FuAjv5YLQL78Ddo9ro-oe7IxIN, https://drive.google.com/open?id=1u-iGdAUII828I4aH5LI0OI5ITUNkMUcH, https://drive.google.com/open?id=1t1jZ1-HKbPH6KYL6-5xWRcaYwAjtw7f3, https://drive.google.com/open?id=1Ut6ZIO4Hbo34xnlvQhjPTWQD3DgMcNKv, https://drive.google.com/open?id=1sxPe_EPJbbxZO38pdKMT-ZslnmL2w-rK</t>
  </si>
  <si>
    <t>Av. Senador Vitorino Freire, n° 6744 e Rua da Estrela, n°472</t>
  </si>
  <si>
    <t>Ao longo do trajeto saindo do Prédio do Curso de Arquitetura e Urbanismo e indo em direção ao Terminal da Praia Grande, o ambiente das calçadas possuem diferentes regularidades. A calçada da fachada principal da edificação da curso é nivelada, porém o o tipo de pavimentação possui alguns desnivelamentos ocaionados por tampas de caixa de esgoto/telefone. Seguindo em direção ao terminal, na lateral da edificação, há uma via de pedestrianismo (trecho da Av. Henrique Leal)  pavimentada por paralelepípedos que possuem desníveis de topografia, obstruções, pedras soltas e acumulo de lixo e vegetação. Da mesma forma que o trecho posterior localizado em frente ao terminal. O ambiente da calçada do terminal é nivelado, mas com alguns desgastes de pavimentação próximo aos dois pontos de ônibus localizados nele.</t>
  </si>
  <si>
    <t>A largura é irregular ao logo do trecho. A fachada principal do curso possui faixa livre de 1.17m e faixa de serviço de 0.70m. A calçada em frente ao terminal possui larguras totais entre 3m e 0.90m e o trecho do terminal possui largura total de 2.70 m e faixa livre de o.70m. No entanto alguns trechos de faia livre são ocupados por obstáculos como comércios informais e os próprios mobiliários (postes, lixeiras, paradas de ônibus).</t>
  </si>
  <si>
    <t xml:space="preserve">O trecho avaliado possui imóveis com calçadas em sua maioria aparentemente plantas, tendo o trajeto feito pela Av. Henrique Leal como exceção pela diferença topografica entre a Rua da Estrela e a Av. Sen. Vitorino Freire. Esse trecho possui inclinação maior que 6°, dificultando o caminhar e tornando o trajeto mais cansativo.  </t>
  </si>
  <si>
    <t xml:space="preserve">O trecho possui obstáculos em todo o trajeto, sendo eles o mobiliário urbano (postes, lixeiras, paradas de ônibus), as obstruções na pavimentação, a presença de resíduos sólidos, comércio informal e o acúmulo da água pluvial no ambiente das calçadas e nas rampas de acesso a elas.  </t>
  </si>
  <si>
    <t xml:space="preserve">Não há a presença de rampas de acesso em todas as esquinas e as rampas existentes, localizadas na Av. Sen. Vitorino Freire possui pavimentação obstruída, encontrando-se sem manutenção. As mesmas também estão acumulando a água pluvial que corre ente o meio fio e a calçada em circunstancia do mal funcionamento do sistema de drenagem pluvial. </t>
  </si>
  <si>
    <t xml:space="preserve">A faixa de pedestre se encontra pintada nas cores vermelho e branco, podendo ser visualizada pelos motoristas e pedestres. Existem sinalizações de advertência indicando a faixa de pedestre, mas não existe iluminação exclusiva para a faixa. </t>
  </si>
  <si>
    <t>Há semáforo para pedestres, sem sinal sonoro e o tempo de travessia é de 25s. Esse tempo, se torna uma das dificuldade ao atravessar a avenida, pois ela possua largura consideravel. Uma das observações que foi avaliada é que os pedestres costumam atravessar em frente as paradas de ônibus, saindo do terminal da Praia Grande em direção ao centro, não utilizando da faixa de pedestre para a travessia, mesmo ela estando próxima.</t>
  </si>
  <si>
    <t>O trecho não possui placas de sinalização que orientem o caminhar do pedestre ou indiquem pontos de interesse. As placas existentes no entorno do percurso analisado estão ilegíveis e danificadas, pela falta de manutenção e vandalismo.  Há apenas a presença de sinalizações destinadas aos veículos e sinalização de advertência para a presença da faixa de pedestre na avenida.</t>
  </si>
  <si>
    <t xml:space="preserve">Na Rua da Estrela, por possuir fluxo ameno de veículos, o ruído é mediano ocasionado pelos carros transitam pela via e por buzinas esporádicas. Na Av, Vitorino Freire o nível de ruído é mais excessivo, ocasionado pelo constante transitar de veículos em velocidade mais elevada. </t>
  </si>
  <si>
    <t xml:space="preserve">Não foi perceptível a nível do olhos, elevados níveis de poluição atmosférica. </t>
  </si>
  <si>
    <t>Há a presença de duas paradas de ônibus, mas que é utilizada na grande maioria das vezes como ponto de embarque e desembarque de passageiro. No terminal de integração, há espaço de mobiliário  como bancos para descanso e banheiros, no entanto só são desfrutados pelos passageiros que encontram-se no seu interior.</t>
  </si>
  <si>
    <t xml:space="preserve">Há a presença de arborização no eixo de estacionamento da Av. Sen. Vitorino Freire e nos canteiros do Terminal da Praia Grande. Algumas árvores estão mal conservados e possuem suas raízes invadindo o ambiente das calçadas. Nos trechos arborização a sensação térmica é amenizada, proporcionando mais regiões sombreadas e confortáveis. </t>
  </si>
  <si>
    <t>A sensação de segurança do trecho avaliado é afetada pela criminalidade e por fatores arquitetônicos e sociais da região. O fator de desocupação das edificações do centro de São Luís influencia no esvaziamento das ruas e consequentemente no aumento da sensação de segurança. A falta de diversidade de usos e fachadas ativas também estão diretamente ligadas a essa sensação, assim como a presença da criminalidade nas ruas da cidade. O centro da cidade possui uma peculiaridade de uso, estando parcialmente ocupado nos turnos matutinos e vazios no período da noite, elevando a insegurança nesse período de tempo.</t>
  </si>
  <si>
    <t>https://drive.google.com/open?id=1J-6l5vq2J-usPQct91U9tvfLv0mJ8eZd, https://drive.google.com/open?id=1T4FhL4ZPMgeSimWsqkGm9feniwRHD_qC, https://drive.google.com/open?id=1ksmvK2L0lJ-_RdNeiaEDu2GYZas1yvZq, https://drive.google.com/open?id=1VWS9lj1dwWTuf_MHEe15ExjK2vuTbAq4, https://drive.google.com/open?id=10I-jVyoVzV5pdu6u-SiEcFN733_dtV_U, https://drive.google.com/open?id=1uFaIFJP-1HIPzNRwBa5C9GsZ3pWulCxK, https://drive.google.com/open?id=1BuBxLVRJj76TfABawk99FFZ28BsAihh1, https://drive.google.com/open?id=1fBjbnAJiifKsLyNz79ldjk1CJx7Zusad, https://drive.google.com/open?id=1gHT4Faj-YpyT6WQeacaoB7aERnpCekcb, https://drive.google.com/open?id=1HzyxEpNhscdICYLlAnhvywZoFCasi7JL</t>
  </si>
  <si>
    <t>larissasn98@gmail.com</t>
  </si>
  <si>
    <t>Avenida Senador Vitorino Freire, 7851-7875 - Centro, São Luís - MA, 65010-655</t>
  </si>
  <si>
    <t>O pavimento apresenta-se debilitado, com muitas irregularidades e buracos, o que provoca situações de alagamento, visto a época de chuva. É necessário ter bastante cuidado ao caminhar, principalmente próximo ao ponto de embarque nas vans, pois, pela irregularidade do pavimento, o pedestre fica sujeito a se machucar caso não preste atenção.</t>
  </si>
  <si>
    <t>No local não é possível definir exatamente o que é calçada, pois, funciona como um grande calçadão onde estão alocados os diversos comércios e mobiliário urbano para a espera do embarque/desembarque. Uma média aferida fora a de 7,40m que corresponde ao local de espera das vans, porém, esta medida não é a mesma dos pontos de espera dos ônibus metropolitanos, tendo estas 3,50m.</t>
  </si>
  <si>
    <t>Apesar de haver comércios no local, o espaço para circulação de pedestres não é obstruído totalmente por eles, sendo o maior percalço a insalubridade do local quanto a depredação do pavimento e limpeza do local.</t>
  </si>
  <si>
    <t>Há sequência de rampas que dão acesso as plataformas de embarque/desembarque dos ônibus, porém, como poderá ser observado nas fotos, elas não têm total funcionalidade por conta de alagamentos e da irregularidade do pavimento</t>
  </si>
  <si>
    <t>Há um tráfego intenso de veículos no local, o que incomoda quanto a sensibilidade aos ruídos. Somado a isso têm-se o grande fluxo de pessoas e de comércio que contribuem para essa perturbação sonora</t>
  </si>
  <si>
    <t>O grande fluxo de veículos somado a falta de manutenção na limpeza do local impactam nas condições de salubridade do ambiente</t>
  </si>
  <si>
    <t>O anel viário em si consiste em um espaço público e é munido de equipamentos urbanos como bancos, paradas de ônibus com abrigo, lixeiras e, no trecho de espera das vans, há uma arborização que contribui muito para o conforto térmico do local, porém, não se estende ao longo de todo o trajeto</t>
  </si>
  <si>
    <t>https://drive.google.com/open?id=19XCgUGNUyKBKPaWevmd3Zamm44ftzLy-, https://drive.google.com/open?id=1L61GEjWnsJ0KZbf5_8Lr8jaAR2xutiTR, https://drive.google.com/open?id=1x3Ua0KPeuw5xKlRDQU2igDpD_WL4LTmw, https://drive.google.com/open?id=1grKR69hFegw1RLg9yJPTKL-PsBH_sXCX, https://drive.google.com/open?id=19fwTd2BjRNFicEyH2QxCFx9yGZaHAoQn, https://drive.google.com/open?id=1YZ60i6Jdv9ZiMbYpPjmXLTDx2SpAcBv6, https://drive.google.com/open?id=1-qdnnIqIJ3qG0NWNGhxctzcBcEJzbDJI, https://drive.google.com/open?id=1PebtFFYMj4Ouan1Esf9nnRdFH3myoTNe, https://drive.google.com/open?id=1XXjIV8eCbuZ-x2GA0kQUv0bPcFawQvFV, https://drive.google.com/open?id=1LcQoBav0nnFgPy3dSglGCFzcV8g0BX9w</t>
  </si>
  <si>
    <t>Dois imóveis, sendo eles: I. Cais da Praia Grande - Terminal Hidroviário de São Luis, localizado na Av. Senador Vitorino Freire, s/n  - Centro e II. Viva Cidadão- Beira Mar, localizado na Av. Beira Mar, n°29 - Centro</t>
  </si>
  <si>
    <t>O percurso executado na avaliação do Cais da Praia Grande e do Viva Cidadão teve como ponto de partida o semáforo localizado na Av. Sen. Vitorino Freire, seguindo em direção ao Cais e posteriormente ao Viva Cidadão. O ambiente das calçadas desses dois polos tem como característica peculiar as suas localizações no perímetro do Rio Anil, onde antigas muralhas separação o mar do ambiente da calçada. Tais calçadas possuem desregularidades de pavimentação e desníveis ao longo do percurso que se tornam obstáculos á caminhabiliadade. Como exemplo dessa problemática podemos citar: a presença de balizadores que interrompem o fluxo contínuo do pedestre; obstruções na pavimentação calçadas pelo desgaste e pela falta de manutenção que geram acúmulo de vegetação e resíduos sólidos; assim como o acúmulo de água ocasionado pela má qualidade e distribuição do sistema de drenagem de águas pluviais.</t>
  </si>
  <si>
    <t xml:space="preserve">As calçadas possuem dimensões irregulares, variando entre 0.65m a 2.1m. A calçada de acesso ao Cais da Praia Grande possui diferentes larguras de faixa livre, entre 0.65m a 1.3m. Um dos fatores que atuam como obstáculo ao ambiente dessa calçada são as cercas delimitadoras que foram colocadas a pouco tempo no perímetro do Cais como sinônimo de “segurança” de acordo com o Governo do Estado do Maranhão, que atuam porém, como barreira que reduz a faixa de circulação dos pedestres (vide notícia: http://www.ma.gov.br/agenciadenoticias/desenvolvimento/turismo/cais-da-praia-grande-e-entregue-revitalizado-e-com-mais-seguranca). A calçada percorrida em direção ao Viva Cidadão possue faixa total entre 1.60 a 1.90m, e não operando como barreira no quesito dimensão. A calçada que abrange o perímetro do Viva Cidadão possue1.60m de faixa livre, no entanto há a presença de rampas e barracas de comercio informal nesse ambiente, que também reduzem a faixa de livre. </t>
  </si>
  <si>
    <t xml:space="preserve">O trajeto executado possui seus ambientes de calçada aparentemente planos, no entanto na calçada de acesso saindo do Cais em direção ao Viva Cidadão, pode-se constatar um problema de escoamento da água pluvial em um dos trechos onde está visível a proximidade do nível da calçada com o nível da faixa de transição de veículos, gerando consequentemente um acúmulo de água e obstáculo à caminhabiliadade no local. </t>
  </si>
  <si>
    <t xml:space="preserve">Quanto aos obstáculos, como já comentado, a cerca de delimitação do Cais da Praia Grande atua como uma grande extensão de obstáculo à circulação dos pedestres, criando dessa forma um ambiente inseguro ao fluxo dos transeuntes que se locomovem muito próximo aos veículos. O restante dos ambientes de calçadas analisados possui obstruções, mobiliário (poste), comercio informal e desníveis como barreiras à caminhabiliadade. </t>
  </si>
  <si>
    <t>Existem dois trechos com rampas no percurso avaliado, ambas localizadas nos dois semáforos presentes na avaliação do percurso. Essas rampas possuem problemas no que tange o acúmulo de águas pluviais entre o meio fio e a calçada e também no que diz respeito as dimensões que não respeitam a NBR 90/50, assim como não possuem sinalização de piso de alerta e de direcionamento à elas. Outra problemática é a não existência de rampas de acessibilidade na esquina de acesso ao Viva Cidadão.</t>
  </si>
  <si>
    <t xml:space="preserve">No trecho existem 3 faixas de travessia, onde duas delas se encontram na travessia feita no semáforo, sendo ambas pintadas de vermelho e branco possuindo alguns desgastes na coloração, mas ambas podendo ser visíveis pelos motoristas e transeuntes. A terceira faixa, localizada na esquina de acesso ao Viva Cidadão, encontra-se pouco visível em ocasião do desgaste da pintura e da não manutenção. </t>
  </si>
  <si>
    <t>Os semáforos existentes não possuem sinal sonoro e seus tempos de travessia são de 25s e 15s, obrigando o transeunte a se locomover mais rápido e de maneira insegura.</t>
  </si>
  <si>
    <t>O trecho possui placas que indicam locais de interesse como o Cais da Praia Grande e sinalizações destinadas aos veículos. Há também uma sinalização de mapa de orientação turística que se apresente em péssimo estado de conservação.</t>
  </si>
  <si>
    <t xml:space="preserve">Ambos os locais avaliados se encontram em uma Avenida de fluxo médio e elevado, onde os ruídos são intensos e atrapalham na conversação. </t>
  </si>
  <si>
    <t>Apesar da movimentação de veículos constante, não foi possível sentir ou visualizar a fumaça dos veículos.</t>
  </si>
  <si>
    <t xml:space="preserve">Trecho com abrigo de parada de ônibus com assentos </t>
  </si>
  <si>
    <t>As árvores estão localizadas nas imediações do estacionamento de acesso ao Cais da Praia Grande, sendo suas copas utilizadas como proteção e local para permanência de taxistas.</t>
  </si>
  <si>
    <t>A velocidade do fluxo de veículo é intensa, como já abordado, causando menores as condições de segurança. No entanto o menor fluxo de pessoas no trajeto entre ambos locais traz menores graus de sensações de segurança tambem, assim como a não permeabilidade das fachadas - como a do Viva Cidadão, que recentemente teve seus vãos de interação com o meio interno fechados e murados.</t>
  </si>
  <si>
    <t>https://drive.google.com/open?id=1y4zyI8PJ7qkzMjw55mj5XwPKF1k8ydFw, https://drive.google.com/open?id=15NCjOBHpo4XVAQFB9SqPIAVoLm2h_RP9, https://drive.google.com/open?id=1r_8U5ekoWL2k2Q-gmAr4TuaahqPR_tR0, https://drive.google.com/open?id=1ca1SKDEGFfy4yW0iLHYIyQbjgbPsBlMS, https://drive.google.com/open?id=1gS-WTSWvqhGKcaRtOETM5J8MqfDhffwf, https://drive.google.com/open?id=1LCm3MZkcjW1tSW9wRx4tuq6xqRlBWjto, https://drive.google.com/open?id=180iu9EVdRXXsMWbgxum7sH_JfyWa2SZp, https://drive.google.com/open?id=1oeHWWdRf2wr4RfIV-JVtvvotT-vgRg6P, https://drive.google.com/open?id=1zFouScAlX-y3NF3LA4lXQiij9E0GZysn</t>
  </si>
  <si>
    <t>Praça João Lisboa e Largo do Carmo, s/n, Centro</t>
  </si>
  <si>
    <t xml:space="preserve">A praça em estudo atualmente subdivide-se em dois trechos: o primeiro, com início no final da Rua Grande e fim na Rua da Paz é chamado de Largo do Carmo, já o segundo, entre a Rua da Paz e Rua do sol, denomina-se Praça João Lisboa. Ambos foram e são logradouros que carregam importante relevância histórica e política na cidade de São Luís, sendo coo dependentes, porem de diferenciando em relação a infraestrura e aos seus níveis de caminhabiliadade. A regularidade dos pisos é um dos principais elementos que diferem os dois locais, a Praça João Lisboa, possui a pavimentação em suma maioria regular, apresentando apenas pequenas obstruções na pavimentação em pedra portuguesa. Já o Largo do Carmo possui números elevados de obstruções, com passeio totalmente desnivelados que dificultam o fluxo dos transeuntes. </t>
  </si>
  <si>
    <t xml:space="preserve">A largura dos passeios de ambos os logradouros varia entre 3m a 6m, apresentando confortáveis dimensões para o caminhar dos pedestres. O único trecho que se apresenta com desconformidades é a calçada de contato da Rua do Egito com o antigo abrigo dos bondes, localizado no Lago do Carmo, atual ponto de bares e comércio com faixa total de circulação de 1.10m. </t>
  </si>
  <si>
    <t xml:space="preserve">O ambiente dos passeios apresenta confortáveis níveis a circulação dos pedestres, com algumas diferenças de cotas entre as duas praças. É perceptível ao caminhar que a praça João Lisboa fica a uma cota topográfica acimado Largo do Carmo, porém não é uma característica que se mostra como obstáculo para a caminhabiliadade. </t>
  </si>
  <si>
    <t xml:space="preserve">O trecho em análise não possui elementos, como o mobiliário urbano, atuando como obstáculos. O único fator que se apresenta como barreira são as obstruções na pavimentação, citadas anteriormente, que causam desvios na livre circulação dos pedestres no passeio. </t>
  </si>
  <si>
    <t xml:space="preserve">As rampas existentes não possuem suas delimitações de acordo com a NBR  90/50. A pavimentação das rampas existentes não é nivelada e não possuem pisos táteis de alerta e direcionamento. Não foram encontradas rampas de acessibilidade no trecho de acesso entre os dois logradouros, executado pela Rua da Paz, o que torna inacessível o adentrar de pessoas com mobilidade reduzida nos ambientes públicos. </t>
  </si>
  <si>
    <t>As faixas de pedestre localizadas no entorno dos locais avaliados apresentam sua coloração desgastada, quase não visível aos olhos. Existem 4 faixas demarcadas de acesso do pedestre aos logradouros, porem não existem sinalização de advertência para a presença das mesmas.</t>
  </si>
  <si>
    <t xml:space="preserve">No trecho avaliado, há um semáforo localizado na Rua do Egito para acesso ao Largo do Carmo que disponibiliza 28s para a travessia de pedestre, mas não possui sinal sonoro para pessoas com deficiência visual. </t>
  </si>
  <si>
    <t>Em relação às placas de orientação, foram localizadas sinalizações que orientam o pedestre, em especial o turista, para pontos de interesse como museus e praças. Assim como também estão presentes nos trechos em analise, placas de identificação das ruas e placas de sinalização para os automóveis.</t>
  </si>
  <si>
    <t xml:space="preserve">O nível de ruído no horário avaliado não dificultava a conversação, porém o fluxo de veículos e sons de propaganda de lojas e comércios se elevam ao longo do dia nesse local, influenciando no aumento do ruído nos horários comerciais. </t>
  </si>
  <si>
    <t xml:space="preserve">No que diz respeito a poluição atmosférica, as vias que interligam as praças em análise apresentam fluxo constante de veículos, mas não é perceptível ao olfato ou a visão as fuligens e fumaças dos automóveis. </t>
  </si>
  <si>
    <t xml:space="preserve">Os logradouros possuem muitos mobiliários urbanos como bancos e postes, no entanto entre a Praça João Lisboa e o Largo do Carmo há uma diferença de preservação desses mobiliários. Os bancos e postes encontrados no Largo do Carmo estão em péssimas condições, os bancos estão com a madeira e a ferragem desgastadas e os postes estão quebrados e enferrujados, assim como as lixeiras também se encontram quebradas e sem manutenção. Na Praça João Lisboa é perceptível uma maior manutenção e conservação dos mobiliários, onde os bancos, postes e lixeiras estão mais conservados. Em ambos os locais não há a presença de banheiros e bebedouros públicos ou de abrigos.  Esses apontamentos da infraestrutura, tanto da presença e estado de conservação dos mobiliários urbanos, quando da infraestrutura da pavimentação, influenciam na permanência das pessoas no espaço público. A Praça João Lisboa possui maior nível de permanência de pessoas em comparação ao Largo do Carmo. </t>
  </si>
  <si>
    <t>Há a presença de arborização ao longo das praças, no entanto as árvores e os canteiros localizados na Praça João Lisboa se encontram mais conservados que as do Largo do Carmo. As árvores possuem grandes copas que protegem os transeuntes dos raios solares e tornam o permanecer agradável, pela presença de áreas sombreadas e ventiladas.</t>
  </si>
  <si>
    <t xml:space="preserve">Os locais transmitem segurança nos horários comerciais pela presença de um entorno majoritariamente comercial e pelo alto fluxo e permanência de pessoas. No entanto em horários não comerciais, como no fim de semana e a noite, a sensação transmitida é de insegurança e domínio do local pela criminalidade, como a presença de usuários de droga em dias de domingo na Praça João Lisboa já visualizado por uma das avaliadoras.   </t>
  </si>
  <si>
    <t>https://drive.google.com/open?id=14vtOnH9WYCTdaLGwbq0kVMW5nS9k813j, https://drive.google.com/open?id=1SOCdQ6RZrSniSPS1nEIyOMjdCRVakZfz, https://drive.google.com/open?id=1_1mg9IWv1yeqHk40Yh2khvipJtgXDOTO, https://drive.google.com/open?id=1u_l1OY5vLm0NRDEgxNSaRz8eqdQ646RR, https://drive.google.com/open?id=11hMFTspMaS7psZgbxJItX20-X0SBbFCF, https://drive.google.com/open?id=149sr-EXlR-E7W41Et1g8WgLmwFlE0ZOV, https://drive.google.com/open?id=1s5k5FKWh47Fs5Z4a5D8k1r6lhzJ9XE79, https://drive.google.com/open?id=1KU_5-X0ksORrWEOlS3ib8lFVR5-NdDdx, https://drive.google.com/open?id=1Xx4ztqgYHzUWhjqSRuFiptfEFHLsxbo_, https://drive.google.com/open?id=1BD3HCvpQu4iCuRR83_rUHzIxDKUR_M_p</t>
  </si>
  <si>
    <t>Senac, Rua do Passeio, n° 495 - Centro</t>
  </si>
  <si>
    <t xml:space="preserve">O SENAC – Serviço Nacional de Aprendizagem Comercial – localizado na esquina da Rua do Passeio com a Rua do Apicum possui seus ambientes de calçadas regulares, com apenas um trecho com diferentes pavimentações que criam ondulações nas calçadas. Não há também a existência de piso tátil de alerta e orientação para o transeunte com deficiência. </t>
  </si>
  <si>
    <t xml:space="preserve">São diferentes as dimensões das calçadas na quadra do local analisado, variando entre 0.90m a 1.85m de faixa livre, sendo o trecho de 0.90m localizado na esquina da edificação onde uma placa de sinalização atua como barreira a livre circulação. </t>
  </si>
  <si>
    <t>O trecho de calçada da edificação é plano e possui apenas inclinação leve entre 0° a 2°.</t>
  </si>
  <si>
    <t xml:space="preserve">Como obstáculos existem a presença de mobiliários urbanos que atuam, mesmo dispostos na faixa de serviço, como barreiras para o fluxo dos transeuntes, os obrigando a disputar um pequeno espaço de calçada ou a via com os automóveis.  E também a localização de uma parada de ônibus formal porém sem abrigo aos usuários, na esquina do SENAC na Rua do Apicum, que aglomera passageiros na faixa livre de circulação dos pedestres. </t>
  </si>
  <si>
    <t xml:space="preserve">Na esquina da Rua do Passeio há a presença de uma rampa de acessibilidade de acordo com a Norma que se localiza de frente para a entrada principal da edificação. Já na esquina do SENAC com a Rua do Apicum, não existe rampas localizadas no ambiente da calçada. </t>
  </si>
  <si>
    <t xml:space="preserve">Há a presença de uma faixa de pedestre na esquina do SENAC com a Rua do Passeio que se encontra desgastada e sem manutenção, dificultando a sua visualização tanto pelos motoristas como pelos transeuntes. </t>
  </si>
  <si>
    <t xml:space="preserve">Não existem semáforos no trecho analisado. </t>
  </si>
  <si>
    <t>No trecho em análise existem apenas placas de sinalização para os veículos automotores e uma placa de indicação da parada de ônibus na esquina da Rua do Apicum.</t>
  </si>
  <si>
    <t xml:space="preserve">Nas ruas de contado direto com a edificação o fluxo de veiculo é intenso, sendo marcado pela passagem de ônibus e pelo ruído elevado emitido por eles. </t>
  </si>
  <si>
    <t xml:space="preserve">Há passagem de veículos como caminhões e ônibus que emitem fumaça, porem não se sobressaem no ar atmosférico.  </t>
  </si>
  <si>
    <t xml:space="preserve">Não há espaço público de descanso e uso dos pedestres. Sendo ausente também o abrigo de pessoas que esperam pelo transporte público na parada de ônibus. As pessoas se expõem diretamente aos raios solares ou a chuva no ponto de ônibus em análise. </t>
  </si>
  <si>
    <t xml:space="preserve">A incidência solar e a sensação térmica estão presentes em graus elevados no trecho do SENAC. Não existem áreas sombreados ou arvores que amenizam e tornam confortável o caminhar pelas calçadas.  </t>
  </si>
  <si>
    <t xml:space="preserve">O trecho em horários comerciais se mostra com elevado transitar de veículos e pessoas, aumentando os graus de sensação de segurança. A edificação possue fachadas permeáveis que também influenciam no nível de sensação de segurança. No horário em análise, como avaliadoras nos sentimos seguras ao percorrer pelo local. </t>
  </si>
  <si>
    <t>https://drive.google.com/open?id=1Gt5LfQwR_nm_YRsAGdFRY9rvgrk8htQF, https://drive.google.com/open?id=1OK-w_aQpU4XfnWn49ukOXr3yzYu25AlY, https://drive.google.com/open?id=1VCdg71h7QAsdImIuO8FvrREbgADxt4wc, https://drive.google.com/open?id=1hirmgtxI_pJhr4smhz3doSChWRZyYMKq, https://drive.google.com/open?id=1at8amctqB5tDp6M73VNYeMjgAwZmY1NF, https://drive.google.com/open?id=1DEyo-hz3G_WOUyZffwJ0NdzEQJlABY8f, https://drive.google.com/open?id=11TZkY6ZV9nHZvZ_U8DsKTMWkqyybEtqh, https://drive.google.com/open?id=10YzqO3rjXnLSg_rXXpCoNQumhpO_8Sxg</t>
  </si>
  <si>
    <t xml:space="preserve">Centro de Saúde Dr. Paulo Ramos, Tv. Monteiro, n° 181 - Santa Casa, Rua do Norte, 233 - Centro </t>
  </si>
  <si>
    <t xml:space="preserve">O trecho avaliado perpassa por um eixo de atendimentos hospitalares entre Centros de saúde, clinicas, hospitais e maternidade, tendo como principal local avaliada a Santa Casa da Misericórdia que fora fundada em 1836 e representa local de grande importância histórica de atendimentos hospitalares públicos a população. No que tange ao ambiente das calçadas, ao longo do trecho avaliado foram pontuados obstáculos na pavimentação, como obstruções no piso, rampas de garagem e a própria localização do mobiliário. </t>
  </si>
  <si>
    <t xml:space="preserve">As dimensões das calçadas variam entre 0.55m a 1.96m, apresentando elevada disparidade de largura da faixa livre de circulação do pedestre. Tais apontamentos, vinculados aos obstáculos, dificultam o grau de caminhabiliadade do local. </t>
  </si>
  <si>
    <t xml:space="preserve">As calçadas possuem graus de inclinação entre 0° a 3°, sendo planas na maior parte do percurso apreendido. Foi possível averiguar a presença de graus elevados de inclinação apenas na entrada da Santa Casa da Misericórdia – Hospital do Coração José Murad, que possui uma rampa de acesso a veículos atuando como grande barreira a circulação do transeunte. </t>
  </si>
  <si>
    <t xml:space="preserve">As rampas de acesso as edificações, a pavimentação, o mobiliário e a ausências deles são classificados como barreiras em alguns trechos. Além de tais elementos, no trecho de acesso à clínica de ultrassonografia do Maranhão há a presença também do comércio informal como obstáculo. </t>
  </si>
  <si>
    <t xml:space="preserve">Quanto a acessibilidade universal, foram encontradas rampas de acessibilidade em alguns pontos do trecho, uma em cada rua (Tv. Monteiro, Rua do Passeio, Rua do Norte) que não são sinalizadas e não estão normalizadas de acordo a NBR 90/50. </t>
  </si>
  <si>
    <t xml:space="preserve">Não foram vistas faixas de pedestre em todos as esquinas de acesso aos locais avaliados. Apenas uma faixa de pedestres estava “visível”, estando localizada na esquina da Rua do Passeio com a Rua da Palha, apresentando-se com coloração desgastada e sem manutenção. </t>
  </si>
  <si>
    <t>Não a presença de semáforos no trecho avaliado.</t>
  </si>
  <si>
    <t xml:space="preserve">Quanto as placas de sinalização, são dispostas pacas de identificação das ruas e travessas nas esquinas das vias e placas de orientação para o fluxo de veículos, não estando dispostas placas de orientação para os pedestres. </t>
  </si>
  <si>
    <t xml:space="preserve">No que concerne os ruídos, os automóveis são os principais geradores de sons desagradáveis que influencias no entendimento de uma conversa entre as pessoas nas calçadas. No trecho avaliado é uma grande circulação de veículos de médio e grande porte, que geram maiores graus de ruído e interferência na qualidade de fluxo e permanência no espaço urbano, em especial no ambiente das calçadas. </t>
  </si>
  <si>
    <t>No trecho analisado não foi possível sentir ou visualizar poluição atmosférica proveniente de veículos ou outros. No entanto há a passagem intermitente de veículos que podem emitir poluição atmosférica principalmente aos pacientes dos hospitais e centros de saúde do entorno.</t>
  </si>
  <si>
    <t xml:space="preserve">Não há espaço público de descanso e uso dos pedestres. A Praça da Misericórdia, em frente a Santa Casa da Misericórdia (Rua do Norte) atua como espaço público próximo aos locais avaliados, destinada à permanência e descanso, e será abordada em outra avaliação. </t>
  </si>
  <si>
    <t xml:space="preserve">Não há árvores localizadas no ambiente das calçadas. </t>
  </si>
  <si>
    <t xml:space="preserve">O trecho em horários comerciais se mostra com elevado transitar de veículos e pessoas, aumentando os graus de sensação de segurança. As edificações não possuem fachadas ativas (permeáveis), apesar da existência de vãos, que se encontram fechados, o que causa menor nível de sensação de segurança, alinhado à altura dos imóveis entre 2 a 3 pavimentos. </t>
  </si>
  <si>
    <t>https://drive.google.com/open?id=1pA8-7GGoerthrO3M-7R1Bw_1n3kHDUU-, https://drive.google.com/open?id=19BiszvljxwkXeul1BdiGbdkiASI61r-X, https://drive.google.com/open?id=1lelWOyhmydmNVhj2JifzNL_K7fsxc0Mg, https://drive.google.com/open?id=1oVnyvWNyeBq8hJz2M_R2SAY-g76YoMuj, https://drive.google.com/open?id=1oNMLwYnUBNOP4nkESgA_D_Zaw3FWoBhg, https://drive.google.com/open?id=137OkcY8ZlerEEXhu8YjtYgav9ACMlxpV, https://drive.google.com/open?id=1V2tazJcgUN4clSLlNrrxYWGNFdQGkvNu, https://drive.google.com/open?id=1Ip7eeBwZqmnMgZ1IldpxUmUymH4YvXcr, https://drive.google.com/open?id=1r3rn9VcnKhYOoT6C0ANsJm6nzQUqYMch, https://drive.google.com/open?id=1xEuT2grfQGLM3u5rQelZbzRf85TLnttU</t>
  </si>
  <si>
    <t>Praça Gonçalves Dias, 216 - Centro</t>
  </si>
  <si>
    <t xml:space="preserve">Calçadas com pavimento regular na maior extensão. Entretanto há algumas irregularidades, além de contar com rampas de acessibilidade mal posicionadas, que se transformam em obstáculos pois interferem nas faixas livres. Também é possível observar a presença de lixo informal, pela falta de mobiliário urbano adequado para a demanda. </t>
  </si>
  <si>
    <t>Largura irregular, é variável ao longo do trecho, com presença de obstáculos que perpassam as faixas de serviço.</t>
  </si>
  <si>
    <t>Há a presença de pequenos desníveis, caracterizados por rampas de acesso ao edifício e à caixa de rua.</t>
  </si>
  <si>
    <t>Há 05 barreiras, caracterizadas entre rampas de acesso, lixos informais, posteamento e desníveis.</t>
  </si>
  <si>
    <t>Todas as rampas presentes estão sem manutenção efetiva. É possível observá-las, mas não possui piso tátil, por exemplo.</t>
  </si>
  <si>
    <t>Não há faixa de travessia no trecho.</t>
  </si>
  <si>
    <t>Não há sinalização.</t>
  </si>
  <si>
    <t>Há somente duas placas voltadas para os automóveis. Outros tipos de sinalização são voltados à identificação dos locais.</t>
  </si>
  <si>
    <t>Há picos específicos de ruído, quando há alguns caminhões transitando com carga e descarga de materiais para o hospital próximo. O trecho faz parte de uma quadra para retorno.</t>
  </si>
  <si>
    <t>Há grande presença de carros, porém a maior parte do dia ficam estacionados, possibilitando um trecho relativamente calmo.</t>
  </si>
  <si>
    <t>Há uma praça com dois bancos para descanso próximos ao trecho especificado.</t>
  </si>
  <si>
    <t>Arbustos de pouca altura e não possibilita sombreamento.</t>
  </si>
  <si>
    <t>Local de tráfego leve a moderado, porém com veículos com velocidade baixa (até 30km/hora)</t>
  </si>
  <si>
    <t>https://drive.google.com/open?id=1_fU81vgvTib4PnxdoeMpJ0CStnau07vt, https://drive.google.com/open?id=15hB64rxN_B5a70EXeoIgOdjT8IpjeCfJ, https://drive.google.com/open?id=1New5irhhU45WfRJAYgpX54uz5syDGcQH, https://drive.google.com/open?id=1fKT6VwxBzxEWlHOMuAEdUorHadRvIMZa, https://drive.google.com/open?id=12F-WNLGR5MTFH2sXY2rB_lcaM_dDMtjw, https://drive.google.com/open?id=1wWUiBodPZeKRCa-U6z5sp3HZrooZ63Wm</t>
  </si>
  <si>
    <t>lorenagspr@gmail.com</t>
  </si>
  <si>
    <t>Rua Barão de Itapary, 227 - Centro</t>
  </si>
  <si>
    <t>Calçadas um pouco desniveladas, ocorrendo obstáculos para os pedestres. Compromete também o uso de malas ou qualquer utensílio com rodas.</t>
  </si>
  <si>
    <t>A calçada varia poucos centímetros ao longo do trecho, mas possui irregularidades quanto ao caminhar plano.</t>
  </si>
  <si>
    <t>Em certos trechos a calçada ganha certo desnível devido a presença de rampas de acesso, mas nada que comprometa de fato a permanência do pedestre.</t>
  </si>
  <si>
    <t>Há a presença de ponto de ônibus que compromete a faixa livre de passeio, além de rampas, pontos de táxis, estabelecimentos comerciais informais que influenciam no tempo de permanência no trecho citado.</t>
  </si>
  <si>
    <t>As rampas estão sinalizadas, mas necessitam de certa manutenção. Possuem piso tátil devido a serem próximas de hospitais.</t>
  </si>
  <si>
    <t>Há apenas uma faixa de pedestre, sem sinalização formal (em um cruzamento, onde há a obrigatoriedade de semáforos) e necessita de manutenção.</t>
  </si>
  <si>
    <t>Não há semáforo, apesar do trecho possuir cruzamento de fluxo moderado, pois há passagem de carros, ônibus, caminhões e motos.</t>
  </si>
  <si>
    <t>Há grande movimentação de estabelecimento devido a presença do hospital, entretanto ainda há carência de sinalização direta aos pedestres. O automóvel se sobressai.</t>
  </si>
  <si>
    <t>O hospital possibilita o grande fluxo de automóveis e pedestres, por categorizar o trecho como pólo gerador de tráfego. A partir disso, há ruídos intensos que tem origem na mobilidade e aos estabelecimentos presentes no local.</t>
  </si>
  <si>
    <t>A poluição é moderada, mas devido ao fluxo diversificado dos automóveis (carros, motos, caminhões e ônibus), interfere na qualidade do ar para os transeuntes presentes.</t>
  </si>
  <si>
    <t>Há somente dois pontos para descanso: ponto de ônibus e o posto de táxi localizado em frente ao hospital. Outros pontos estão especificados aos estabelecimentos (restaurantes, lanchonetes, padarias e afins).</t>
  </si>
  <si>
    <t>Há presença de algumas árvores frondosas, entretanto elas compõem o paisagismo no interior do hospital, especificamente no estacionamento. Devido as suas dimensões, elas acabam perpassando os limites dos lotes e favorecem trechos pontuais das calçadas.</t>
  </si>
  <si>
    <t>Há a presença de policiais e seguranças frequentemente. Entretanto, a segurança torna-se considerável devido ao grande fluxo de pessoas, em que impossibilita a presença de muitos assaltos.</t>
  </si>
  <si>
    <t>https://drive.google.com/open?id=1kdrAxyfM1TvtfRCcULCePImxqA79rCdM, https://drive.google.com/open?id=1xDCBUnGmEatYrOlV6CbK9VT02p_ynW7B, https://drive.google.com/open?id=17fiHQ8ie6v8WzOYJM8cnidQFF0f1PS_5, https://drive.google.com/open?id=1nLrmPA5KuWTZXT2NhxOwPzaWjM3P8Gkr, https://drive.google.com/open?id=1LV1aRU6U0WzZZcAkBZ_25X3Oo7u9HLhF, https://drive.google.com/open?id=1QJepDs7XtFbAb9taExpzWkBKKHLhgLvT, https://drive.google.com/open?id=1EIYkOXLUaNTCq4fieHAdNTVlwfRn6Szb, https://drive.google.com/open?id=1rRp57yxBsPdfSW3vwGkwq5CmOd-3XAGC</t>
  </si>
  <si>
    <t>R. Silva Jardim, s/n - Centro</t>
  </si>
  <si>
    <t>Calçada com pavimento irregular de acordo com o lote em que o transeunte se encontra, há trincas e trechos que não há possibilidade de trafegar, há caixas soltas.</t>
  </si>
  <si>
    <t>Largura irregular, em muitos trechos é necessário avançar na caixa de rua para poder trafegar até o local desejado. Não há faixa de serviço e o acesso é comprometido.</t>
  </si>
  <si>
    <t>Há apenas trechos de rampas de acesso ao hospital com pouca declividade. O restante do trajeto é praticamente plano.</t>
  </si>
  <si>
    <t>Há muitos elementos que comprometem o caminhar sem desvios pelo trecho. Devido à faixa livre ser mínima e não possuir divisões claras entre esse espaço e a faixa de serviço, o usuário necessita muitas vezes avançar para a caixa de rua para continuar seu trajeto. Lixos informais e posteamento são os principais elementos.</t>
  </si>
  <si>
    <t>Não há rampas de acessibilidade universal, em que se permite em uma contradição já que o trecho se trata de um hospital infantil.</t>
  </si>
  <si>
    <t>Há apenas uma faixa de pedestre em frente ao estabelecimento principal. Está desgastada e não há placa de sinalização.</t>
  </si>
  <si>
    <t>Não há semáforos identificados no trecho presente.</t>
  </si>
  <si>
    <t>No trecho não há sinalização voltada para os pedestres. Somente no início da Rua Barão de Itapari, que dá acesso à Rua dos Prazeres, há uma placa "PARE" e outra "Siga à esquerda".</t>
  </si>
  <si>
    <t>O ruído no local é elevado devido ao alto fluxo de automóveis, estabelecimentos formais e informais presentes em frente ao hospital e por toda a extensão da rua e, por fim, ao próprio movimento do hospital.</t>
  </si>
  <si>
    <t xml:space="preserve">Há a presença de diversos tipos de automóvel que utiliza o trecho, que dá acesso a uma das principais praças da cidade, Praça Deodoro. Em horários pontuais, é possível notar o desconforto olfativo devido à fumaça. </t>
  </si>
  <si>
    <t>Não há nenhum mobiliário urbano de apoio aos pedestres.</t>
  </si>
  <si>
    <t>Há algumas árvores frondosas, porém não estão localizadas nas faixas de serviço e sim em espaços privados. Devido a dimensão da arborização, alguns trechos de calçadas mantem-se sombreados.</t>
  </si>
  <si>
    <t>Não há policiais nas intermediações na maioria do tempo. Eventuais profissionais dão assistência, mas posicionam-se prioritariamente no trecho de percurso anterior, no Hospital Presidente Dutra.</t>
  </si>
  <si>
    <t>https://drive.google.com/open?id=1TibBS2cu8YwO1HJpNYSVRRAlGF0hrQl7, https://drive.google.com/open?id=1xZ8TInATtE2qe9IJbJKNZcnvy62Ep0GX, https://drive.google.com/open?id=1NIZaj3OYh-R4uStzlcfKkjIghPtP4yh_, https://drive.google.com/open?id=13Z724VpGdGejNJi7_PmpHPCbyesW1tjx, https://drive.google.com/open?id=1uCpi04HlfAvJwzVoGcRaithbzwREiumf, https://drive.google.com/open?id=1_X-lDmrM_u8heWvXNAqUACjnaXb9_M84</t>
  </si>
  <si>
    <t>R. Silva Jardim, 307 - Centro</t>
  </si>
  <si>
    <t>Calçadas com trincas, sem manutenção efetiva e há alguns obstáculos para os pedestres.</t>
  </si>
  <si>
    <t>A largura é um pouco irregular, porém as maiores diferenças são perceptíveis no desnível e acessibilidade da calçada.</t>
  </si>
  <si>
    <t>Há trechos com diferenças de desnível com mais de 7°. As rampas de acesso ao estabelecimento comprometem significativamente o trajeto do pedestre, que foge dos desníveis e acaba transitando pela caixa de rua.</t>
  </si>
  <si>
    <t>As rampas e presença de lixo informal tornam-se os maiores obstáculos desse trecho. Carros estacionados próximos à calçada também possibilitam maiores dificuldades a quem utiliza a calçada.</t>
  </si>
  <si>
    <t>Há somente uma rampa de acessibilidade ao estabelecimento, entretanto a rampa não favorece o transeunte o acesso ao restante da extensão da rua, devido ao alto desnível.</t>
  </si>
  <si>
    <t>Não há faixas de pedestre e nem sinalização no trecho referido.</t>
  </si>
  <si>
    <t>Devido a ausência das faixas de pedestre, não há sinalização efetiva aos automóveis.</t>
  </si>
  <si>
    <t>Há somente placas de orientação destinados aos estabelecimentos e nomeação da rua. Não há informação sobre como trafegar o local e nem referências para marcos referenciais próximos.</t>
  </si>
  <si>
    <t>Grande fluxo de veículos e estacionamentos provocam grandes ruídos aos pedestres que transitam na região. Além disso, é possível verificar a presença de caminhões.</t>
  </si>
  <si>
    <t>Devido ao grande fluxo identificado, é possível determinar em trechos pontuais taxas de poluição atmosféricas razoáveis, que compromete a permanência do pedestre no local.</t>
  </si>
  <si>
    <t>Não há mobiliário urbano nesse trecho, considerado apenas de passagem.</t>
  </si>
  <si>
    <t>Há árvores presentes no espaços privados. Devido as dimensões da arborização, alguns trechos pontuais das calçadas permanecem sombreados.</t>
  </si>
  <si>
    <t>O desconforto da permanência é advindo das dificuldades de utilização da calçada e o grande fluxo de veículos, que resultam em desconforto sonoro e impossibilita a permanência efetiva do pedestre.</t>
  </si>
  <si>
    <t>https://drive.google.com/open?id=1uvWs10x6BjIAYMOZTxRY7P3_al30nxG4, https://drive.google.com/open?id=1aTEWY_k6rE1smFeot4N0aPefxdhebjKl, https://drive.google.com/open?id=1AvZ2XWFqr96KP5PEZ9QJCJ8Tx3_ozeN_, https://drive.google.com/open?id=1WEAn2ggB3YQ-1qt1hU-U_2MT1DBmXa4o, https://drive.google.com/open?id=1isjqgk3kpXcgVUGY_m0ijqGhaBLvU-rF, https://drive.google.com/open?id=1SBngg_rrxUCVQX33mJ8mS3UTiZBb18gB, https://drive.google.com/open?id=133WJwjpmxy7PFXKwG7sh5T_JRv2zh9k2, https://drive.google.com/open?id=1TdUvBYTUkFDw6DVuHjDfKdXLs7873H-j</t>
  </si>
  <si>
    <t>Av. Silva Maia, nº 465 - Centro</t>
  </si>
  <si>
    <t>Calçadas com pavimento bem irregular, buracos proeminentes obrigando o pedestre a utilizar a caixa de rua, pedras soltas em trechos pontuais, caixas soltas presentes durante o percurso.</t>
  </si>
  <si>
    <t>A largura da calçada sofre com alterações de acordo com o desenvolvimento do caminhar. Em alguns trechos a faixa livre diminui. Há possibilidade de desvio devido a alguns elementos e fluxo intenso de pedestres.</t>
  </si>
  <si>
    <t>Leve inclinação, quase imperceptível, apenas alguns desníveis de acordo com as rampas de acessibilidade.</t>
  </si>
  <si>
    <t>Há a presença de buracos, lixos informais, elementos foram da faixa de serviço (posteamento) que comprometem o caminhar do pedestre.</t>
  </si>
  <si>
    <t>Há uma rampa de acessibilidade (que não está de acordo com a NBR 9050), pois impossibilita o acesso facilitado do usuário com mobilidade reduzida.</t>
  </si>
  <si>
    <t>Há apenas uma faixa de pedestre que carece de manutenção e sinalização adequada, pois há grande fluxo de pedestres e automóveis.</t>
  </si>
  <si>
    <t>Não há a presença de cruzamentos, entretanto o grande fluxo de automóveis e pedestres, sem sinalização em placas, carece de uma sinalização digital.</t>
  </si>
  <si>
    <t>Há apenas a presença de placas voltadas aos automóveis, indicando sentido de desenvolvimento de ruas e retorno de quadras.</t>
  </si>
  <si>
    <t>Há grande fluxo de ônibus passando pelo local. O ruído gerado torna-se desconfortável em horários de pico, em que crianças estão entrando e saindo sa escola em questão.</t>
  </si>
  <si>
    <t>Há grande quantidade de ônibus transitando pelo local, o que permite maior poluição sonora e atmosférica do espaço.</t>
  </si>
  <si>
    <t>O trecho não há mobiliário urbano, pois é um ponto com grande fluxo de passagem de automóveis e pedestres. Somente é possível verificar mobiliário urbano mais a frente, localizados na Praça Deodoro.</t>
  </si>
  <si>
    <t>Não há arborização identificada no trecho.</t>
  </si>
  <si>
    <t>Não há grande margem de segurança para o pedestre devido à velocidade média dos automóveis ser considerada alta. O posicionamento do lote referido também compromete a segurança - localizado em uma esquina.</t>
  </si>
  <si>
    <t>https://drive.google.com/open?id=1BfE2VVLWnyJiUL7cyN5D2fXK_nK6MIyD, https://drive.google.com/open?id=18008wtYgNg5VFxXpBGk33ZhOU1c-qsuZ, https://drive.google.com/open?id=18G3CH2VTIcO9GUaZqSAl4pcLDnBSbFJL, https://drive.google.com/open?id=1Xu-wxUM8jeP6VK2SkQLKWdCtr4svrpcX, https://drive.google.com/open?id=1IGyUO92p6k_t4h8feevyuDMvPzSmTb7Y, https://drive.google.com/open?id=1heGW7r-O9pK5PzQFjsTieoK-3sJMymho</t>
  </si>
  <si>
    <t>Av. Gomes de Castro, nº448 - Centro</t>
  </si>
  <si>
    <t>Calçadas irregulares, com caixas soltas possibilitando acidentes com os pedestres, obstáculos representativos nas calçadas, pedras soltas durante o trajeto.</t>
  </si>
  <si>
    <t>A largura da calçada é uniforme em 80% do trecho. Sofre alterações em dois momentos: quando há o espaço livre em frente ao ginásio e na calçada lateral, em que é possível determinar rampas de acessibilidade que comprometem a faixa livre.</t>
  </si>
  <si>
    <t>Pouco desnível notado nesse trecho, somente pela rampa de acessibilidade localizada na lateral do ginásio.</t>
  </si>
  <si>
    <t>Posteamentos irregulares não permitem o caminhar fluído, presença de obstáculos como lixeiras e rampas em desacordo com a NBR 9050 também prejudicam a passagem do pedestre.</t>
  </si>
  <si>
    <t>A rampa de acesso ao ginásio está em desacordo com a NBR 9050, resultando em um equipamento urbano sem utilidade, já que a fachada tornou-se inativa.</t>
  </si>
  <si>
    <t>Não há faixa de pedestre identificada no trecho.</t>
  </si>
  <si>
    <t>Não há semáforo identificado no trecho.</t>
  </si>
  <si>
    <t>Não há placas de orientação, somente duas placas voltadas para o automóvel indicando o sentido seguido pela rua. Não há placas indicando a identificação do local.</t>
  </si>
  <si>
    <t>Há fluxo intenso de automóveis, resultando em grandes ruídos que interferem na permanência do usuário no local. É possível observar a presença de 1 ponto de ônibus no local.</t>
  </si>
  <si>
    <t>Devido ao grande fluxo, é possível notar considerável poluição sonora e olfativa.</t>
  </si>
  <si>
    <t>Localizado em frente ao ginásio, especificamente no espaço livre presente, há a presença de apenas um mobiliário urbano para descanso. Entretanto, as altas temperaturas e a ausência de arborização não incentivam a permanência do pedestre no mesmo.</t>
  </si>
  <si>
    <t>Somente há uma pequena arborização próximo ao ponto de ônibus. O restante do trecho sofre com a insolação durante o dia devido a ausência de mais árvores.</t>
  </si>
  <si>
    <t>O fluxo intenso e grande atividade incita inconscientemente o pedestre a não permanecer no local, incluindo a ausência de arborização e a própria segurança do local.</t>
  </si>
  <si>
    <t>https://drive.google.com/open?id=1r2csGz_KLAq8QslpdzZhTvWT1xL0GvWW, https://drive.google.com/open?id=11-g0mQeH9x3gos8Wt4x-ipjlOIn3Kdtz, https://drive.google.com/open?id=1OrMt84ngHFlzKMq9mJLb0-pFpx1XCqcv, https://drive.google.com/open?id=15qZtdbRSCuYZC0AIKeBAhZx5mJN8_6EN, https://drive.google.com/open?id=1m_atkM6pPa0ky4CeIegvIPd0T6F0WWrq, https://drive.google.com/open?id=1sxTWJM3Opq6SlCffwcAxS6RIXj2LR3Gh, https://drive.google.com/open?id=1Mu7t1tXmLESQxIQDYB30J2Rg0ymDgznv, https://drive.google.com/open?id=10cYLEs31UPdRevdmmBzmoEi2NPh0kvEJ, https://drive.google.com/open?id=1IwZ78ceGf5FhoY_H5a2n85GtcpevcK6Z</t>
  </si>
  <si>
    <t>Praça Deodoro, S/N, Centro</t>
  </si>
  <si>
    <t>Pavimento com algumas irregularidades, plantas nascendo em determinadas frestas, pequenos desníveis ao longo do trajeto.</t>
  </si>
  <si>
    <t>Largura varia de acordo com o trecho percorrido pelo pedestre.</t>
  </si>
  <si>
    <t>Trecho percorrido é plano e possui mínimos desníveis que comprometem o percurso do pedestre.</t>
  </si>
  <si>
    <t>Os obstáculos são alguns posteamentos e principalmente estabelecimentos comerciais informais, situados em frente à escola e ao lado do Ginásio Charles Edgar Moritz e Sesc Deodoro.</t>
  </si>
  <si>
    <t>Há rampas de acessibilidade em conservação moderada a regular, que permite a utilização do usuário.</t>
  </si>
  <si>
    <t>Há faixas de pedestres localizadas próximo à Praça Pantheon, onde há a ligação do espaço público ao estabelecimento em questão.</t>
  </si>
  <si>
    <t>Apesar da presença de faixas de pedestre, não existe sinalização voltada a garantir a travessia segura do pedestre. Considerando o fluxo intenso dos veículos, os mesmos possuem suas velocidades reduzidas devido à intervenção ocorrida na praça próxima à escola.</t>
  </si>
  <si>
    <t>Devido à revitalização ocorrida próxima ao estabelecimento recentemente, é possível notar algumas placas de sinalização para pedestres e veículos, além das placas turísticas e informativas.</t>
  </si>
  <si>
    <t>O grande ruído deve-se a grande quantidade de pedestres (alunos) presentes no local, o labirinto construído pelos estabelecimentos comerciais informais em frente à escola, veículos presentes que frequentam de forma próxima o local e ao ginásio que fica localizado no sentido oposto do trecho em questão.</t>
  </si>
  <si>
    <t>Além do tráfego intenso de veículos, a poluição atmosférica deve-se aos estabelecimentos comerciais informais presentes no local, em que muitos deles são voltadas ao preparo e venda de alimentos (como churrasquinho, feijoada, batata fria e entre outros). A poluição sonora, atmosférica e visual é relevante.</t>
  </si>
  <si>
    <t>Há alguns mobiliários urbanos localizados em frente à escola, não propriamente nas calçadas, mas possibilita a permanência dos pedestres.</t>
  </si>
  <si>
    <t>Há presença de arborização densa e que proporciona certo sombreamento e conforto para os pedestres.</t>
  </si>
  <si>
    <t>Devido a grande presença de estabelecimentos comerciais informais, o fluxo é pequeno e de forma leve, em que se torna mais seguro para o pedestre caminhar.</t>
  </si>
  <si>
    <t>https://drive.google.com/open?id=1psNSfaCP1gAQFjIj_WzFf2nIkg_AGKR1, https://drive.google.com/open?id=1aDoT195yP_5LU10XBPCgC0jnZeBk0cTV, https://drive.google.com/open?id=1_FaARmieKcJbHh5nUbyqvGLcgFvYslz-, https://drive.google.com/open?id=1r9HtQpGA5dJl7vWYlXK_RqnK2WnRSiSF, https://drive.google.com/open?id=1xUyd6E3dtEYDOJlMGnJz2WNUcMJ6N_Xk, https://drive.google.com/open?id=1YMJjltZ83NhJlxHHHGkpbSmL6GFfZB1n, https://drive.google.com/open?id=1vqe52ONyBB9_YO1ueoS4nhu1zupCGwIh, https://drive.google.com/open?id=1v5a5qXS1rgCQaqyIZgUDKYBt1dZ06CWR, https://drive.google.com/open?id=1tNgc9wJaltgKGaV3fgo_UZDpHshEjwTS, https://drive.google.com/open?id=1xjFQYWFGMQJSPX7nBbJCINLuTizai0Kx</t>
  </si>
  <si>
    <t>R. do Passeio, 600 - Centro
R. São Pantaleão, s/n - Centro, São Luís - MA, 65015-080
R. São Pantaleão, S/N - Centro, São Luís - MA, 65015-460</t>
  </si>
  <si>
    <t>Há irregularidade nas calçadas, alguns buracos e pisos soltos. Há vegetação e pontos alagados que obrigam a pessoa a utilizar a caixa de rua. Há desníveis devido a rampas de acessibilidade aos veículos e ambulâncias.</t>
  </si>
  <si>
    <t>As larguras variam de dimensão. Próximo ao Hospital Juvêncio Mattos, a largura máxima torna-se 3.35. Não há regularidade.</t>
  </si>
  <si>
    <t>Alguns trechos são planificados, entretanto há desníveis consideráveis próximos às rampas de acesso a ambos os hospitais, em que o desnível chega a 5° em cada rampa.</t>
  </si>
  <si>
    <t>Há elementos que se tornam obstáculos, como poças d'água, lixos informais, rampas de acessibilidade íngremes, pontos de ônibus em faixas livres, posteamento mal posicionado e entre outros.</t>
  </si>
  <si>
    <t>Há rampas de acessibilidade ao pedestre, porém é necessário manutenção das mesmas.</t>
  </si>
  <si>
    <t>Há faixa de pedestre localizada entre o Hospital Djalma Marques e Hospital Juvêncio Mattos, além de faixas entre os pontos de ônibus e os locais estabelecidos.</t>
  </si>
  <si>
    <t>Há dois cruzamentos que possuem dois semáforos para travessia de pedestres.</t>
  </si>
  <si>
    <t>Há somente sinalização para alguns pontos de interesse, estabelecimentos comerciais e sinalização para automóveis. Carece de sinalização voltada especificamente para os pedestres.</t>
  </si>
  <si>
    <t>O grande fluxo de veículos e pessoas nesse trecho, por possuir grande atividade social (comércio, hospitais, escolas), o ruído é considerável nocivo aos usuários e impossibilita grande permanência dos pedestres nesses locais.</t>
  </si>
  <si>
    <t>Há grande fluxo de ônibus, caminhões, veículos e entre outros.</t>
  </si>
  <si>
    <t>Somente na Rua do Norte é possível verificar a presença de mobiliário urbano.</t>
  </si>
  <si>
    <t>Há algumas árvores frondosas na Rua do Norte, entretanto os outros trechos reunidos carecem de arborização.</t>
  </si>
  <si>
    <t>Trânsito agressivo diminui a permanência do usuário no local.</t>
  </si>
  <si>
    <t>https://drive.google.com/open?id=1KzEkVnHIM-atizQ1U6SfSNmjPFdXl6hE, https://drive.google.com/open?id=1gi7a_12O0izGIx8cB1fnqp73Ii3sL9Ap, https://drive.google.com/open?id=1iVYaiXrkc-5E124qweow25Duwot7mvgq, https://drive.google.com/open?id=1DFJc9-97EdM_2ZLb0Bc-xceu4Cp-atB9, https://drive.google.com/open?id=19EQy2zjlLrTgGkR51rjVlX-5TI1FyIFH, https://drive.google.com/open?id=1mp5Gin0Hc3TnqpVirOIhYXnyWzpXcdlp, https://drive.google.com/open?id=17CsyNZ0lbLvLv3rGgx9VjRj8p3CiELkL</t>
  </si>
  <si>
    <t>Av. Sen. Vitorino Freire - Areinha, São Luís - MA, 65010-917
Av. Sen. Vitorino Freire, 52 - Centro, São Luís - MA, 65010-655
Av. Sen. Vitorino Freire, 48 - Areinha, São Luís - MA, 65030-015</t>
  </si>
  <si>
    <t>Há alguns trechos com as calçadas com manutenção recente, entretanto de acordo com o desenvolvimento do trajeto, há a presença de grandes desníveis e buracos, caixas soltas e trincas onde é possível tropeçar.</t>
  </si>
  <si>
    <t>Durante o desenvolvimento do trecho, a calçada apresenta dimensões ideais para o passeio livre, possuindo diferenças em pontos específicos. A maior parte do trecho possui calçadas revitalizadas, então há boa sinalização.</t>
  </si>
  <si>
    <t>As calçadas possuem em sua maioria perfil planificado, tomando com pontos focais desníveis consideravelmente revelantes, principalmente nas travessias entre uma calçada e outra (incluindo caixa de rua).</t>
  </si>
  <si>
    <t>É possível notar algumas barreiras para o usuário, mas apenas duas obrigam o pedestre a percorrer o caminho diferente do pré-determinado.</t>
  </si>
  <si>
    <t>Devido a revitalização estar recente, as rampas de acessibilidade aos órgãos referentes ao trecho percorrido estão em ótimo estado de conservação, em que se faz presente o piso tátil e cores de acordo com a norma NBR 9050.</t>
  </si>
  <si>
    <t>Não há faixa de pedestres identificada no trecho. Há uma grande desconexão entre os lados da mesma avenida, em que é possível perceber distâncias enormes a serem vencidas pelos pedestres de um lado a outro, sem arborização e tampouco sinalização efetiva para os mesmos.</t>
  </si>
  <si>
    <t>Foi catalogado somente 1 semáforo voltado para os automóveis, próximo à Justiça do Trabalho.</t>
  </si>
  <si>
    <t>Há placas de sinalização para o pedestre, mas há a necessidade de pontuar mais locais. Não há placas sinalizando os estabelecimentos, nem placas de sinalização para o automóvel.</t>
  </si>
  <si>
    <t>O ruído presente no trecho deve-se ao grande fluxo de veículos na Avenida Vitorino Freire, em que a velocidade dos mesmo é considerada alta. Há a presença de ônibus e caminhões no mesmo trecho.</t>
  </si>
  <si>
    <t>Apesar do grande fluxo de veículos, pelas dimensões da avenida serem consideradas altas, a poluição atmosférica se dissipa de forma mais rápida. A presença de arborização também auxilia na dissipação dos odores. Entretanto, especificamente nas calçadas, isso não acontece de forma mais efetiva.</t>
  </si>
  <si>
    <t>Há somente dois mobiliários urbanos situados em frente à Justiça do Trabalho. A ausência de arborização do pedestre não incita a permanência do mesmo no local, que sofre com a insolação e suscetíveis chuvas.</t>
  </si>
  <si>
    <t>Há somente arbustos pequenos (não passa de 1.60). Há grande risco de insolação nestas áreas, não possibilita a permanência do pedestre por muito tempo no local.</t>
  </si>
  <si>
    <t>Devido a poucas pessoas frequentarem o trecho de forma efetiva, o local torna-se mais perigoso e suscetível a assaltos. A travessia insegura pela avenida é suscetível a acidentes automobilísticos.</t>
  </si>
  <si>
    <t>https://drive.google.com/open?id=1NhI77DtLRNdH6W8May9A82mCOYzZ0j4R, https://drive.google.com/open?id=1lrwrYMTjyrCy3gRoR3KGVEIlmViaaUIj, https://drive.google.com/open?id=1He0lC6C_IMhIP7iUZJGvF32PYQ34uqo4, https://drive.google.com/open?id=1UbjrxzVLsRG4-VGCfXTk_PR8VohZHfCh, https://drive.google.com/open?id=1EArVZfG9Ln8umqtTI7B-wrD4VB2JlMvj, https://drive.google.com/open?id=1Zd0SIm67MFyQXpv43LRs2PDJl-UCXZHO, https://drive.google.com/open?id=1SXtABnzb46weRbKQZf0WkiJBaVaGc-vy, https://drive.google.com/open?id=1qXyNQ4pugwo5LjZ7ArxbJuqECCHc9215, https://drive.google.com/open?id=1QZwKAoW3XUYVFBowV1JDFAQwwQyvXUfq, https://drive.google.com/open?id=1dD99-Ee8d2U6hTj1hqwS8zFKBKM-ouEs</t>
  </si>
  <si>
    <t>Av. Jerônimo de Albuquerque, Cohab Anil I, Praça 1, s/n</t>
  </si>
  <si>
    <t>No bairro da Cohab, a Av. Jerônimo de Albuquerque possui suas edificações com uso predominante comerciais, gerando maiores fluxos de pedestres e veículos. No perímetro da via foram escolhidos seis espaços públicos de praça para serem analisados, sendo o primeiro deles as duas praças localizadas entre a Av. Jeronimo de Albuquerque e a Rua Álvaro Saldanha Cel. e Rua 1. A regularidade do piso das praças não é constante, ambas possuindo obstruções na pavimentação, e desnivelamentos no piso de concreto. O trecho com a maior presença dessa problemática é a pequena quadra que funciona como espaço público ao lado do supermercado Matheus. Em nenhum das placas foram encontrados pisos táteis de direção e alerta.</t>
  </si>
  <si>
    <t>As calçadas externas destinadas a livre circulação dos transeuntes ao longo da Av. Jerônimo de Albuquerque variam entre 1.22m a 2.00m. Como abordado no comentário anterior, nos passeios da praça ao lado do supermercado em circunstância da destruição da pavimentação, a largura das calçadas, juntamente com os respectivos desvios feitos em detrimento das obstruções, se torna não compatível com a demanda de fluxo do local (vinda do supermercado, do interior do baixo ou do terminal de integração da Cohab em direção ao restante da Avenida).</t>
  </si>
  <si>
    <t xml:space="preserve">A inclinação transversal dos passeios do percurso varia entre 3° a 2°, não impedindo o caminhar confortável em relação a esse elemento em análise.  </t>
  </si>
  <si>
    <t xml:space="preserve">Quanto aos obstáculos, como já comentado, o desnível da pavimentação se mostra como principal obstáculo na menor praça (ao lado do supermercado Matheus) e na outra, alguns mobiliários, como a localização dos postes, tornam-se obstáculos por estreitarem a faixa livre de circulação do pedestre entre o mobiliário e os canteiros dispostos no espaço. Um dos principais apontamentos que podemos citar como barreiras nas praças analisadas no bairro da Cohab são as ocupações dos espaços públicos pelo comércio informal e pelos carros como estacionamento, em ambas as praças avaliadas é visível a invasão do carro e do comércio ao espaço destinado ao pedestre e as pessoas. </t>
  </si>
  <si>
    <t xml:space="preserve">Ambos os espaços em análise possuem rampas de acesso nas esquinas das vias onde estão localizados. As rampas estão com o seu estado de conservação comprometido, umas mais que outras, e não possuem pisos táteis às sinalizando. Na praça com maior extensão, no passeio ligado a Av. Jerônimo de Albuquerque, existe uma faixa de pedestre que dá conexão ao suposto local de uma rampa de acessibilidade, que possui uma enorme barreira de camada asfáltica e detritos de obras no local impedindo completamente a finalização da travessia de um pedestre com mobilidade reduzida. </t>
  </si>
  <si>
    <t xml:space="preserve">Nas esquinas onde estão locadas as rampas de acesso, alinhadas as calçadas, é possível observar a presença das faixas que pedestre que se encontram desgastadas, com falta de manutenção, assim como pouco visíveis e não sinalizadas por meio de placas de advertência. Na praça com maior extensão, no passeio ligado a Av. Jerônimo de Albuquerque, existe uma faixa de pedestre vinculada ao semáforo que orienta a travessia dos pedestres entre as duas vias da avenida, que se encontra completamente sem coloração e malconservada. </t>
  </si>
  <si>
    <t xml:space="preserve">Há um semáforo localizado na praça de maior extensão, na Av. Jerônimo de Albuquerque, onde os pedestres dispõe de apenas 15s para a travessia e não possui sinalização sonora. O semáforo possui um botão destinado aos pedestres, para os mesmos acionarem a sinalização de pare para os carros parem, porém não está funcionando. </t>
  </si>
  <si>
    <t xml:space="preserve">Não foram encontradas sinalização destinadas ao pedestre no percurso analisado. </t>
  </si>
  <si>
    <t>Os ruídos nesse trecho são elevados em detrimento do alto fluxo de veículos na avenida e pela sua velocidade média/alta. Nos passeios externos interligados com a avenida são maiores os ruídos e maior a interferência nas conversas entre os transeuntes, sendo o mesmo diminuindo a sua interferência ao longo do adentrar das pessoas as praças.</t>
  </si>
  <si>
    <t>Nesse trecho não foi possível sentir ou visualizar em níveis elevados a poluição atmosférica proveniente de veículos ou outros, que transitam constantemente nas vias periféricas aos espaços públicos em análise.</t>
  </si>
  <si>
    <t xml:space="preserve">Por serem espaços destinados a apreciação, lazer e uso pelas pessoas, as duas praças avaliadas possuem mobiliários como ponto de descanso, como bancos e canteiros sombreados dispostos ao longo da sua área. Os bancos se encontram em estado de conservação aceitável, porém, mostram-se sem manutenção recentes de pintura e afins. </t>
  </si>
  <si>
    <t xml:space="preserve">Os dois locais avaliados possuem canteiros ajardinados e arborizados por árvores de copas largas e frondosas que protegem os pedestres do excesso de contato a incidência de raios solares e tornam o trajeto mais confortável termicamente. </t>
  </si>
  <si>
    <t xml:space="preserve">No que concerne à segurança, o trafego rápido e de certa forma desordenado transmitem maiores sensações de medo em relação a acidentes e a caminhabiliadade.  Nos horários comerciais pela presença de um entorno institucional e comercial e pelo alto fluxo e permanência de pessoas, a ocupação do ambiente urbano por pessoas, transmite maior sensação de segurança nesse trecho. </t>
  </si>
  <si>
    <t>https://drive.google.com/open?id=1za_eyIXp0L9Dc5hbB9WODZFQWt-7zV8C, https://drive.google.com/open?id=1Wmx6At7WJtyS5WrNgIH99G4lg7cPsH-G, https://drive.google.com/open?id=1AuyG6UJrKvjA1Pc2usaxNfb4UN2yv7Qb, https://drive.google.com/open?id=1saWpS7G2ElDbH9OENv-keAqL5gVIp0N7, https://drive.google.com/open?id=17kHKALW3v2XeCBbIONPFiKRrthmOqCHU, https://drive.google.com/open?id=1EZgcnQuD8LXd5WwPtefeGEAhumc6rUON, https://drive.google.com/open?id=1hcBp1Tg6KaAWsGGc7P87fOP76HwK6izE, https://drive.google.com/open?id=1-Ps8tR4y8hL2sulAeUr6hZBhpkkIaDfx, https://drive.google.com/open?id=1j_A2tIuyWLwvxQEc5iXpUHsIg2_QmWvn, https://drive.google.com/open?id=1HYgr8Ehz3u5RfzZYPhWOtwIb6_MDVOKy</t>
  </si>
  <si>
    <t xml:space="preserve">Av. Jerônimo de Albuquerque, Praça Dois, Cohab Anil I </t>
  </si>
  <si>
    <t xml:space="preserve">No bairro da Cohab Anil I, a Av. Jerônimo de Albuquerque possui suas edificações com uso predominante comerciais, gerando maiores fluxos de pedestres e veículos. Dando prosseguimento às avalições das praças presentes nesse trecho, analisamos a Praça 2, que possui sua estrutura física ainda mais depredada. A pavimentação dos passeios esta quase que por completo destruída e repleta de buracos ao longo de toda a extensão. </t>
  </si>
  <si>
    <t>Os passeios possuem faixas livres e totais com 3m e 2m de largura nos ambientes de passagem externas, sendo o passeio de transição interna detentor de larguras maiores que 3m.</t>
  </si>
  <si>
    <t xml:space="preserve">A inclinação transversal dos passeios do percurso varia entre 2° a 1°, não impedindo o caminhar confortável em relação a esse elemento em análise.  </t>
  </si>
  <si>
    <t>Os obstáculos de pavimentação se sobressaem ao tornarem o caminhar dos pedestres extremamente sinuosos ao os desviarem. Os carros novamente aparecem como “novos” donos dos passeios e da própria área interna da praça ao se utilizarem dela como local destinado a estacionamento.</t>
  </si>
  <si>
    <t xml:space="preserve">As rampas que se encontram nas duas esquinas da praça se apresentam sem manutenção e obstruídas, sendo uma delas fora da norma por não estar demarcada e tornar o acesso da calçada com a via nivelado. Uma observação notaria nesse trajeto foi a descontinuidade de um projeto urbano de acessibilidade e mobilidade no que concerne ao ambiente das calçadas, nas esquinas onde estão localizadas as rampas, ao pedestre atravessar e chegar ao outro lado da via as calçadas não possuem rampas de acessibilidade que se tornam grandes obstáculos de desníveis ao pedestre cadeirante. </t>
  </si>
  <si>
    <t>As faixas de pedestre estão localizadas nas esquinas de acesso à praça e no semáforo presente na Av. Jerônimo de Albuquerque. Elas se encontram em péssimas condições de manutenção, tendo sua coloração desgastada e não possuindo sinalizações de advertência. Há também o resquício da marcação de uma antiga faixa de pedestre localizada na Av. Jerônimo de Albuquerque, sendo um local ainda utilizado por alguns pedestres como ponto de travessia, mesmo com a presença de outra faixa mais à frente e pelo perigo da travessia.</t>
  </si>
  <si>
    <t xml:space="preserve">Há um semáforo nesse trecho da Av. Jerônimo de Albuquerque, onde os pedestres dispõem de apenas 22s para a travessia e que não dispõe de sinalização sonora. O semáforo possui um botão destinado aos pedestres, para os mesmos acionarem a sinalização de pare para os carros parem, porém não está funcionando. </t>
  </si>
  <si>
    <t>Não foram encontradas sinalização destinadas ao pedestre no percurso analisado.</t>
  </si>
  <si>
    <t xml:space="preserve">O mobiliário está com a sua estrutura conservada, precisando apenas da renovação da pintura dos bancos de concreto. Na praça em questão a ausência do mobiliário do tipo lixeira é um ponto a ser analisado. Em função da presença de resíduos sólidos nas proximidades dos postes, criam-se ambientes insalubres nos locais que não possuem lixeiras públicas. </t>
  </si>
  <si>
    <t xml:space="preserve">A praça é arborizada por árvores de copas largas e frondosas que protegem os pedestres e os usuários desse espaço público do excesso de contato a incidência de raios solares.  </t>
  </si>
  <si>
    <t>https://drive.google.com/open?id=1Gu9hOUd8uhLBCprAsz-9EMbQerLHhZmW, https://drive.google.com/open?id=13bF1t2M7VjM92m2p91XLh1rO3bvafbcJ, https://drive.google.com/open?id=1X5Xfw_peSIDSmwlnHpN1fT67Otq9GqGO, https://drive.google.com/open?id=1TwWVTx3KZjJvS-epqeXsjj6Xu0VxQgVh, https://drive.google.com/open?id=1Dw3IElNubLiesBgGOR1ZaK_mNrVukZVs, https://drive.google.com/open?id=19HXjnu45alpHrLb_WqzcHzyHpCtM91jz, https://drive.google.com/open?id=1XubYv8QZNgqpBsnIQtuV3yHS-tcl75-J, https://drive.google.com/open?id=1Zep0SmB3v1-7dI77Z35Q3zPOny8UpKoB</t>
  </si>
  <si>
    <t>Av. Jerônimo de Albuquerque, Praça Três, s/n, Cohab Anil I</t>
  </si>
  <si>
    <t xml:space="preserve">No bairro da Cohab Anil I, a Av. Jerônimo de Albuquerque possui suas edificações com uso predominante comerciais, gerando maiores fluxos de pedestres e veículos. Na Praça 3, localizada paralela a essa avenida, a apropriação da mesma pelo comércio informal pode ter sido causa das estado danificado das condições de suas estruturas. As calçadas possuem obstruções e acúmulo de mata nos passeios. Constante ao caminhar pelos passeios o transeunte se depara com buracos, trinas e blocos de concreto soltos. Em uma praça paralela à praça 3, a pavimentação possui as mesmas problemáticas.   </t>
  </si>
  <si>
    <t xml:space="preserve">Os passeios possuem dimensões em suma maioria maiores que 2m em circunstancia das disposições dos canteiros circulares da praça. No entanto, em um dos passeios da praça 3 entre a via e o canteiro, a largura da faixa livre de circulação dos pedestres é de apenas 0.90m. </t>
  </si>
  <si>
    <t xml:space="preserve">Na praça 3 e na praça analisada paralela a ela, alguns mobiliários (bancos e postes) estão posicionados de forma inadequada, gerando barreiras físicas de circulação dos transeuntes. A elevada presença de comércio de caráter informal nas regiões das praças também funciona como obstáculos.  </t>
  </si>
  <si>
    <t xml:space="preserve">Na análise desses espaços públicos só foram localizadas rampas de acessibilidade em uma das esquinas da Praça 3 (Rua Praça Três), onde existem duas rampas de acesso a uma faixa de pedestre. </t>
  </si>
  <si>
    <t xml:space="preserve">Assim como a rampa de acessibilidade, a faixa de pedestre só está presente na Rua Praça Três, apresentando sua coloração desgastada e sem manutenção. </t>
  </si>
  <si>
    <t xml:space="preserve">Os ruídos nesse trecho são elevados em detrimento do alto fluxo de veículos na avenida e pela sua velocidade média/alta, como também por se iniciar nesse os comércios anexos ao Mercado Municipal da Cohab que emitem intensa poluição sonora em forma de propagandas e anúncios das suas vendas e produtos. </t>
  </si>
  <si>
    <t xml:space="preserve">Por serem espaços destinados a apreciação, lazer e uso pelas pessoas, as duas praças avaliadas possuem mobiliários como ponto de descanso. Bancos que também funcionam como canteiros, dispostos ao longo da sua área, se encontram em estado de conservação aceitável, porém, mostram-se sem manutenção recentes de pintura e afins. A parada de ônibus disposta no passeio de contato com a Av. Jerônimo de Albuquerque possui estrutura de abrigo para os passageiros, mas sua estrutura está enferrujando e com alguns problemas estruturais.   </t>
  </si>
  <si>
    <t xml:space="preserve">Esses espaços públicos possuem algumas árvores frondosas e de copa larga dispostas em alguns pontos, onde nesses locais é maior o conforto à permanência. Existem também canteiros gramados que se encontram sem manutenção. </t>
  </si>
  <si>
    <t xml:space="preserve">No que concerne à segurança, o trafego rápido e desordenado transmitem maiores sensações de medo em relação a acidentes e a caminhabiliadade.  Nos horários comerciais pela presença de um entorno institucional e comercial e pelo alto fluxo e permanência de pessoas, a ocupação do ambiente urbano por pessoas, transmite maior sensação de segurança nesse trecho. </t>
  </si>
  <si>
    <t>https://drive.google.com/open?id=1nPNZqftQ6N_7bLu1kWRL55LrJ0ogfRHT, https://drive.google.com/open?id=1m3wnBsB2SkVsvvDQGyx3OzSZlO9LyqVT, https://drive.google.com/open?id=1HpTf2Y8RXNJDPp18iSqOp5LV0W2XXQqC, https://drive.google.com/open?id=15qUVFy3_MfAsrzZckBg_byXPeg2OD4p1, https://drive.google.com/open?id=1wGWLHZy55vw32wfyPNzSwuRsWcQYwPe2, https://drive.google.com/open?id=1YfUi96w7k5nWFpNrnTxSd_gNX3BCy2TX, https://drive.google.com/open?id=1B7qblv0lp19waY_NZM4a67HuhaevrRfh, https://drive.google.com/open?id=1zK8WcwzBPF0ZpGc5Y0sO7x9PnjxodAHH, https://drive.google.com/open?id=1U-tPuoVCEID26MaAApJxGyGlb8NvC8-x</t>
  </si>
  <si>
    <t xml:space="preserve">Av. Jerônimo de Albuquerque, Passeio Público em frente ao Mercado Municipal da Cohab, s/n, Cohab Anil I </t>
  </si>
  <si>
    <t xml:space="preserve">No bairro da Cohab Anil I, a Av. Jerônimo de Albuquerque possui suas edificações com uso predominante comerciais, gerando maiores fluxos de pedestres e veículos. Em frente ao Mercado Municipal da Cohab, localizado na Rua Albuquerque, paralela à Avenida está presente o público em frente a ele. Ambos passaram por requalificações e melhorias a menos de 2 anos e ainda apresentam inadequações a caminhabiliadade. O piso está com a sua pavimentação nivelada, onde apenas alguns trechos possuem o pavimento quebrado e com trincas.  </t>
  </si>
  <si>
    <t>A largura total das calçadas varias entre 1.5 a mais que 2m. O pedestre possui faixa livre adequada para o caminhar confortável e adequado. Além do passeio, há um canteiro central que funciona como de calçada localizado após esse espaço, saindo em direção á Maternidade de Alta Complexidade do Maranhão – Marly Sarney, que possui suas entre 1m a 1.3m e estrutura totalmente destruída.</t>
  </si>
  <si>
    <t xml:space="preserve">A inclinação transversal dos passeios do percurso varia entre 0° a 2°, não impedindo o caminhar confortável em relação a esse elemento em análise.  Sendo exceção a inclinação das rampas de acesso ao passeio. </t>
  </si>
  <si>
    <t xml:space="preserve">O passeio foi construído a 0.55m do chão, o que torna o seu nível uma barreira física de acesso. Em alguns trechos as calçadas são interrompidas, como o acesso do ponto de taxi – que também pode ser considerado uma barreira a livre circulação do pedestre – ao outro lado do passeio indo em direção a parada de ônibus. Uma das barreiras que podemos apontar como um problema educacional da população, são dos descartes de lixos fora do local devido e até mesmo abaixo das lixeiras, ocupando parte da faixa livre das calçadas. </t>
  </si>
  <si>
    <t xml:space="preserve">Há rampas de acessibilidade dispostas em pontos feitos para o pedestre adentrar ao passeio, porém além dos problemas de obstruções na pavimentação vistas nesses trechos, caso o pedestre esteja saindo do terminal de integração em direção ao passeio público não há rampas de acesso e o mesmo deve acessa-lo enfrentando a barreira de nível ou dando a volta pela via de automóveis e entrando pela parte de trás. </t>
  </si>
  <si>
    <t xml:space="preserve">A faixa de pedestre desse trecho se localiza no semáforo em frente ao passeio e a mesma dá acesso ao pedestre ao Mercado, porém assim como nas outras avaliações feitas no bairro, a faixa entra-se com coloração desgastada e quase não é visível. </t>
  </si>
  <si>
    <t xml:space="preserve">Há um semáforo nesse trecho da Av. Jerônimo de Albuquerque que dá acesso ao Mercado Municipal da Cohab, onde os pedestres dispõem de 19s para a travessia, não possuindo de sinalização sonora. </t>
  </si>
  <si>
    <t xml:space="preserve">Os ruídos nesse trecho são elevados em detrimento do alto fluxo de veículos na avenida e pela sua velocidade média/alta, como também pela presença de aglomerados de pontos comerciais anexos ao Mercado Municipal da Cohab que emitem intensa poluição sonora em forma de propagandas e anúncios das suas vendas e produtos. Esses ruídos chegam a um nível intenso e interferem na conversa entre dois ou mais pedestres, dificultando o entendimento. </t>
  </si>
  <si>
    <t>Nesse trecho não foi possível sentir ou visualizar em níveis elevados a poluição atmosférica proveniente de veículos ou outros que transitam constantemente nas vias periféricas do passeio público em análise.</t>
  </si>
  <si>
    <t xml:space="preserve">Em relação ao mobiliário urbano, as lixeiras, tanto na sua ausência como na presença, se apresentam danificadas, faltosas e interferem no grau de salubridade do local. Nas proximidades do posto de taxi foram dispostos bancos de madeiras que estão conservados e mais a frente o abrigo da parada de ônibus também possui sua estrutura intacta. </t>
  </si>
  <si>
    <t xml:space="preserve">Esse é o trecho de passeio publico com maior numero de aglomerado de plantas e vegetações, que apesar melhorarem o conforto climático e térmico, encontram-se sem manutenção e invadido as faixas de circulação. Existem canteiros arborizados e com grande quantidade de plantas. </t>
  </si>
  <si>
    <t>https://drive.google.com/open?id=1rv6x2RgdXQyufmpA-Q7YGCEQ-4uVtA4A, https://drive.google.com/open?id=1JpVJzv2nkKoqS6dhIWYupTuUhmbQlCtB, https://drive.google.com/open?id=18Vy1KwwZ1E9Wux_5uZ9t48oPlzfI1Y5Y, https://drive.google.com/open?id=15CX1uAlt5RHdXM6Wuhw0wbZp0RmwgrNU, https://drive.google.com/open?id=1rEYM_r-98NPhxd46cCMCdIVzRbKfCyNg, https://drive.google.com/open?id=108uhWKoKyRpvd19jcVEDtiR0jz9mlC1D, https://drive.google.com/open?id=1N388ZcnUt4BL1dvKtryDqmGnxREdfqQ0, https://drive.google.com/open?id=1ECzPXMXO4cKSSoE8Wh8S-a0-VMvEAcQX, https://drive.google.com/open?id=1dSb_srm0Rlnw62qDMyRQl5_L5vrr2aql, https://drive.google.com/open?id=1_qud4mHX7fQ_O2cAA5lgNcNPmWZVXdFi</t>
  </si>
  <si>
    <t xml:space="preserve">Av. Jerônimo de Albuquerque, Maternidade de Alta Complexidade Marly Sarney - Terminal de Integral da Cohab, n° 237 - Cohab Anil I </t>
  </si>
  <si>
    <t xml:space="preserve">Além dos usos comerciais e institucionais presentes na Av. Jerônimo de Albuquerque, no bairro da Cohab Anil I, no perímetro avaliado está disposta a Maternidade de Alta Complexidade do Maranhão – Marly Sarney e o Terminal de Integração da Cohab. Esses imóveis estão localizados um ao lado do outro e acomodam serviços de extrema importância à população.  No que concerne o nivelamento do piso, formam observadas obstruções na calçada da rua lateral (Rua Dois) de acesso à maternidade, buracos em detrimento de desgastes de pavimentação e de falta de manutenção. Ambas os locais, apresentam as superfícies das calçadas não planas em detrimento de trinchas e relevos na pavimentação. </t>
  </si>
  <si>
    <t>As dimensões das calçadas da maternidade são de: 2.95m de faixa livre na calçada da fachada principal e 2m de faixa total com 1.3m de faixa livre na rua lateral (Rua Dois). Já a calçada do terminal da Cohab apresenta maiores dimensões, entre 3.5m a 2.5m de faixa livre.</t>
  </si>
  <si>
    <t xml:space="preserve">A inclinação transversal dos passeios do percurso varia entre 0° a 3°, não impedindo o caminhar confortável em relação a esse elemento em análise.  </t>
  </si>
  <si>
    <t>Em relação às barreiras, no trecho de calçada da maternidade o comercio informal se mostra como obstáculo à livre circulação dos pedestres, sendo eles, barracas de venda de lanches, bancas de revistas, postos de táxi e etc.</t>
  </si>
  <si>
    <t>Não há rampa de acesso à maternidade na esquina da Rua Dois, o que se torna um obstáculo pelo nível elevado da calçada em relação á calçada. A rampa de acesso ao terminal se encontra com a sua pavimentação danificada e a rampa existente do outro lado, pertencente a calçada do Banco Bradesco, possui uma inclinação elevada o que torna a descida íngreme e perigosa aos transeuntes</t>
  </si>
  <si>
    <t xml:space="preserve">Entre a quadra da Maternidade e a via de acesso dos ônibus ao terminal existe resquícios de demarcação de uma faixa de pedestre localizada para a travessia do pedestre. Não é mais possível visualizar a coloração da faixa. </t>
  </si>
  <si>
    <t xml:space="preserve">Há um semáforo nesse entre a quadra da Maternidade e a via de acesso dos ônibus ao terminal da Cohab. Os pedestres dispõem de 16s para a travessia, não possuindo de sinalização sonora. </t>
  </si>
  <si>
    <t>Os ruídos nesse trecho são elevados em detrimento do alto fluxo de veículos na avenida e pela sua velocidade média/alta.</t>
  </si>
  <si>
    <t>Nesse trecho não foi possível sentir ou visualizar em níveis elevados a poluição atmosférica proveniente de veículos ou outros que transitam constantemente nas vias de que interligam os locais avaliados.</t>
  </si>
  <si>
    <t xml:space="preserve">Os mobiliários urbanos existentes são os de sinalização e iluminação. Na calçada da maternidade há uma parada de ônibus que se encontra coberta e funciona como local de abrigo dos transeuntes em dias de chuva. </t>
  </si>
  <si>
    <t xml:space="preserve">Há duas árvores de copas largas e frondosas dispostas no ambiente de calçada da Maternidade Marly Sarney. Nos perímetros em volta das árvores é perceptível a maior concentração de pessoas, em especial das barracas de comercio e posto de taxi, que se instalaram nos locais que proporcionam sombra e maior conforto térmico. Na calçada do terminal não existem árvores na faixa de serviço ou transição, possuindo apenas um canteiro gramado na faixa de transição. </t>
  </si>
  <si>
    <t>https://drive.google.com/open?id=1_sGqhgy34U_jqVIQR2YEGDCOnjBpzEQm, https://drive.google.com/open?id=1Ta4DDDD4CuBeVV1CM0ld-cDvA9c48Zex, https://drive.google.com/open?id=1fxkq4O45NGdWIXGDZdWn8v9pumaJ7LTb, https://drive.google.com/open?id=1-UWD8sSWLM1XL0_dcuNBJf0RuRJw08t8, https://drive.google.com/open?id=1jDnWlOwYVk29cgyW0nyIsuWm2sgRNES1, https://drive.google.com/open?id=1Teukf4zOKjW1Rc7e1O78h1J3BkoTkoLo, https://drive.google.com/open?id=1TlQtWJGTKGUUkMamnCIWWq0f2tjCfqBW, https://drive.google.com/open?id=1-NHdmmVHDM0f0pmjSkp8NJc778UO-8jV, https://drive.google.com/open?id=1V-OUEAY5wIo5rVh-E2JjNsM3zEaBZaWG, https://drive.google.com/open?id=1zL5yYyE_Ar9E6PUnI9CXwfcydSksJLL_</t>
  </si>
  <si>
    <t xml:space="preserve">Av. Jerônimo de Albuquerque, 401- Av. Carlos Cunha, s/n, Calhau
Palácio Henrique de la Roque - Secretária da Fazenda do Estado do Maranhão </t>
  </si>
  <si>
    <t xml:space="preserve">O trajeto fora executado em dia chuvoso na cidade, que contribuiu para a visualização de problemas ao pedestre advindas do escoamento das águas pluviais e entre outros. Nessa avaliação serão abordados dois locais: o Palácio Henrique de La Roque e a SEFAZ. Ambos possuem seus ambientes de calçadas com a pavimentação desnivelada, onde estão presentes fissuras, buracos e relevos que se tornam obstáculos ao fluxo de pedestres. </t>
  </si>
  <si>
    <t xml:space="preserve">A dimensão das calçadas varia entre 2.00 a 1m de faixa livre. A calçadas do Palácio Henrique de La Roque são mais largas, entre 1.90 a 2m e as da SEFAZ possuem apenas 1m de faixa de livre. </t>
  </si>
  <si>
    <t xml:space="preserve">A inclinação transversal dos passeios do percurso varia entre 0° a 3°, não impedindo o caminhar confortável em relação a esse elemento em análise. Porém, há uma diferença de cota topográfica entre os dois locais que influencia no conforto da caminhada do pedestre. </t>
  </si>
  <si>
    <t xml:space="preserve">As barreiras existentes no trecho analisado são de obstruções na pavimentação e de dimensão de algumas calçadas e também as entradas e saídas destinadas aos carros. Em frente a entrada da SEFAZ alguns mobiliários (poste e sinalização) também se comportam como barreiras à circulação livre do transeunte. </t>
  </si>
  <si>
    <t xml:space="preserve">Foi possível aferir que na faixa de pedestres que dá acesso a calçada onde se localiza a parada de ônibus da Av. Jerônimo de Albuquerque em frente ao Palácio de La Roque não existem rampas de acesso em nenhum dos lados, no entanto há rampas de acesso ao imóvel caso o usuário vá de carro. Para acessar a SEFAZ também não foram dispostas rampas, há uma escada que dá acesso por trás da parada de ônibus á edificação, porém caso uma pessoa cadeirante chegue de ônibus o percurso até edição se torna uma enorme barreira em circunstância da topografia local (o imóvel se localiza abaixo da calçada) e da inexistência de rampas de acessibilidade.  Na faixa de pedestres do semáforo da Av. Carlos Cunha – de acesso à SEFAZ a rampa existente não está delimitada e não possui as dimensões corretas, assim como concentra acúmulo de água advindas das chuvas. </t>
  </si>
  <si>
    <t xml:space="preserve">Foram dispostas duas faixas de pedestre ao longo do trecho. A faixa em frente ao Palácio de La Roque, encontra-se com a sua coloração desgastada e é marcada por ser um trecho de travessia perigosa pela não existência de semáforos e pelo trânsito de veículos em alta velocidade. Já a faixa de pedestres, alocada no trecho de semáforo próximo a SEFAZ, possui sua coloração branca e vermelha que são visíveis aos olhos dos motoristas, mas ambas não possuem iluminação de alerta. </t>
  </si>
  <si>
    <t xml:space="preserve">Há um semáforo localizado na Av. Carlos Cunha que transfere o fluxo de transeuntes e usuários entre os dois pontos de ônibus localizados em mãos opostas da avenida, assim como, o fluxo de pessoas aos órgãos dispostos no entorno próximo. Os pedestres dispõem de 22s para a travessia, não possuindo de sinalização sonora. </t>
  </si>
  <si>
    <t xml:space="preserve">Os ruídos nesse trecho são extremamente elevados em detrimento do alto fluxo de veículos na avenida e pela sua velocidade alta. Os ruídos transmitem sensações de insegurança e interferem no entendimento da fala entre os pedestres. </t>
  </si>
  <si>
    <t xml:space="preserve">Nesse trecho foi possível sentir e visualizar poluição atmosférica proveniente de veículos, como ônibus e automóveis de grande porte. </t>
  </si>
  <si>
    <t xml:space="preserve">Os mobiliários urbanos existentes são os de sinalização e iluminação. Na calçada de acesso à SEFAZ há uma parada de ônibus que se encontra coberta e funciona como local de abrigo dos transeuntes em dias de chuva. Há também uma parada de ônibus em frente ao Palácio que exerce as mesmas funções. </t>
  </si>
  <si>
    <t>Não foram pontuadas muitas arvores ao longo do trecho e da calçada, sendo poucos os locais de sombra e ar fresco desta localidade.</t>
  </si>
  <si>
    <t xml:space="preserve">No que concerne à segurança, o trafego rápido e desordenado transmitem maiores sensações de medo em relação a acidentes e a caminhabiliadade. A alta velocidade dos automóveis é o principal transmissor de tal sensação, principalmente quando o pedestre possui a necessidade de atravessar as avenidas. </t>
  </si>
  <si>
    <t>https://drive.google.com/open?id=1mCBGiItcAdvQDIJa61Enm2gIcgkpSUCO, https://drive.google.com/open?id=1lqBDi8IAlhYsI20KHQx9RMC0B6kv7SBa, https://drive.google.com/open?id=1eTmguqjdCjD5SB7US5RAfRVCfyDdI78Q, https://drive.google.com/open?id=1w7wNy2Rn1go-QEylFtEBnuULpr0CM8g1, https://drive.google.com/open?id=1ZFv7o02Jm-q2rPNMd92FK8KWvgJjbBfU, https://drive.google.com/open?id=1Tp1Tj7uZlJN5mmH2TuzZ2lxWkDuf9XEM, https://drive.google.com/open?id=1k596Lu-15TfIR0jjp5aMFpMSVPwjDIHY, https://drive.google.com/open?id=1Gkr_LDl1uStp_QDpVPEPMPOYilVP5LSc, https://drive.google.com/open?id=10gGHknl1XDuJRmndvMwb90n6E4t86OoB, https://drive.google.com/open?id=1oQPcsGJ4pmoyMnrBMUSu6hmTz4iTP2eD</t>
  </si>
  <si>
    <t>Fórum Desembargador Sarney Costa - Ministério Público Promotoria da Justiça- Ministério Público Procuradoria Geral da Justiça
Av. Prof. Carlos Cunha, s/n, Calhau</t>
  </si>
  <si>
    <t xml:space="preserve">O pedestre que acessa ao FÓRUM e ao Ministério Público - Procuradora Geral da Justiça caminha por uma diversidade de tipos de pavimentação. Um dos trechos da calçada do FORÚM é de grama, o que causa transtornos e gera obstáculos em épocas de chuva, o outro é foi feito com tijolos cimentícios que criam relevo na calçada. Já a calçada do Ministério Público é revestida de uma pavimentação de cimento mais plana e mais confortável ao caminhar. </t>
  </si>
  <si>
    <t xml:space="preserve">As dimensões das faixas livres variam entre 2.53m a 2m, com alguns trechos, como nos raios de entrada para estacionamentos dos carros, com menores dimensões. </t>
  </si>
  <si>
    <t>As calçadas possuem graus de inclinação entre 0° a 3°, sendo planas na maior parte do percurso apreendido, com excesso das inclinações das rampas existentes no trecho avaliado.</t>
  </si>
  <si>
    <t>A primeira barreira perceptível nesse trajeto é a de diferença de nível entre a calçada e os imóveis. Saindo da SEFAZ em direção ao FÓRUM o pedestre se depara com uma grande barreira de acesso à calçada do FÓRUM, primeiro em decorrência da diferença de mais de 40 cm do nível da calçada para o asfalto, segundo pela inexistência de rampas de acesso na transição da via (de acesso ao estacionamento da SEFAZ) para calçada e terceiro pelo escoamento da água pluvial em direção a sarjeta que criou um enorme obstáculo entre o pedestre e a calçada. Outra barreira que nos chamou a atenção é a localização de uma cerca que impede a passagem entre o FÓRUM e o Ministério Público, obrigando os transeuntes a desviarem ou utilizarem de malabarismo para executar o seu caminhar pelo trajeto. Existem alguns outros obstáculos, como a presença de buracos na pavimentação, localização de alguns mobiliários e a formação de poças de água em algumas superficiais das calçadas e das vias.</t>
  </si>
  <si>
    <t xml:space="preserve">Há rampas de acesso em dois locais do trecho: a primeira, na faixa de pedestre em frente ao FÓRUM e a segunda na calçada de acesso entre o FÓRUM e o Ministério Público. </t>
  </si>
  <si>
    <t xml:space="preserve">No que concerne as faixas de pedestres, elas estão localizadas nas entradas e saídas de veículos dos órgãos públicos e há uma para a travessia na avenida em frente ao FÓRUM. As faixas, com exceção da localizada na avenida, encontram-se sem manutenção e com coloração desgastada. </t>
  </si>
  <si>
    <t>Os mobiliários urbanos existentes são os de sinalização e iluminação. Na calçada do FÓRUM há uma parada de ônibus que se encontra coberta e funciona como local de abrigo dos transeuntes em dias de chuva</t>
  </si>
  <si>
    <t xml:space="preserve">Não foram pontuadas árvores próximas ao ambiente das calçadas. </t>
  </si>
  <si>
    <t>https://drive.google.com/open?id=1lLAVKJmMuAQaZlxc5AQtND4fOG1Ps7el, https://drive.google.com/open?id=1vEy4hoPnSVzkhkSae_ImnfvOAjpn_Qew, https://drive.google.com/open?id=1f3wvjkIVqlwxiNidgebzV39Av1Hh6Nql, https://drive.google.com/open?id=1Ta6pOOvJLt6UjAPV4MjfZOjntef3FbeC, https://drive.google.com/open?id=1_nUoDGTUNqkS_tpTgvTg-wucKwfvtYES, https://drive.google.com/open?id=1Rzc5E06vd4o89j04LzHzTz82GB6-lh_r, https://drive.google.com/open?id=1Maak36dzrLMkj0PUTQJmQav4GopKKhFX, https://drive.google.com/open?id=12egvVx3l-RySEAHFgFxsYQ0rFABYkZGF, https://drive.google.com/open?id=1kO5Wg5iGufd6cn6jKB1LdHm7jSmF9AiL, https://drive.google.com/open?id=1tc5jr9wblji50vMzPMP1wYYX_zOMJxlA</t>
  </si>
  <si>
    <t xml:space="preserve">Tribunal de Contas do Estado do Maranhão - TCE - Secretaria de Estado da Saúde - Ordem dos Advogados do Maranhão - OAB
Av. Prof. Carlos Cunha, s/n, Calhau - Cohafuma
</t>
  </si>
  <si>
    <t xml:space="preserve">As calçadas avaliadas possuem diferentes materiais de acordo com a edificação, o que dificulta o caminhar o pedestre. A calçada do Tribunal de Contas do Estado é de blocos de concreto, não permanecendo plana em todo trecho; a calçada da Secretaria do Estado de Saúde possui obstáculos na pavimentação de concreto e inclinação mais íngreme, e a calçada da OAB é mais plana, porém praticamente ocupada pelos veículos. </t>
  </si>
  <si>
    <t xml:space="preserve">As dimensões variam ente 3.90m e 1.47m ao longo do trecho. A calçada do TCE possui grande extensão, com mais de 3m de faixa livre. Já a calçada da Secretaria do Estado de Saúde possui 1.90m, com alguns obstáculos na sua extensão. E a calçada da OAB possui trecho com 1.47m de largura e outro com mais de 4m de extensão contando com a área de estacionamento. </t>
  </si>
  <si>
    <t>A inclinação transversal dos passeios do percurso varia entre 0° a 3°, não impedindo o caminhar confortável em relação a esse elemento em análise.</t>
  </si>
  <si>
    <t xml:space="preserve">O mobiliário se faz como barreiras em alguns pontos, como a própria localização da parada de ônibus em frente a Secretaria do Estado de Saúde, que obriga os transeuntes a desviarem. A localização dos postes fora das faixas de serviço também serve de exemplo, assim como a falta de respeito dos próprios motoristas que utilizam da calçada como estacionamento e obrigam o transeunte a caminharem pela via de acesso ao carro e se expor a possibilidades de acidentes de trânsito. A calçada de acesso á OAB possui diversas barreiras, sendo a primeira delas, uma árvore localizada na esquina da rua de acesso. O estacionamento dos carros nesse trecho é extremamente primordial em relação as calçadas destinadas aos pedestres, todos os espaços vazios se tornaram estacionamento, até mesmo a calçada.  </t>
  </si>
  <si>
    <t xml:space="preserve">Há rampas de acesso apenas na faixa de pedestre localizada na Av. Carlos Cunha, que se encontra com a sua superfície inundada, tornam-se um ponto de poça da água pela falta de eficiência do sistema de drenagem e escoamento de águas pluviais de São Luís. </t>
  </si>
  <si>
    <t xml:space="preserve">Há uma faixa de pedestres bem visível na Av. Carlos Cunha e outra localizada nos portões de acesso ao Tribunal de Contas do Estado que possui sua coloração mais desgastada. </t>
  </si>
  <si>
    <t xml:space="preserve">Os mobiliários urbanos existentes são os de sinalização, iluminação e lixeira. Na calçada da Secretaria do Estado de Saúde há uma parada de ônibus que se encontra coberta e funciona como local de abrigo dos transeuntes em dias de chuva. </t>
  </si>
  <si>
    <t xml:space="preserve">No percurso avaliado as árvores estão presentes no interior das delimitações dos terrenos das edificações e não interferem na criação de áreas sombreadas e do conforto térmico dos transeuntes. </t>
  </si>
  <si>
    <t>https://drive.google.com/open?id=1CbR9JIbS1DOrZMEg8fux2nJh3c9P3woG, https://drive.google.com/open?id=1vPdB9PC8DoLxLYd5hIowFc46TW_hfKU6, https://drive.google.com/open?id=1WNVeeMJcAYOKxtQV4805thBoSlaEtTAw, https://drive.google.com/open?id=1X-yHp5gFCJEMePrx-xcCMEdznUFh46sd, https://drive.google.com/open?id=10GQkB3D2ztUKcWOOhMtSWATdtiDo9AyA, https://drive.google.com/open?id=1GKSpeQhtp04Wg9IReevlgDXHBt556WD5, https://drive.google.com/open?id=1bvjpu1g5CWlyRbywq29yYFhVULn_MRQP, https://drive.google.com/open?id=1wKlExOIPe6takz-kBLGYYDh7gTqoe3oH, https://drive.google.com/open?id=1hOYaTfFiot81gqNpgQZS-rwVkbVXScGb, https://drive.google.com/open?id=17xEQfSwise1o8G33he2-LJNYOFpN_HFu</t>
  </si>
  <si>
    <t xml:space="preserve">Trecho da Av. Litorânea, nº 13 -12 (Bar Deusimar - Bar Rio 40 Graus) - Calhau </t>
  </si>
  <si>
    <t xml:space="preserve">O calçadão da Av. Litorânea e a área de praça localizados na orla marítima da Praia Litorânea atuam como espaços públicos de lazer, alimentação e práticas esportivas. O ambiente dos passeios do percurso exploratório na orla se apresenta com algumas obstruções na pavimentação, com algumas trincas, buracos ou acúmulos de água na área de faixa livre para o fluxo de pedestres. </t>
  </si>
  <si>
    <t xml:space="preserve">As dimensões dos passeios possuem larguras adequadas ao caminhar confortável dos pedestres. No entanto um dos usos do calçadas, além do de lazer e contemplação da paisagem, é o uso para atividade física de corrida, caminhada ou andar de bicicleta, que se misturam ao longo do trajeto, onde o transeunte acabar por disputar o espaço entre os praticantes de atividades físicas. Alguns trechos do calçadão possuem divisões da área de passeio e de ciclofaixas, que, no entanto, não são demarcadas e são utilizadas tanto pelo transeunte quando por bicicletas.   </t>
  </si>
  <si>
    <t xml:space="preserve">Os passeios encontram-se planos com diferença de níveis apenas na faixa que serviço com um leve grau de inclinação maior que a faixa livre. </t>
  </si>
  <si>
    <t>O trecho em análise possui o ambiente das calçadas subdivido em faixa de transição, faixa livre e de serviço bem demarcadas, o que torna a faixa de circulação dos transeuntes sem obstáculos. A única observação visualizada em outros horários de uso do calçadão, no período da noite e nos fins de semana, é que o número de barracas de lanche, venda de artesanato e food trucks está se ampliando na área da orla, e, acabam por invadir com os seus equipamentos (carrinhos, mesas, cadeiras, barracas) a faixa livre dos passeios.</t>
  </si>
  <si>
    <t xml:space="preserve">Ao longo do percurso foram localizadas duas áreas pré-estabelecidas para a travessia que são acessadas por rampas que se encontram com pequenas obstruções na sua superfície, mas que ainda não comprometem a utilização das mesmas em sua totalidade. </t>
  </si>
  <si>
    <t>Nas duas áreas de travessias analisadas há a presença de faixas de pedestre com a coloração um pouco desgastada, dificultando a visualização delas pelos motoristas. Não há a presença de sinalização que adverte a aproximação da faixa de pedestre e nem mesmo de iluminação nas faixas.</t>
  </si>
  <si>
    <t xml:space="preserve">Não existe dente do recorte analisado presença de semáforo para automóveis ou para pedestres. </t>
  </si>
  <si>
    <t xml:space="preserve">O trecho possui apenas a localização de placas informativas em relação aos metros percorridos pelos pedestres, de placas que informam a que a água naquele ponto está impropria para o banho e também uma placa que indica a parada de ônibus do local. </t>
  </si>
  <si>
    <t xml:space="preserve">No que concerne os ruídos urbanos, os veículos locomotores são os principais transmissões de tais barulhos. Em circunstâncias da velocidade que os veículos percorrem serem médias/altas, os ruídos são mais elevados, porém no horário avaliado não dificultavam a conversação das pessoas.  </t>
  </si>
  <si>
    <t xml:space="preserve">No trecho analisado não foi possível sentir ou visualizar poluição atmosférica proveniente de veículos ou outros. </t>
  </si>
  <si>
    <t xml:space="preserve">No trajeto há a localização de espaços públicos que possuem dispostos em suas áreas bancos e equipamentos para a prática de atividades esportivas, sendo alguns em bom estado de conservação e outros não. Alguns bancos se encontram depredados e sem manutenção, com as suas estruturas comprometidas. Na praça, onde estão localizados quiosques de alimentação e onde se fixam comerciantes formais e informais no período da noite nos fins de semana, estão localizados alguns banheiros públicos. </t>
  </si>
  <si>
    <t xml:space="preserve">A arborização presente no local, encontra-se em trechos esporádicos e distantes umas das outras, não influenciando na amenização da sensação térmica e na incidência solar na maior parte do trajeto. Há a presença de canteiros com alguns mudas ainda em fase de crescimento e de outras vegetações, como as palmeiras que não proporcionam muito ambiente de sombra ao pedestre. </t>
  </si>
  <si>
    <t xml:space="preserve">A segurança no calçadão da orla da Praia Litorânea não se vê muito relacionada ao trânsito de veículos, apesar de existirem caos de acidentes fatais a pedestres na avenida. A sensação de segurança ao caminhar pelo local se dá pelo fluxo e presença de pessoas e também pela disposição de espaços de vendas de alimentos e bares. Ao longo do trecho são dispostos quiosque de venda de água de coco, lanchonetes e entre outros que funcionam como atrativo e gerador de maior concentração de pessoas. Essa característica de uso torna o espaço mais seguro em circunstancia da maior interação entre as pessoas, da presença de “olhos na rua” que Jane Jacobs determina como uma das premissas para a uma cidade ser considerada viva. </t>
  </si>
  <si>
    <t>https://drive.google.com/open?id=1J0pq6EXFoJAP1EdLC68S0FD4y1y6JpCo, https://drive.google.com/open?id=1dOwGwVcNoqZwj7JWzT7839t60bmAR3m2, https://drive.google.com/open?id=1R02-UIVvu2K62OudaA7RfnSGDmz7iU3E, https://drive.google.com/open?id=1yXkkaBuDdSOj8iCcrreljiwrsJqmPHGs, https://drive.google.com/open?id=1fypRQT3W7p0bWWQ8dE2IpEZW4gcyXPIo, https://drive.google.com/open?id=1SFKKyzAoY9s2dntJ-Re7MX3c5KPrgplv, https://drive.google.com/open?id=1BPLEikk0DnNiq_cPawySPSeFworRBx5D, https://drive.google.com/open?id=1dlhF0EzTg7MUuewJaiXmxhaBApys5Sk2, https://drive.google.com/open?id=17pxVCOTLfJyX3wm-jG2WgtySjRzzesn3, https://drive.google.com/open?id=1TfhWoiv0Iz7cIYLVQ1ioGU6kWVhNPP-u</t>
  </si>
  <si>
    <t>Ministério da Saúde - Fundação Nacional da Saúde, trecho Rua do Apicum e Tv. Dom Bôsco</t>
  </si>
  <si>
    <t xml:space="preserve">As calçadas dos arredores da FUNASA possuem bons níveis de regularidade, não dispondo de obstruções na pavimentação. </t>
  </si>
  <si>
    <t xml:space="preserve">As dimensões das calçadas são propicias ao caminhar agradável do transeunte, que, no entanto, são ocupados por comerciantes informais e pela própria arborização em alguns trechos. </t>
  </si>
  <si>
    <t xml:space="preserve">As calçadas possuem 2° de inclinação, com grau mais elevado no sentido longitudinal saindo da Tv. Dom Bôsco em direção à Rua Xisto Albano caminhando pela Rua do Apicum, que possui uma declividade em circunstancias de medidas topográficas. </t>
  </si>
  <si>
    <t>Como citado no comentário anterior, as barracas de comércio informal atuam como barreias ao fluxo dos pedestres, assim como os canteiros das árvores. Em um trecho da Tv. Dom Bôsco, a largura inapropriada da calçada, faz com que a faixa de serviço ocupe toda sua extensão, tirando do pedestre a sua área de circulação.</t>
  </si>
  <si>
    <t xml:space="preserve">Não a presença de rampas de acessibilidades nas esquinas de acesso ao imóvel. </t>
  </si>
  <si>
    <t xml:space="preserve">Não a presença de faixas de pedestres nas esquinas de acesso ao imóvel. </t>
  </si>
  <si>
    <t xml:space="preserve">Não a presença de semáforos no trecho avaliado. </t>
  </si>
  <si>
    <t>No trecho em análise não há a presença de placas de orientação e identificação de pontos de interesse. Há apenas uma placa informando a presença do ponto de taxi na esquina da FUNASA com a Rua do Apicum..</t>
  </si>
  <si>
    <t>O fluxo de veículos no trajeto de acesso ao local avaliado é mais ameno, não produzindo elevados níveis de ruídos, assim como a não presença de poluição sonora executada por propagandas de comercio e etc, tornam o caminhar mais agradável no que concerne aos ruídos urbanos.</t>
  </si>
  <si>
    <t xml:space="preserve">Não foi possível sentir, inalar ou cheirar fumaça advinda de escapamentos de veículos locomotores. </t>
  </si>
  <si>
    <t>No trecho avaliado há a localização de um ponto de comércio informal de venda de lanches que improvisou uma área coberta entre o imóvel e as árvores presentes na calçada, produzindo assim uma área de abrigo e descanso informal. Os canteiros das árvores também podem adquirir a função de mobiliários do tipo bancos improvisados aos transeuntes, por possuir altura conivente para serem apropriados por tal função.</t>
  </si>
  <si>
    <t xml:space="preserve">As árvores presentes nos ambientes das calçadas, funcionam tanto como proteção ao pedestre contra a incidência solar como barreiras ao fluxo continuo dos transeuntes (trecho da Tv. Dom Bôsco). As árvores se encontram conservadas e com copas frondosas que atuam como grandes fornecedoras de áreas sombreadas. </t>
  </si>
  <si>
    <t xml:space="preserve">Em relação a sensação de segurança, a menor presença de pessoas e da interação entre os pedestres nas ruas, transmitem menores sensações de segura, as ruas transversais à entrada principal do imóvel (Tv. Dom Bôsco e Rua Xisto Albino) possuem muros altos e sem permeabilidade, diminuindo tal a transmissão de segurança ao caminhar pelos arredores. </t>
  </si>
  <si>
    <t>https://drive.google.com/open?id=1aDfcufv--AGGNGI9eUDeFGK4zw7cjrLw, https://drive.google.com/open?id=1J_G7e6lph1tfcaXIatSf-r-ccfMMa2sY, https://drive.google.com/open?id=1gUhQdsIuown8kzXtolFRUSvnu0wuPjgA, https://drive.google.com/open?id=1F3iMbTL6Y_x26Emr4T0CF14Ek2JBsCaA, https://drive.google.com/open?id=1OUXwjksAnBIZn-2a9EZKoGkkCMliqkws, https://drive.google.com/open?id=1zcF4uh-nYjig-mcGv-Dkve11-77wbGre, https://drive.google.com/open?id=1wTHDzJpz_KyxGGWiJKzDL3srIIYpeZ_z, https://drive.google.com/open?id=18TJHY2tQ6CCNrasWNOnf8AuNPfAV4X9X</t>
  </si>
  <si>
    <t>Praça da Misericórdia - Rua do Norte, Rua de Misericórdia, Rua de Santa Rita - Centro</t>
  </si>
  <si>
    <t xml:space="preserve">A praça da misericórdia, datada da segunda metade do século XIX, é batizada com esse nome função da sua localização em frente a uma das laterais do Hospital da Santa Casa de Misericórdia, possui seu espaço público atualmente depredado e sem manutenção. A pavimentação possui irregularidades nos passeios, aprestando rachaduras, obstruções e acumulo de vegetação. </t>
  </si>
  <si>
    <t xml:space="preserve">Os passeios internos e externos possuem largas dimensões, entre 2m a 3.5m. Porém os passeios externos são ocupados como áreas de estacionamento e por barracas de comercio informal, diminuindo a área de destinada ao fluxo dos pedestres. </t>
  </si>
  <si>
    <t xml:space="preserve">As calçadas possuem graus de inclinação entre 0° a 3°, para o escoamento de água, sendo levemente inclinada nos passeios externos e planas nos passeios internos. </t>
  </si>
  <si>
    <t>As barreiras presentes no logradouro são representadas principalmente pelas obstruções na pavimentação e o nas muretas que circundam a área central da praça. Veículos estacionados também estão presentes como obstáculos aos transeuntes, assim como as barracas de comercio informal.</t>
  </si>
  <si>
    <t xml:space="preserve">Existem quatro entradas para o quadrilátero da praça, onde as quatro possuem a localização de rampas de acesso. </t>
  </si>
  <si>
    <t>Não há a presença faixas de pedestre em todos as esquinas de acesso da Praça da Misericórdia, no entanto há uma travessia não demarcada por meio de faixa, feita através de rampas de acessibilidade, entre a Praça e a entrada do Hospital Santa Casa localizada na Rua do Norte.</t>
  </si>
  <si>
    <t xml:space="preserve">Quanto as placas de sinalização, não são dispostas placas de orientação ou identificação na quadra da praça. </t>
  </si>
  <si>
    <t xml:space="preserve">No que concerne os ruídos, os automóveis são os principais geradores de sons desagradáveis que influencias no entendimento de uma conversa entre as pessoas nas calçadas. No trecho avaliado é uma média circulação de veículos de médio e grande porte, se dando principalmente na Rua do Norte, que geram os graus de ruído presentes no local.  </t>
  </si>
  <si>
    <t>No trecho analisado não foi possível sentir ou visualizar poluição atmosférica proveniente de veículos ou outros.</t>
  </si>
  <si>
    <t xml:space="preserve">Em relação a presença e ao estado de conservação dos mobiliários urbanos, pode-se aferir que eles não se encontram em bom estado e estão sem manutenção. A praça apresenta bancos, postes e lixeiras não muito conservados e ao centro do pátio, a localização de um chafariz que também não possui manutenção e acumula água parada. </t>
  </si>
  <si>
    <t>Há a presença de arborização ao longo da praça, no entanto as árvores e os canteiros não se encontram conservados. As árvores possuem grandes copas que protegem os transeuntes dos raios solares, em especial nas áreas periféricas da praça, tornando o permanecer agradável.</t>
  </si>
  <si>
    <t xml:space="preserve">O local analisado transmite segurança nos horários comerciais pela presença de um entorno institucional e comercial e pelo alto fluxo e permanência de pessoas. A presença do comercio informal movimenta a circulação das pessoas e torna o ambiente mais seguro. </t>
  </si>
  <si>
    <t>https://drive.google.com/open?id=1rTrGTVMIixZSG3vhA08cgvDD1m_g6Nmm, https://drive.google.com/open?id=1-NHRxtSlJ02I3rfIasTQW1eDXcfvB6jw, https://drive.google.com/open?id=17bUtiEd_mRn2_L-HxowKSWnfcLIj8L6O, https://drive.google.com/open?id=1Ll2oMaH2wCRk52Rt_o-4_2HrEOAeS0Ia, https://drive.google.com/open?id=1cMhhIGthb9DjCMzcdkv2a1I8oGqVKeiV, https://drive.google.com/open?id=14A4Q6YLhBaD3N56RBXAFcqBwkWgyz2GW, https://drive.google.com/open?id=1gH-dnsy8aOePg4AlImuhCdUrifMIn6wW, https://drive.google.com/open?id=1Li564NSQxgZx3n7v_-DeDYDaSHdIdC_g</t>
  </si>
  <si>
    <t>São Paulo</t>
  </si>
  <si>
    <t>Fórum João Mendes, Praça da Sé/Praça Clóvis</t>
  </si>
  <si>
    <t>Piso de mosaico português em bom estado, mas há alguns pontos destruídos pela circulação de veículos e também por obras de concessionárias,</t>
  </si>
  <si>
    <t>Largura variável, em função de entrada de veículos</t>
  </si>
  <si>
    <t>Trecho plano. Calçada idem</t>
  </si>
  <si>
    <t>Há carros do tribunal estacionados sobre pontos da calçada.</t>
  </si>
  <si>
    <t>As rampas são adequadas, mas precisam de manutenção.</t>
  </si>
  <si>
    <t>Faixas em bom estado, mas algumas estão cobertas por remendos no asfalto. Isso dificulta a visualização pelos motoristas, especialmente à noite.</t>
  </si>
  <si>
    <t>Há semáforos em todas as esquinas. Tempo de espera: 90 segundos; tempo de abertura: 25 segundos. Não há sinal sonoro.</t>
  </si>
  <si>
    <t>Não há placas, nem mapas de localização,</t>
  </si>
  <si>
    <t>Medição realizada fora do horário de pico. Ruído elevado no momento de abertura de semáforos. Permite conversação normal.</t>
  </si>
  <si>
    <t>Circulação de ônibus, caminhonetes diesel e motos. Poluição excessiva somente nos horários de pico.</t>
  </si>
  <si>
    <t>Há bancos na praça, mas estão "privatizados" por moradores de rua.</t>
  </si>
  <si>
    <t>Poucas árvores e canteiros mal cuidados.</t>
  </si>
  <si>
    <t>Local seguro, com trânsito bem organizado, boa fiscalização e policiamento.</t>
  </si>
  <si>
    <t>https://drive.google.com/open?id=1InhWYwZhi2ksECZQ7T6ts_ecjevkVYJl, https://drive.google.com/open?id=11AL8mh6FBe-DYLgLVk8zaGM4jP69ogir, https://drive.google.com/open?id=1xGaQvQ56vHPFio0hSTXMYlgrGghnx6Y3, https://drive.google.com/open?id=1NhLEiqC2oIAKc0btYOP2pL2fkUe0_562, https://drive.google.com/open?id=1SEa7y60BXKPjlQephs3H76Ox96YU5aQM, https://drive.google.com/open?id=1zK042A4GZ7FACBFFQYX44_x2iK1ii3Ph</t>
  </si>
  <si>
    <t>Fórum João Mendes / Praça da Sé com rua 11 de Agosto</t>
  </si>
  <si>
    <t>Calçada nivelada, com algumas imperfeições por falta de manutenção.</t>
  </si>
  <si>
    <t>Largura adequada, por se tratar de uma rua com tráfego controlado de veículos</t>
  </si>
  <si>
    <t>Área plana, com calçadas também planas</t>
  </si>
  <si>
    <t>10 Trecho sem obstáculos permite o caminhar contínuo pela calçada</t>
  </si>
  <si>
    <t>Rampas existem e precisam de alguns reparos.</t>
  </si>
  <si>
    <t>Faixas bem definidas, mas com alguns trechos cobertos por reparos de asfalto</t>
  </si>
  <si>
    <t>Espera: 110 segundos Travessia 30 segundoso</t>
  </si>
  <si>
    <t>Não há mapas</t>
  </si>
  <si>
    <t>Ruído na abertura dos semáforos</t>
  </si>
  <si>
    <t>Poluição moderada: ônibus, motos e vans diesel</t>
  </si>
  <si>
    <t>Não há pontos para descanso</t>
  </si>
  <si>
    <t>Árvores pequenas</t>
  </si>
  <si>
    <t>Tráfego ordenado, com boa fiscalização. Há policiais em ronda.</t>
  </si>
  <si>
    <t>https://drive.google.com/open?id=1F3ykgkFBANTp4mGDvB6fklM9Utk3F_vV, https://drive.google.com/open?id=11zdZp2YauT2TAt2BdhyrMQtgo-A1C9MK, https://drive.google.com/open?id=1Qhvt_FbRe555T2mk0bdiORygPjISy5iZ, https://drive.google.com/open?id=1FJpWa2Iy8dwsCVAvOU9FK8KQazb2X18u, https://drive.google.com/open?id=1Gpc5lvlEmPaQk4TTxk1h38yQZduG2xJz, https://drive.google.com/open?id=1bAoF5WfQuhfQWdATUg04w3vq04mf1rRY, https://drive.google.com/open?id=1utcJ-Twa3UANdX98F8uYZXetCRISeD78</t>
  </si>
  <si>
    <t>Fórum central João mendes / Praça Clóvis com Rua Anita Garibaldi</t>
  </si>
  <si>
    <t>Trecho com  piso de lajes de granito. Alguns buracos e placas soltas podem provocar quedas</t>
  </si>
  <si>
    <t>Faixa adicional de calçada feita com mosaico português</t>
  </si>
  <si>
    <t>Calçada plana</t>
  </si>
  <si>
    <t>Excesso de postes metálicos na esquina entre praça Clóvis e rua Anita Garibaldi</t>
  </si>
  <si>
    <t>Rampas conforme padrão de norma. Uma delas está bem deteriorada. Exige manutenção</t>
  </si>
  <si>
    <t>Faixa bem delimitada, apenas um pouco desgastada</t>
  </si>
  <si>
    <t>Semáforo em bom estado, mas os tempos de espera são longos, com cerca de 100 segundos. Tempo de travessia adequado</t>
  </si>
  <si>
    <t>Poluição aumenta no horário de pico da tarde/noite.</t>
  </si>
  <si>
    <t>Não há bancos, nem qualquer local para descanso</t>
  </si>
  <si>
    <t>Há árvores de grande porte no outro lado da praça Clóvis</t>
  </si>
  <si>
    <t>Transito ordenado, com segurança.</t>
  </si>
  <si>
    <t>https://drive.google.com/open?id=1lEr0XY0uaOV0nF3dLDQZed9NTj4Ltl3k, https://drive.google.com/open?id=1Ry_8l2vQN4-BvCAGxoflbG6iD_iMlJ47, https://drive.google.com/open?id=15fHwf35d50pHoue2Z6AMYhOqL4XRYk06, https://drive.google.com/open?id=1D-mu4T3xlQRnn61pXBXj0aeSdpFej92y, https://drive.google.com/open?id=1Y9vmvFIRVl3aI8H1nX-qAJVYKfIiHGbM, https://drive.google.com/open?id=13lPTAZgdmljXkL3McLzGWusK6-5S5M-2, https://drive.google.com/open?id=1tQoHXAhOT0nAZC8zjqo6GYYh9x-5blxL, https://drive.google.com/open?id=10RxQLgl-Af3dNbcvLCtF46JuHgyFpe1_</t>
  </si>
  <si>
    <t>Viaduto Jacareí, 100 / Câmara Municipal de São Paulo</t>
  </si>
  <si>
    <t>Piso de mosaico português com boa manutenção</t>
  </si>
  <si>
    <t>Largura variável em função de entrada de carro</t>
  </si>
  <si>
    <t>Faixa livre desimpedida</t>
  </si>
  <si>
    <t>Rampas em boas condições, de acordo com a norma</t>
  </si>
  <si>
    <t>Faixas precisam de manutenção</t>
  </si>
  <si>
    <t>Semáforo de esquina tinha tempo de espera 50 seg. Travessia 25 seg; Semáforo em frente à entrada da Câmara com espera de 110 seg.e travessia de 30 seg.</t>
  </si>
  <si>
    <t>Ruído suportável, sem interferir na conversação.</t>
  </si>
  <si>
    <t>Ônibus, motos e vans diesel circulando na área. Poluição aumenta no horário de pico.</t>
  </si>
  <si>
    <t>Há uma pequena praça com bancos, árvores e brinquedos</t>
  </si>
  <si>
    <t>Além das árvores, há uma pequena praça bem agradável</t>
  </si>
  <si>
    <t>Tráfego organizado, sem riscos. Sensação de segurança</t>
  </si>
  <si>
    <t>https://drive.google.com/open?id=1CzVV_uSZzjsC6Aj7Lri3SDz8-5vXa5uD, https://drive.google.com/open?id=1BN5sbLnHvT2SyMETwznpEwnEeXKHJlx_, https://drive.google.com/open?id=1YfwzWUfFpj8lK6543JYxlV8T8_842uCd, https://drive.google.com/open?id=1N4RoxLkyaLsLIAeRvQHwzpRFAQYJMe_k, https://drive.google.com/open?id=1Yt580164gY3yrEQklxGV0oSxs-9IkxLZ, https://drive.google.com/open?id=151miFkR9IlmTzhdn1R7HAYpR0Y8BaE4e, https://drive.google.com/open?id=1FZzar7yoDa_vp1mNEmsDNaHXh8SfeARo, https://drive.google.com/open?id=10qVxcfi2HC6-fYheW3rM-8hkYVBGJssp</t>
  </si>
  <si>
    <t>Rua Santo Antonio 362 até Prça Memorial Vladimir Herzog/Câmara Municipal de São Paulo</t>
  </si>
  <si>
    <t>Calçada nova, de concreto liso, com piso podotátil. Canteiros em manutenção,</t>
  </si>
  <si>
    <t>Rampa de carro "rouba" parte da faixa livre</t>
  </si>
  <si>
    <t>Um pequeno trecho tem inclinação excessiva em função de entrada da garagem. No entanto, a faixa livre foi mantida horizontal.</t>
  </si>
  <si>
    <t>O trecho próximo à Praça Memorial Herzog tem algumas rampas fora de padrão.</t>
  </si>
  <si>
    <t>Faixas estão desgastadas</t>
  </si>
  <si>
    <t>Trecho tranquilo, apenas com ruído de fundo, gerado pelo terminal de ônibus da Praça da Bandeira</t>
  </si>
  <si>
    <t>Há uma praça agradável para descanso.</t>
  </si>
  <si>
    <t>Trecho bem sombreado. Canteiros em manutenção</t>
  </si>
  <si>
    <t>Trânsito tranquilo. Sensação de segurança</t>
  </si>
  <si>
    <t>https://drive.google.com/open?id=1lZ3jk8GIaW0anKkOh6KyKjNVm_JPGGHP, https://drive.google.com/open?id=1O3rCktIgip41GhlUrZWJR5yjLi881q8s, https://drive.google.com/open?id=1yWS_CIgPCYOG0rPA76w7rPdmqofsUA9-, https://drive.google.com/open?id=1PG-81d42fnTmMx1RxqK0NF7q516ropYT, https://drive.google.com/open?id=1ZjorNYvO2ERi6g32sNB_zpRJ5CAZdCMr, https://drive.google.com/open?id=1kaYHADAxEO3gRGicdQ7BNHKcGKCtKLVE</t>
  </si>
  <si>
    <t>Regina Rocha</t>
  </si>
  <si>
    <t>Centro Cultural São Paulo - R. Vergueiro, nº 1000 (trecho entre nº 790 e 1200)</t>
  </si>
  <si>
    <t>Um pouco gastas, mas dentro do padrão da norma</t>
  </si>
  <si>
    <t>Um pouco gastas, mas ainda visíveis</t>
  </si>
  <si>
    <t xml:space="preserve">Os semáforos tem tempo de espera de quase 2' e na travessia menos de 1'. Há um semáforo sonoro (travessia p/ cegos) com avisos seguidos para o pedestre aguardar, mas quando abre não informa que pode atravessar (um perigo!)   </t>
  </si>
  <si>
    <t>Placas na rua, para os carros. Na calçada, ao pedestre, só informações nos pontos de ônibus e uma de WiFi na área.</t>
  </si>
  <si>
    <t>Na passagem de ônibus e motos, ruído (média) subiu para 70 dB. Avaliação às 16h, portanto não no horário de pico</t>
  </si>
  <si>
    <t xml:space="preserve">No dia/horário, os relógios de rua indicavam verde, mas é comum o amarelo nesta via. Local fica entre a Av. Paulista e o Centro (regiões poluídas) e tem tráfego de ônibus, motos e carros, que emitem fumaça preta.  </t>
  </si>
  <si>
    <t>Além da proximidade do Centro Cultural (com todos os equipamentos) a calçada tem bancos, lixeiras e recantos propícios ao pedestre por toda a extensão da calçada</t>
  </si>
  <si>
    <t>Árvores e canteiros de plantas em todo o trecho</t>
  </si>
  <si>
    <t xml:space="preserve">Calçada larga (fica-se a boa distância do trânsito), sempre com muitos pedestres, o que aumenta a sensação de segurança a quem passa. </t>
  </si>
  <si>
    <t>https://drive.google.com/open?id=1B7dXHeNSpfky4pN88DH2EzTnDT_2D6Dw, https://drive.google.com/open?id=1mMUCU87riup8UxITQr0tUpvwC0NAJSTs, https://drive.google.com/open?id=1SYZrtIVO2rIL0A0Y8gTAxHm3x_Os7p1l, https://drive.google.com/open?id=10EBbS71ColD-x8HjC_ltAgtGfCJa8MuQ, https://drive.google.com/open?id=1pk6u9SVc-opnMQb1Ozn9cehNnQY3tY2H, https://drive.google.com/open?id=10kUFnNL23hMZkJAcwbcBZLfdg3RhSkYa, https://drive.google.com/open?id=1Pq-Xyf9V3QH5riAoDcaSRmhmQve_WRLz, https://drive.google.com/open?id=1qu7u3GkWfkov_h3VtpXlsv1lsYSkcrc-, https://drive.google.com/open?id=1IU6JaTf-rrxD9l36Wdl0CxMNTy10olIo, https://drive.google.com/open?id=1ThvXh1iOUSnZmSkvLlwJW53yZm0aY6C5</t>
  </si>
  <si>
    <t xml:space="preserve">Tribunal de Justiça do Estado de SP - R. Vergueiro, nº 857, e Unidade Avançada de Atendimento Judiciário, nº 831. Quadra avaliada, entre nº 709 e 980 </t>
  </si>
  <si>
    <t>Os piores trechos são nos lotes do TJ e UAAJ, com buracos, desníveis, escadaria e rampas na calçada</t>
  </si>
  <si>
    <t>À altura do nº 831, a faixa livre fica com 40 cm devido a degraus e lixeira que fecham e atrapalham a passagem do pedestre</t>
  </si>
  <si>
    <t>Há trechos com inclinação, mas ficam afastados da faixa livre (calçada é bem larga)</t>
  </si>
  <si>
    <t>Há desníveis entre um trecho de calçada e outro (entre os lotes), mas o problema é atenuado pela boa largura da calçada</t>
  </si>
  <si>
    <t xml:space="preserve">No trecho com poucos cruzamentos, as duas rampas onde há travessia estão mal mantidas. Em uma delas (alt. nº 709), o material podotátil está trincado e a sarjeta (construída recentemente) cria um degrau entre a rampa e a via, o que piora a condição da travessia do cadeirante. </t>
  </si>
  <si>
    <t>Faixa gasta, e coberta em parte por reparo no asfalto</t>
  </si>
  <si>
    <t xml:space="preserve">Tempo de espera longo, e de travessia curto. Há equipamento de iluminação da faixa junto ao semáforo, mas 'detonado' em um dos lados da via. </t>
  </si>
  <si>
    <t xml:space="preserve">Algumas placas (atrações turísticas e indicando faixa de pedestre, por ex.) só para os carros. Embora inadequado, podem orientar também o pedestre. </t>
  </si>
  <si>
    <t>Avaliado fora do período de pico, quando o ruído deve ser maior. Ônibus, motos e muitos carros nessa rua entre Av. Paulista e Centro (trânsito ruidoso)</t>
  </si>
  <si>
    <t xml:space="preserve">Relógio de rua indicava verde, mas o amarelo (mais poluído) é comum nessa via em outros dias e nos horários de pico </t>
  </si>
  <si>
    <t>Para ficar, só nos bares, e banco só em um ponto de ônibus. Atravessando a rua, há o Centro Cultural SP, com mais equipamentos.</t>
  </si>
  <si>
    <t>Em frente ao TJ e na metade do trecho, nenhuma árvore. Na outra metade, poucas árvores (9) e canteiros, mal mantidos.</t>
  </si>
  <si>
    <t>Velocidade máx. 50 km/h + calçada larga (certa distância do trânsito) e TJ e movimento constante trazem sensação de alguma segurança.</t>
  </si>
  <si>
    <t>https://drive.google.com/open?id=1CLHtDlvsLI-4Xx2BgvgD40C0p9Xl8LNk, https://drive.google.com/open?id=1n3UpZaX0KW1XWJ_Z_JgNbpck8xJvllgm, https://drive.google.com/open?id=1juiEIy4xD3w8Js-nSuSuXiKWRB0qsxm0, https://drive.google.com/open?id=1NeLDWTxb887j_H_TTGIYtga1sj8L2KxQ, https://drive.google.com/open?id=1VoGmxVLSNQWV8K76ZefKPd-iu-nBfkRU, https://drive.google.com/open?id=14gxjUztkQRXqiNnQOja6MDUEqSDX1ezw, https://drive.google.com/open?id=1oGAshPYXlf1aImb1ysq3gv7tsd7YcRwP, https://drive.google.com/open?id=1HPMiBBRvMVPAWE1zLhNBa5p3QiM03-GQ, https://drive.google.com/open?id=1oh7V5I2rZa12mO9P57lKKXC_ab5-ibz8, https://drive.google.com/open?id=1mLDFiRl-BYYbnyOekt4RKsksun-JR0ld</t>
  </si>
  <si>
    <t>Secretaria Estadual de Transportes de São Paulo - Av. Santos Dumont/Av. do Estado</t>
  </si>
  <si>
    <t>Pavimento antigo, cheio de remendos e fissuras</t>
  </si>
  <si>
    <t>Largura variável, dependendo de entradas de carro</t>
  </si>
  <si>
    <t>Trecho completamente plano</t>
  </si>
  <si>
    <t>Há alguns postes na faixa livre</t>
  </si>
  <si>
    <t>Apenas uma rampa, na esquina</t>
  </si>
  <si>
    <t>Faixa parcialmente coberta por remendo de asfalto. Falta iluminação</t>
  </si>
  <si>
    <t>Espera: 40 seg; Travessia: 40 seg. Mas o tempo é insuficiente para a travessia de uma pessoa idosa. São muitas pistas, que exigiram ao menos mais 20 seg,</t>
  </si>
  <si>
    <t>Ruído varia entre 60 dB a até 80 dB</t>
  </si>
  <si>
    <t>Muitos caminhões pesados, motos, vans e ônibus movidos a diesel</t>
  </si>
  <si>
    <t>Árvores pequenas; paisagismo pede manutenção</t>
  </si>
  <si>
    <t>Trânsito bem pesado e agressivo. Local desaconselhável após o anoitecer</t>
  </si>
  <si>
    <t>https://drive.google.com/open?id=1D0RNI8rVmY61NaL3ZOYE_WelHtdRrOOx, https://drive.google.com/open?id=1iIckewgPS5x8r_voSqFOTOpi6KQSjWjK, https://drive.google.com/open?id=1okdQMyMSdXU4x6whlII8rJlplfTo1CKd, https://drive.google.com/open?id=1YacVlmzVgo3NgnXcTBgh8H0Mq8F32dy2, https://drive.google.com/open?id=1o472-4mqY_usNPbyE4h6WTKvnYjmJna1, https://drive.google.com/open?id=1ONB0hAdm1WfEbZnfhReeZeKhxXtRJzHq, https://drive.google.com/open?id=1MuT6VGSfER8jLXgJE3l8dwmKfue6DhYn, https://drive.google.com/open?id=1EF8UtKVnxggfDTpwx4lOcFfBN-hru3Yf</t>
  </si>
  <si>
    <t>Sede do Detran/SP na av. do Estado e sua conexão com a estação Armênia do metrô</t>
  </si>
  <si>
    <t>Falta conservação: há buracos, fissuras e desnivelamentos</t>
  </si>
  <si>
    <t>Faixa livre ocupada parcialmente por vendedores ambulantes</t>
  </si>
  <si>
    <t>Rua plana, calçada também plana</t>
  </si>
  <si>
    <t>Postes mal localizados, camelôs e uma obra da Sabesp dificultam a passagem</t>
  </si>
  <si>
    <t>Rampas sem manutenção</t>
  </si>
  <si>
    <t>Faixas estão parcialmente cobertas por remendos no asfalto</t>
  </si>
  <si>
    <t>Tempo insuficiente para travessia. Espera: 80seg; travessia: 40 seg. Idosos não conseguem atravessar todas as faixas</t>
  </si>
  <si>
    <t>Há uma placa indicativa do Detran</t>
  </si>
  <si>
    <t>Tráfego pesado de caminhões diesel, ônibus, motos, vans e milhares de carros. Um pequeno inferno para os ouvidos</t>
  </si>
  <si>
    <t>Forte presença de veículos diesel e suas emissões de particulados</t>
  </si>
  <si>
    <t>Falta conservação do paisagismo</t>
  </si>
  <si>
    <t>Tráfego forte e rápido. Desaconselhável caminhar no local à noite</t>
  </si>
  <si>
    <t>https://drive.google.com/open?id=1KbIZqrpIfYZLclmTe6UI__ZUY7ubkHj4, https://drive.google.com/open?id=1ZqoIEmHGsJOmGm-PoULseGokcBElGUJs, https://drive.google.com/open?id=1EJctDJ5RK8Ow0Ku6FThg2UnO08aACVds, https://drive.google.com/open?id=1wD6KFOLPz7L9yyVrV0BJCcbmdkv4mPew, https://drive.google.com/open?id=1RJBVN49I2UYzs_D3eBaPfhtSfFvZAPe2, https://drive.google.com/open?id=1w0kNWoEmqVhzTSRfcYuH38SBp_p63Ld-, https://drive.google.com/open?id=1E7eCtDno-ad0ms_YbZO25o9nBGtCrZJR, https://drive.google.com/open?id=1jaa_8K6sixyy3ToBLSwc3YzE4Lw8n_m4, https://drive.google.com/open?id=1dUy5BVY7mBc4JmTlkJIRZag5tcrJgq-1</t>
  </si>
  <si>
    <t xml:space="preserve">Mercado Municipal, R. da Cantareira, nº 173-247 (e vias laterais: R. Assad Abdalla e Av. Mercúrio) </t>
  </si>
  <si>
    <t xml:space="preserve">Concreto do piso está gasto, há trincas e buracos. Esgoto a céu aberto e lixo nas sarjetas. </t>
  </si>
  <si>
    <t>Largura irregular. Nas fachadas principais (R. da Cantareira e Av. Mercúrio) cerca de 4m, com prolongamentos que avançam até cerca de 6m. Na lateral do Mercado, à rua Assad Abdalla, calçada de 1,20, com faixa livre de 90 cm.</t>
  </si>
  <si>
    <t xml:space="preserve">Na Assad Abdalla, há postes, lixeira, restos de equipamentos, saco de lixo. Na rua Cantareira, não há obstáculos na faixa livre; mas nos cantos há caixas de mercadorias e até uma viatura policial estacionada. Também ao descer da calçada (guia e sarjeta) o pedestre acaba pisando no esgoto que corre a céu aberto e precisa saltar um cano comprido (anteparo metálico aos carros estacionados longitudinalmente)  </t>
  </si>
  <si>
    <t>Rampas praticamente destruídas, com trincas que acumulam água de esgoto e lixo</t>
  </si>
  <si>
    <t xml:space="preserve">Faixas apagadas ou já pouco visíveis. Na rua em frente à entrada da rua Cantareira (R. A. Kherlakian), faixa esburacada e sem semáforos. </t>
  </si>
  <si>
    <t>Nem todas as esquinas têm semáforos para pedestres, como na esq. da rua Cantareira com Av. Mercúrio. Nesta, o tempo para travessia do pedestre é de 1min e para os carros 1min20</t>
  </si>
  <si>
    <t xml:space="preserve">Uma placa (pouco visível e fora do campo visual do pedestre) com pontos de interesse. Placas diante do Mercado identificam o estabelecimento (redundante).  </t>
  </si>
  <si>
    <t>Trânsito intenso de ônibus, caminhões, carros e motos. E barulho dos comerciantes no entorno do mercado.</t>
  </si>
  <si>
    <t>Além da poluição dos veículos, há os cheiros do rio poluído (Tamanduateí), de urina e esgoto nas sarjetas</t>
  </si>
  <si>
    <t>O único ponto de descanso é dentro do Mercadão, onde há alguns bancos e banheiro</t>
  </si>
  <si>
    <t>Não há nem árvores e nem canteiros</t>
  </si>
  <si>
    <t xml:space="preserve">A desordem urbana é grande, o que dá a sensação de pouca segurança, embora haja policiamento (posto móvel e guardas circulando em dupla e com cão) </t>
  </si>
  <si>
    <t>Viaduto Abrahão de Moraes/Av Pacaembu</t>
  </si>
  <si>
    <t>Não há calçada. Apenas uma faixa pintada protegida com balizadores. E falta manutenção.</t>
  </si>
  <si>
    <t>Faixa pintada no asfalto. Há uma mureta com 30 cm sobre a qual as pessoas também caminham. Dificuldades surgem quando aparecem dois pedestres ou um ciclista.</t>
  </si>
  <si>
    <t>Inclinação da sarjeta</t>
  </si>
  <si>
    <t>Os próprios balizadores quebrados são obstáculos..</t>
  </si>
  <si>
    <t>Há faixa apenas na extremidade norte do viaduto</t>
  </si>
  <si>
    <t>Ônibus e caminhões de grande porte passam muito próximos aso pedestres com picos de ruído que assustam os menos atentos.</t>
  </si>
  <si>
    <t>Muitos caminhões e ônibus diesel, além de motos e carros. Bem poluído.</t>
  </si>
  <si>
    <t>Só há árvores na extremidade norte</t>
  </si>
  <si>
    <t xml:space="preserve">Sensação muito desagradável. </t>
  </si>
  <si>
    <t>https://drive.google.com/open?id=1wop2D4jLP-FaCtEaIrxvfliUlWm-a0io, https://drive.google.com/open?id=1N5QdU6DRRkfqRhIgOx8Yu1UVqmDwKhAb, https://drive.google.com/open?id=1D7mUFt9jz9BSeLh1AU9r_yl_92QACOKw, https://drive.google.com/open?id=1AoosEXAvfIef7mxl0kDR2xhn-5QZ9pwr, https://drive.google.com/open?id=1hfyeIRQlNCrETTs6bHfP1rGLoilXYWXv, https://drive.google.com/open?id=1w4QEnDxLj5HRKGJEiRIr_Hiu45AO8kUo, https://drive.google.com/open?id=1rN81L65v8oTjSGDyEDRXwRy4bRmbx7oy, https://drive.google.com/open?id=1wqA91rMm0i4jrSf4453jes9mZTO0Y1OO, https://drive.google.com/open?id=1LrWv0xpbYLR3CeMDnjJhj90ls63k06xo, https://drive.google.com/open?id=1ZcszR1coXED08WpUkbXW1tkjorSzLfqt</t>
  </si>
  <si>
    <t xml:space="preserve">Av. Dr. Antônio Maria Laet, 40-72 - Estação Tucuruvi do metrô </t>
  </si>
  <si>
    <t xml:space="preserve">Piso entre ótimo e regular. Cimento e mosaico português </t>
  </si>
  <si>
    <t>Largura variável em função de tapume de obra</t>
  </si>
  <si>
    <t xml:space="preserve">Alguns pontos levemente inclinados </t>
  </si>
  <si>
    <t xml:space="preserve">Algumas rampas sem manutenção </t>
  </si>
  <si>
    <t>Faixa na frente da estação bem desgastada.  Em outro ponto há faixa elevada</t>
  </si>
  <si>
    <t>Espera 70 seg. Travessia 15 seg</t>
  </si>
  <si>
    <t xml:space="preserve">Há sinalização e mapa dentro da estação </t>
  </si>
  <si>
    <t>Medição às 15h</t>
  </si>
  <si>
    <t xml:space="preserve">Terminal de ônibus próximo </t>
  </si>
  <si>
    <t xml:space="preserve">Há pracinha e a própria estação </t>
  </si>
  <si>
    <t>https://drive.google.com/open?id=1NBzFcLFjVNOb-WzasNKuNwiPbFtHYOX_, https://drive.google.com/open?id=1zxVHfROQF4yz4mjNUkH8h6WUjT1ZLfgm, https://drive.google.com/open?id=1sZTTn2mtLev1bj1Jdwzwq4KEYeHrLCBR, https://drive.google.com/open?id=1psQwxo5WRrVzFFIkXOU7fM1XEWBsCtgk, https://drive.google.com/open?id=1nBcCxBFTXevFrK0YUg-I530uFzSQGaVz, https://drive.google.com/open?id=1S-KGyazqf73KOKGPF_LlNMeui75ou52e, https://drive.google.com/open?id=1EL04yIAI6I9J9JQP7gJIl2e1RLzQR-4x, https://drive.google.com/open?id=1-NbCzzYaO9tY9vOHZT6N-525698XOi8M</t>
  </si>
  <si>
    <t xml:space="preserve">E.E. Profa. Marina Cintra, Rua da Consolação, 1247 e Rua Dª Antonia de Queiroz, nº 325 a nº 377 (Este trecho inclui o Reservatório da Sabesp)  </t>
  </si>
  <si>
    <t>Pedras soltas (piso mosaico descaracterizado), tampas desniveladas, buracos e trincas em quase todo o trecho</t>
  </si>
  <si>
    <t xml:space="preserve">Estreita em apenas um pequeno trecho num dos limites da calçada </t>
  </si>
  <si>
    <t>Em algumas partes, os trechos esburacados da calçada obrigam o pedestre a desviar</t>
  </si>
  <si>
    <t xml:space="preserve">Rampas nas esquinas dentro da norma, funcional mas já gasta; exige alguma pintura e reparação </t>
  </si>
  <si>
    <t xml:space="preserve">Não tem iluminação, mas a pintura da faixa está bem visível </t>
  </si>
  <si>
    <t xml:space="preserve">Dois semáforos no trecho; na Consolação, leva 1m20' para abrir ao pedestre (e 23' no verde). Na Dna Antonia de Queirós c/ Consolação, leva 40' para abrir. </t>
  </si>
  <si>
    <t xml:space="preserve">É possível sentir a fumaça dos veículos, via congestionada e nem era horário de pico </t>
  </si>
  <si>
    <t>R. da Consolação, porte e podas das 4 árvores dão pouca sombra. Na Dna A. de Queirós, 7 árvores mais frondosas</t>
  </si>
  <si>
    <t xml:space="preserve">Com trânsito intenso, a sensação é de insegurança, amenizada pelo grande movimento de pessoas na área </t>
  </si>
  <si>
    <t>https://drive.google.com/open?id=1Axvc87kVPMzZoLbqAMOZjpLngysxpKah, https://drive.google.com/open?id=1LcARxHq0FmsURIj8BkjAd5zOr5OXfSKY, https://drive.google.com/open?id=1_ltLLtjYoX2FCq8uH78TfkSoGxtxyBBT, https://drive.google.com/open?id=1gqAgDoqr8Bl1pOuXcg3ntQ3B11nyjmP0, https://drive.google.com/open?id=1c6zvBn6OujB2yiBvylyjKxUDpYbEA_c_, https://drive.google.com/open?id=19cx87EWaLm-ocaIq8WNz4R8YRu1KrBAd, https://drive.google.com/open?id=1GQggAr3wq3tWRasK2F1ZL93GVJPJMgZd, https://drive.google.com/open?id=1VQJpRf35ZMXu2ljGfPGjhDyqVIKX6Buu, https://drive.google.com/open?id=1UHr-q5BI79AL9Wf4qZ4wOoiCpweNKdv9, https://drive.google.com/open?id=1rcTPfVDkpvZ2pkmpAomwRjswhJrCIJUi</t>
  </si>
  <si>
    <t>Rua Napoleão de Barros, 781 a 715 - Hospital São Paulo</t>
  </si>
  <si>
    <t>Calçada bem executada e regular. Já começa a apresentar algumas trincas, deformações e manchas</t>
  </si>
  <si>
    <t>Largura regular e com bolsões para estacionamento</t>
  </si>
  <si>
    <t>Calçada livre, mas com alguns obstáculos que não obstruem a faixa livre</t>
  </si>
  <si>
    <t>Faixas niveladas, que permitem a travessia do pedestre em nível. Mas precisando de manutenção</t>
  </si>
  <si>
    <t>Sem tráfego de ônibus ou caminhões.</t>
  </si>
  <si>
    <t>O hospital oferece alguns bancos junto aos acessos, que permitem descanso de pedestres e pacientes</t>
  </si>
  <si>
    <t>https://drive.google.com/open?id=1UbiBAncPKlVvuMIUmJ4lh8fb4Dh4yJFR, https://drive.google.com/open?id=1gPhxOHDWhIzyFHgVHNjXIzDel3ihF7C0, https://drive.google.com/open?id=1siUHREwGLX26XWbDoofBT6GZg1UaTl1E, https://drive.google.com/open?id=1EDVoK1WYDPT7mThYvRJ79T6pvxPUpV_i, https://drive.google.com/open?id=1sjNHaTPkNusFt43os888eMZv7GMtiP9E, https://drive.google.com/open?id=1ymGbv8n9WDYDxExmwWhaVCGRKrxqXAWN, https://drive.google.com/open?id=1tGWbW3vCYlBrR-xpcReWyc1neR2uwO66, https://drive.google.com/open?id=1kLl7VPx6knbxCAPUXUzdHMR06VfgGk3n, https://drive.google.com/open?id=1QvUL_DxUSQYnqpWCjDCI6WPksFip4vrC, https://drive.google.com/open?id=1uJJaDQtj7WlDbaMJ23IRa8728Ni2Ce8o</t>
  </si>
  <si>
    <t>Rua Pedro de Toledo, 1800 a 1720 - Hospital do Servidor público</t>
  </si>
  <si>
    <t>Calçada cumprida, com variações no estado de conservação</t>
  </si>
  <si>
    <t>Trechos com postes em excesso e bancas de jornal.</t>
  </si>
  <si>
    <t>Quatro faixas no trecho com diferentes condições</t>
  </si>
  <si>
    <t>Demora de mais de  5 minutos e abertura com cerca de 5 segundos</t>
  </si>
  <si>
    <t>Aumento do ruído em trechos onde há frenagem e aceleração dos ônibus</t>
  </si>
  <si>
    <t>Boa arborização mas jardins mal conservados.</t>
  </si>
  <si>
    <t>https://drive.google.com/open?id=1MY16KAunX-CCcj5Ng1GKVcpUOJk3DsT7, https://drive.google.com/open?id=1gJn2gMa1RvlA2Tdc3TntfoMqwpSvQLSF, https://drive.google.com/open?id=1VYygjpCP1akZ2cbzHEF0nLAxqas3Vymp, https://drive.google.com/open?id=1Lqpb55oTkg43eUMFwjW9t_BISKtR9oO9, https://drive.google.com/open?id=1JJkeUuWon8lDjqxc1fqMWQMF8M5rx8u1, https://drive.google.com/open?id=16re7IPf4AU0plGl0_UGLRvcJ2rPOaCkB, https://drive.google.com/open?id=1SWdTuPg7caEriysrKk1wttwE1Skga53f, https://drive.google.com/open?id=1nKUoOAL41KKamI3kNNxA9pZ3CSuaZ_zy, https://drive.google.com/open?id=1akuBgqdgL59rYmbIjPdy9mswkHD8ZFDS, https://drive.google.com/open?id=1i1-gFJ8UMGr1IKq2zSr2CLIm_YtvNVZG</t>
  </si>
  <si>
    <t xml:space="preserve">Parque Mário Covas, quadra da Av. Paulista, 1853/R. Ministro Rocha Azevedo </t>
  </si>
  <si>
    <t>Na R. Min. Rocha Azevedo, há uma fratura junto à árvore, a única trinca em todo o trecho (ver foto)</t>
  </si>
  <si>
    <t xml:space="preserve">Resposta acima vale para a Av. Paulista (entrada do Parque). R. Min. Rocha Azevedo (lateral): 3.70 m (larg. total) e 1.70 m (fx. livre)  </t>
  </si>
  <si>
    <t>Abertos ao pedestre 30/40 seg. e fechados por 94 seg. Um dos sinais não funcionou bem: parou de piscar antes de estar de fato fechado ao pedestre.</t>
  </si>
  <si>
    <t xml:space="preserve">Posto com todo tipo de informação no Pq. Mário Covas e na calçada algumas placas </t>
  </si>
  <si>
    <t>Nível medido (70 dB) não foi em horário de pico. Muitos ônibus, motos e carros, mas a amplidão da avenida ameniza maiores impactos</t>
  </si>
  <si>
    <t xml:space="preserve">No dia da avaliação havia chovido, o relógio de rua estava verde, mas a grande concentração de carros não permite nota melhor que 7  </t>
  </si>
  <si>
    <t>Parque Mário Covas tem todos os equipamentos para o descanso de quem passa.</t>
  </si>
  <si>
    <t>Toda a calçada é limite com o Parque, fartamente arborizado e bem mantido</t>
  </si>
  <si>
    <t>https://drive.google.com/open?id=1f7DiAGie0hzuhC6Grk7UitkHo1s3hdkh, https://drive.google.com/open?id=17DAnVAL6kzxmt7iFRQYJB8rEsPpw4Xxn, https://drive.google.com/open?id=1EJHddwc0vvo1-788TTpxAS4BUtjNqid3, https://drive.google.com/open?id=1NxRZBnrtbpNoJRHCNL1zpAIWfMdI4A4O, https://drive.google.com/open?id=1ka5U-k7MaW6kl29sOOiX3J4pVMHMzafk, https://drive.google.com/open?id=14AFRxMk1uQlly70MAbWbAS5O61frX0qx</t>
  </si>
  <si>
    <t>Rua Canuto Abreu s/n</t>
  </si>
  <si>
    <t xml:space="preserve">Algumas trincas no pavimento </t>
  </si>
  <si>
    <t xml:space="preserve">Largura regular em todo o trecho, faixa livre comprometida com a presença de árvores. Não há divisão entre a faixa livre, área do imóvel e área de serviço. </t>
  </si>
  <si>
    <t xml:space="preserve">14 árvores na faixa livre, 2 barracas de comércio na faixa do imóvel, 1 poste e 1 orelhão </t>
  </si>
  <si>
    <t>Nos quatro cantos da esquina com a Rua Eleonora Cintra possui rampas, menos na parte da direita da rua Canuto Abreu</t>
  </si>
  <si>
    <t xml:space="preserve">Faixas visíveis. Algumas desgastadas por conta de reparos no asfalto. Sinalização semafórica, semáforo para pedestres e iluminação noturna. </t>
  </si>
  <si>
    <t xml:space="preserve">Semáforos para pedestres presentes mas sem sinal sonoro. Tempo de espera para abertura de 33 segundos (Aprox) e de 52 segundos para travessia. </t>
  </si>
  <si>
    <t>Não há placas de orientação no trecho avaliado</t>
  </si>
  <si>
    <t>Trecho com 1linha de ônibus (372u-10) frequente mas não emite muito ruído</t>
  </si>
  <si>
    <t xml:space="preserve">Sem presenca de caminhões na região, apenas carros e motocicletas </t>
  </si>
  <si>
    <t>Ponto de ônibus apenas na rua Eleonora Cintra</t>
  </si>
  <si>
    <t xml:space="preserve">Árvores de porte grande mas algumas com a copa desprotegida. Sem gramados na área de acesso ao imóvel e área de serviço. </t>
  </si>
  <si>
    <t xml:space="preserve">No dia avaliado, presença de viatura policial. </t>
  </si>
  <si>
    <t>https://drive.google.com/open?id=1_lQxtnzolD2mRAtpAnnm3SOYtMYfYCZA, https://drive.google.com/open?id=1KHrJ0Yvq4ZNKOBz3Fo5bLF2Dc-ORwBzq, https://drive.google.com/open?id=1X-xhrTcjVXYP5juk8NsGzKVAuKkxbuat, https://drive.google.com/open?id=19FkMXTjrNWpg42iU1Wdoi2LcFRBakYuK, https://drive.google.com/open?id=1T-jC4a8qiJ6WDkbR2B_FxAs8x7g9eBfI, https://drive.google.com/open?id=1ma3WGDj-7_jXX6ehE6iJKNvs5Ov0RAFl, https://drive.google.com/open?id=1rMTNpQ_dB5Tg1AI28sFgn_fgo1C3VKew, https://drive.google.com/open?id=1x-KY31GA4P-WRSjelYGFaodulisJlG2U, https://drive.google.com/open?id=1XidHLiReCaGOGN9Sb3T-jq7dwnEl7CtW</t>
  </si>
  <si>
    <t>Rua Tuiuti, 515</t>
  </si>
  <si>
    <t xml:space="preserve">Pavimento em algumas áreas desburacadas. </t>
  </si>
  <si>
    <t xml:space="preserve">Faixa de acesso ao imóvel com gramada e árvores de porte pequeno. Largura regular da calçada. </t>
  </si>
  <si>
    <t>Trecho avaliado aparentemente plano sem clivagem aguda</t>
  </si>
  <si>
    <t xml:space="preserve">Presença de postes na altura da faixa de serviço. Barracas de comida estacionadas na rua. </t>
  </si>
  <si>
    <t xml:space="preserve">Rampas presentes nas esquinas com a rua Pitangui, de um lado estão aparentemente adequadas, no outro fora do padrão estipulado por lei. </t>
  </si>
  <si>
    <t xml:space="preserve">Faixas de pedestres visíveis mas desgastadas por conta de reparos no asfalto. </t>
  </si>
  <si>
    <t>Presença de semáforo, mas sem sinal sonoro. Tempo de espera de abertura de aproximadamente 38 segundos, tempo de travessia de aproximadamente 51 segundos</t>
  </si>
  <si>
    <t>Há placas de orientação apenas voltadas para atrações turísticas (parque do Piqueri)</t>
  </si>
  <si>
    <t>Há apenas uma linha de ônibus que passa na região (172x-10) emitindo ruindo mediano. Entorno com imóveis residenciais.</t>
  </si>
  <si>
    <t>Sem presença de caminhões na área e apenas uma linha de ônibus regular (172x-10)</t>
  </si>
  <si>
    <t xml:space="preserve">Apenas banquinhos provenientes das barracas de comida e do comércio do outro lado da rua. Sem presença de shoppings. Parada de ônibus próximo a área avaliada (100m) </t>
  </si>
  <si>
    <t xml:space="preserve">Há apenas pequenas árvores plantadas na área de acesso ao imóvel com menos de 1,50m de altura e sem copa aparente, não fazendo sombra para o pedestre quando caminha. </t>
  </si>
  <si>
    <t xml:space="preserve">Sem policiamento na região mas com presença de alguns comércios locais (padarias e serviços médicos), inúmeros predios residenciais em volta. </t>
  </si>
  <si>
    <t>https://drive.google.com/open?id=1I42_u01kH_-yb7cpgZMyehtPcp0yDlFB, https://drive.google.com/open?id=19yoWRr1VdDNmVBVBDUT1lc3oW-DxIEXy, https://drive.google.com/open?id=1_-aJL7-JmVIhAfMcz6moVt6sCXtScTQI, https://drive.google.com/open?id=1J3E4CAOBj6L8DriS1-TJUDOjhSIm4wAz, https://drive.google.com/open?id=1pEvexeBplahq4xK5AG4hRiDoMOqu9io0, https://drive.google.com/open?id=1DLvrOkJttBgfjLeuZtZWORcNgYOzT2Qg, https://drive.google.com/open?id=1WYf5B0qQOPVwvyyPxc3XnqXKeX94KT6A, https://drive.google.com/open?id=1ayQH0SvxmAbMXVPTSyXvnIL89BtQQFcb, https://drive.google.com/open?id=1I-GeFzkErr8-av4Onla3MVMKAx9F49ey, https://drive.google.com/open?id=1nqo137_t8fNLC3WAnE7qvuTVPl_LX3gS</t>
  </si>
  <si>
    <t>Gullit Torres Dias</t>
  </si>
  <si>
    <t>Rua Sapucaia, 206</t>
  </si>
  <si>
    <t>Calçada com várias frestas e nivelamento parcial do pavimento por conta de reforma do imóvel</t>
  </si>
  <si>
    <t xml:space="preserve">Largura regular </t>
  </si>
  <si>
    <t xml:space="preserve">Calçada aparentemente plana </t>
  </si>
  <si>
    <t xml:space="preserve">A calçada avaliada possui 07 barreiras postas na faixa de serviço (04 postes e 03 placas de orientação) </t>
  </si>
  <si>
    <t xml:space="preserve">Rampas localizadas nas esquinas em condições adequadas </t>
  </si>
  <si>
    <t>Faixa visível, pouco desgastada (trincas no asfalto)</t>
  </si>
  <si>
    <t xml:space="preserve">Trecho avaliado sem semáforo para carros e pedestres </t>
  </si>
  <si>
    <t>Contém apenas placas de localização do imóvel (distrito policial)</t>
  </si>
  <si>
    <t>Trecho sem linhas regulares de ônibus</t>
  </si>
  <si>
    <t xml:space="preserve">Sem presença de carretas ou caminhões, apenas motos e carros. </t>
  </si>
  <si>
    <t>Trecho local. Presença de imóveis residenciais e poucos estabelecimentos comerciais (se tem, de pequeno e médio porte)</t>
  </si>
  <si>
    <t xml:space="preserve">Árvore apenas no começo do trecho com a copa podada por conta da fiação </t>
  </si>
  <si>
    <t xml:space="preserve">Trecho localizado em área de policiamento. </t>
  </si>
  <si>
    <t>https://drive.google.com/open?id=1_I5xW90UhxLG3GvLmxXAb04slVO-KyRc, https://drive.google.com/open?id=1w9MJjOzRbkSUAAPt41y1OgB0uRsEPpsG, https://drive.google.com/open?id=1yonHZOVxY4i78jWNBmZ4yTrKvHgd2yPE, https://drive.google.com/open?id=1_VIOiSelhXIVqPN6c1pTIuSAq7v2U6JD, https://drive.google.com/open?id=1nfGpCOk7l7SmorJDsv8TCHLcYuYiy3bk, https://drive.google.com/open?id=1P0p3x6br3HLEZY_1mWEsXpDcMFuvTaNi, https://drive.google.com/open?id=1LkBmlSVuIIJIhu0WrQj5wXauBNnoVBHE, https://drive.google.com/open?id=1oApFWPH_VNH0-sM4dBvoNPRuI_FyyV_g</t>
  </si>
  <si>
    <t>Rua Marcial, 25</t>
  </si>
  <si>
    <t xml:space="preserve">Pequenas trincas e substituição de um material por outro. </t>
  </si>
  <si>
    <t xml:space="preserve">O trecho avaliado não possui distinção da faixa livre com a faixa de acesso ao imóvel </t>
  </si>
  <si>
    <t xml:space="preserve">Calçada aparentemente plana, sem clivagens agudas ou degraus. </t>
  </si>
  <si>
    <t xml:space="preserve">Postes e árvores localizados na faixa de serviço. Presença de um orelhão na faixa livre.  </t>
  </si>
  <si>
    <t xml:space="preserve">Rampas localizadas nos dois lados da rua </t>
  </si>
  <si>
    <t xml:space="preserve">Pequenos desgastes por conta de trancamento e na área próxima a calçada, faixa coberta por reposição de asfalto. Possui poste de iluminação </t>
  </si>
  <si>
    <t>Possui semáforo mas sem sinal sonoro. Tempo de espera para abertura (aprox. 30 seg) e tempo de travessia (Aprox. 1min 30seg)</t>
  </si>
  <si>
    <t>Trecho não possui placa de orientação para pedestres</t>
  </si>
  <si>
    <t xml:space="preserve">Trecho com linha regular de ônibus (linha 3112-10) sem presença de caminhões ou carretas </t>
  </si>
  <si>
    <t>Na rua avaliada há apenas uma linha regular de ônibus mas na rua paralela, por ser avenida e local de maior fluxo, concentra número maior de linhas (ônibus convencionais, trólebus e mini-onibus). Sem presença de carretas ou caminhões.</t>
  </si>
  <si>
    <t>Região sem grandes estabelecimentos comerciais próximos (shopping center) e parada de ônibus localizada fora do trecho avaliado</t>
  </si>
  <si>
    <t xml:space="preserve">Presença de árvores na faixa de serviço mas são de porte médio e copa quase sem folhas. </t>
  </si>
  <si>
    <t xml:space="preserve">Local próximo de estabelecimentos comerciais de médio porte. </t>
  </si>
  <si>
    <t>https://drive.google.com/open?id=1pcoJUtLuzH82Rm6Ig0WuTK4-YsueNdLR, https://drive.google.com/open?id=1jwWe6a4il1JwRIE1XlJNxQPixHVBRig6, https://drive.google.com/open?id=1jH2d86vHMawlE2dluyt-Opn80FAQAwA0, https://drive.google.com/open?id=1jvwdomg7GyweQP5pp2pA6Pi5utZtbO0G, https://drive.google.com/open?id=1KLqO8d0jB0TG6MA0A01UWp7M4QH2tQDm, https://drive.google.com/open?id=13PIhfmcXdX3Ypdk3xkWjzWuOMCs_dWz2, https://drive.google.com/open?id=1KUS3azOjc1XvHNvr48aufTGlNBDwP4ia, https://drive.google.com/open?id=1jOo9m-qtm_0sLb-0imCFJTnuaRZ5HsM_</t>
  </si>
  <si>
    <t>Marcos de Sousa</t>
  </si>
  <si>
    <t>Rua Duarte de Azevedo / Praça Orlando Silva /EE Buenos Aires</t>
  </si>
  <si>
    <t>Piso velho, cheio de buracos e imperfeições. Parada de ônibus no outro lado da rua tem pavimento destruído</t>
  </si>
  <si>
    <t>Largura variável. Estreitamento na curva de esquina</t>
  </si>
  <si>
    <t>Rampa de carro</t>
  </si>
  <si>
    <t>Postes na parte estreita</t>
  </si>
  <si>
    <t>Há uma rampa, na esquina, em boas condições</t>
  </si>
  <si>
    <t>Uma faixa, na esquina, em condições adequadas, mas sem iluminação</t>
  </si>
  <si>
    <t>Um semáforo, na esquina com a praça Orlando Silva. Espera 1 min. Travessia 1 min</t>
  </si>
  <si>
    <t>Ônibus e caminhões geram picos de 85 dB</t>
  </si>
  <si>
    <t>Ônibus, caminhões e motos</t>
  </si>
  <si>
    <t>Parada de ônibus</t>
  </si>
  <si>
    <t>Árvores sem cuidados rompem a calçada</t>
  </si>
  <si>
    <t>Veículos desrespeitam a velocidade regulamentada de 30 km/h</t>
  </si>
  <si>
    <t>https://drive.google.com/open?id=18qSaLv36JsWW5vmWRGwodHdYZb1hDHEK, https://drive.google.com/open?id=10hQEv7g_N03lWC6jtk2w_EklpXlxln09, https://drive.google.com/open?id=1qJCxObQNVpp5QGLYjUnkBGNp7zby4Y0e, https://drive.google.com/open?id=1x8QJq3IFii7Sd1uMGP1FfE1NX0mKawKz, https://drive.google.com/open?id=17NN5MIYG5M2TwBv7AhH0eJHBr4Mi4bvF, https://drive.google.com/open?id=1w_DosSA7fSbelOJqQ5eWFzBwGdYMrsY3, https://drive.google.com/open?id=1dUuA7ZOalgdH8OL_zPjslhdJfrbr04wm, https://drive.google.com/open?id=1I4ItTzuyu2p4wXWlUhIh7TWtZxbkAkJA, https://drive.google.com/open?id=1ZKSa3epgsMRxGBbpz3JSdWsC4mpNgRBN, https://drive.google.com/open?id=1eJYqpthSgSawD967vhgF7BVzkdrEFm59</t>
  </si>
  <si>
    <t>Rua Dr. Olavo Egídio /EE Buenos Aires</t>
  </si>
  <si>
    <t>Piso antigo, com muito remendos e pequenos buracos</t>
  </si>
  <si>
    <t>Árvores e postes desalinhados</t>
  </si>
  <si>
    <t>Há apenas uma rampa na esquina</t>
  </si>
  <si>
    <t>Faixa na esquina</t>
  </si>
  <si>
    <t>Semáforo na esquina. Tempo de espera 1 min Tempo de travessia 1 min</t>
  </si>
  <si>
    <t>Ruído reverbera nas edificações da rua</t>
  </si>
  <si>
    <t>Árvores pequenas e sem cuidados</t>
  </si>
  <si>
    <t>Veículos não obedecem à sinalização de 30 km/h</t>
  </si>
  <si>
    <t>https://drive.google.com/open?id=1AW7NTRexd_0brrB7bUPRRK2PQgs8VOvi, https://drive.google.com/open?id=1Wl4YQcjbANpdPiyKaf3SBqwC5F3RSKbl, https://drive.google.com/open?id=1QSUCq7VPOTV0vNUd18T2aMCSz0EsI5KJ, https://drive.google.com/open?id=1Ye1tCgyhpHQ27YdyflwmHEpoVarxZMd2, https://drive.google.com/open?id=1mIw6GrcRYWsi9zj1yETw0-kJJhycumUv, https://drive.google.com/open?id=1YFl373cKWcDK0xLAh79r437OaFbmkgve, https://drive.google.com/open?id=10e4GfvZzaUdtuboTNNxE7bU36T2k7c-2</t>
  </si>
  <si>
    <t>Daniel Frazão</t>
  </si>
  <si>
    <t>Rua Muniz de Sousa, 1119 - Aclimação, São Paulo - SP, 01534-001</t>
  </si>
  <si>
    <t>Calçadas recém reformadas, apresentam início de patologias.</t>
  </si>
  <si>
    <t>Calçada com espécies arbóreas, grandes canteiros, em alguns trechos compromete a largura de 1.20. Sem sinalização podotáctil</t>
  </si>
  <si>
    <t>Inclinação transversal dentro da norma</t>
  </si>
  <si>
    <t>O parque não conta com comunicação acessível</t>
  </si>
  <si>
    <t xml:space="preserve">Hospital Maternidade Leonor Mendes de Barros: Av. Celso Garcia, 2477 - Trecho do nº 2231-2529 - Belenzinho  </t>
  </si>
  <si>
    <t xml:space="preserve">Muitas trincas, buracos e pedras soltas. Parte da calçada (que é bem larga) é destinada à parada de carros, e o piso de concreto não resiste à essa movimentação. </t>
  </si>
  <si>
    <t xml:space="preserve">Há variação, e a calçada pode chegar a 5m, mas trecho a mais é usado para estacionar carros </t>
  </si>
  <si>
    <t xml:space="preserve">Principal obstáculo é devido à entrada e saída dos carros que tem área na calçada para estacionar rente ao prédio do hospital </t>
  </si>
  <si>
    <t xml:space="preserve">Não há rampa nas travessias, mas sim rebaixamento da guia, e em péssimo estado de conservação </t>
  </si>
  <si>
    <t xml:space="preserve">Faixa ainda é visível, mas está gasta. Há apenas duas faixas para um trecho da via extenso, e só foi implantada em um dos lados do cruzamento, nos dois casos </t>
  </si>
  <si>
    <t xml:space="preserve">Dois semáforos no trecho. Uma lâmpada (no vermelho) queimada, sem sinal sonoro, e uma aba do equipamento quebrada. Tempo 20' (curto, considerando que o local é um hospital) </t>
  </si>
  <si>
    <t>Existe apenas a placa do próprio hospital, e dos locais vizinhos: sede da PM e Parque Estadual do Belém.</t>
  </si>
  <si>
    <t>Muitos ônibus barulhentos, carros e motos</t>
  </si>
  <si>
    <t xml:space="preserve">Muitos ônibus e carros. Fator que pode amenizar a poluição é o entorno com área verde (Parque e sede da PM)  </t>
  </si>
  <si>
    <t>Parque Belém, ponto de ônibus e (do outro lado da rua) pracinha em mau estado</t>
  </si>
  <si>
    <t xml:space="preserve">Não há jardins e árvores precisam de canteiros. Mas há áreas vizinhas bem arborizadas (o parque e área da PM)  </t>
  </si>
  <si>
    <t>Velocidade é 50 km/h, há sede da PM e segurança na portaria do Hospital. Local movimentado aumenta sensação de segurança.</t>
  </si>
  <si>
    <t>https://drive.google.com/open?id=1Xm0mf_bR8kw4LfXLGQtclCku7ss138QB, https://drive.google.com/open?id=19ZE3shKIS4lXmSFBl0J_v8jjPXw1LBK2, https://drive.google.com/open?id=1PQ2ZAL9MPcCScWesOte63UD-61w7CAe8, https://drive.google.com/open?id=1W61aZnNU7mKAEvFDSqfwDH1WgDEtwRMU, https://drive.google.com/open?id=1vG85QdkgF34TYtVViel_cq6QyFX1w5th, https://drive.google.com/open?id=1qaVqKQrmS58K-dQ73XoqTRBp46WY1jca, https://drive.google.com/open?id=1xGzsBLRsEcfAYW17MZJuWPHAqiktwNYC, https://drive.google.com/open?id=1VAl0EkGbBMNF0e8PKBtKuPxiWmwphLO9</t>
  </si>
  <si>
    <t>regina@mobilize.org.br</t>
  </si>
  <si>
    <t>Estação Adolfo Pinheiro - Hospital Beneficência Portuguesa de Santo Amaro</t>
  </si>
  <si>
    <t>Trecho em condições relativamente adequadas. Piso de concreto liso, com algumas tampas desniveladas e algumas trincas. A rua passou por um processo de reconstituição de calçadas em 2014/2015, quando a faixa de ônibus da via foi repavimentada.</t>
  </si>
  <si>
    <t>: A largura média da faixa livre está em torno de 1 metro em função de postes de concreto que ficaram posicionadas quase no meio da calçada</t>
  </si>
  <si>
    <t>De forma geral, a calçada atende ao requisito de horizontalidade. Apenas um trecho de cerca de 10 metros apresenta inclinação com cerca de 7 graus, dificultando o caminhar.</t>
  </si>
  <si>
    <t>Há excesso de postes. Além disso, os postes estão mal posicionados, fora da faixa de serviço, alguns deles no meio da calçada. O comércio invade a calçada com seus produtos e os vendedores ambulantes estão em todo o trecho, especialmente nas esquinas</t>
  </si>
  <si>
    <t>Rampas construídas dentro dos padrões, mas com problemas de conservação e limpeza</t>
  </si>
  <si>
    <t>Faixas bem sinalizadas, com semáforos para travessia. Na esquina com a rua Isabel Schmidt, há tampas de bueiros desniveladas sobre a faixa</t>
  </si>
  <si>
    <t>Há mapa apenas no interior da estação do metrô</t>
  </si>
  <si>
    <t>Trecho com muitos ônibus, motos e autos, além do ruído de lojas com alto-falantes</t>
  </si>
  <si>
    <t>Há uma pequena praça nas proximidades da estação de metrô. E há banheiro na área de atendimento da Santa Casa</t>
  </si>
  <si>
    <t>Trânsito intenso, mas local é seguro durante o dia</t>
  </si>
  <si>
    <t>https://drive.google.com/open?id=17nTte9tY6Ya_vhrQg9kPuKvXlaELgFtS</t>
  </si>
  <si>
    <t>marcos@mobilize.org.br</t>
  </si>
  <si>
    <t xml:space="preserve">Av. Ataliba Leonel 1406 / Posto do INSS </t>
  </si>
  <si>
    <t xml:space="preserve">Trecho com grande variedade de pavimentação.  Em frente ao INSS é cimentado, com falhas e trincas </t>
  </si>
  <si>
    <t xml:space="preserve">Largura variável </t>
  </si>
  <si>
    <t>Calçada vizinha ao posto do INSS muito inclinada</t>
  </si>
  <si>
    <t xml:space="preserve">Estacionamento sobre a calçada invade a faixa livre </t>
  </si>
  <si>
    <t xml:space="preserve">Rampas existem mas fora do padrão </t>
  </si>
  <si>
    <t>Faixa boa e bem iluminada</t>
  </si>
  <si>
    <t xml:space="preserve">Espera de 120 seg. Travessia de 40 seg para as duas pistas </t>
  </si>
  <si>
    <t xml:space="preserve">Diesel, especialmente nos horários de pico </t>
  </si>
  <si>
    <t xml:space="preserve">Lado da avenida sem arvores ou paisagismo </t>
  </si>
  <si>
    <t xml:space="preserve">Batalhão da polícia em frente. Trânsito agressivo </t>
  </si>
  <si>
    <t>https://drive.google.com/open?id=18W8O3bEPnb0g41vyrDfwLaR7VbnmRKCQ, https://drive.google.com/open?id=1FruCdcSbtpS5i1S9KlNp2kv-S008wlP_, https://drive.google.com/open?id=141RnBXTNb-fUKxTmvxPArgek_VZLOvDm, https://drive.google.com/open?id=1_fo78tegjPvKq6zhp9Do0hjQcHA73R8l, https://drive.google.com/open?id=1IhkmJor9MIh1pKmSbzXz2Hbz50lwcEnU, https://drive.google.com/open?id=1N2JxXLLtrupj8dg11iw1SPiTk5_4lWRk</t>
  </si>
  <si>
    <t>Hospital Maternidade Leonor Mendes de Barros - Av. Celso Garcia, 2477. Trecho entre nº 2231-2529 - Belenzinho</t>
  </si>
  <si>
    <t>Piso regular, mas com muitas trincas, buracos e pedaços soltos de concreto</t>
  </si>
  <si>
    <t xml:space="preserve">Parte da calçada - rente ao prédio - é destinada a estacionamento de carros que, ao sair imprevistamente, interferem na circulação do pedestre. </t>
  </si>
  <si>
    <t>Em lugar de rampas, há rebaixamento da guia, até mesmo junto à faixa</t>
  </si>
  <si>
    <t xml:space="preserve">Faixa gasta, ainda visível, mas deveria estar instalada dos dois lados do cruzamento, e não só de um. </t>
  </si>
  <si>
    <t xml:space="preserve">Semáforo com alguma avaria: 1 lâmpada apagada e 1 aba (a que fica sobre as luzes) quebrada, perto de cair. Tempo de travessia: 20' </t>
  </si>
  <si>
    <t>As únicas placas são as dos próprios edifícios: do hospital e, nas áreas limítrofes, placa do quartel da PM e do Parque Est. do Belém</t>
  </si>
  <si>
    <t>Barulho do trânsito, principalmente de ônibus</t>
  </si>
  <si>
    <t>Fumaça de ônibus e do trânsito intenso, só amenizada pelo arvoredo da PM e do Parque no trecho</t>
  </si>
  <si>
    <t xml:space="preserve">Para sentar, há o Parque Estadual do Belém e o ponto de ônibus. </t>
  </si>
  <si>
    <t xml:space="preserve">Trecho bem arborizado, mas falta (na calçada) conservação de canteiros das árvores e não há jardins propriamente  </t>
  </si>
  <si>
    <t xml:space="preserve">Trecho com muitas pessoas circulando, com o quartel da PM ao lado, seguranças do hospital... Velocidade 50 km/h </t>
  </si>
  <si>
    <t>https://drive.google.com/open?id=1oy_Ibc4qPgzM0Vb5dmkXdmD2juLYkp4G, https://drive.google.com/open?id=13GrjegfZlmBvRAkaQ_ykNAcGVumPVxKF, https://drive.google.com/open?id=1b4-mYgwDxGnOQWVAZYpq2ff8SGw3D05R, https://drive.google.com/open?id=1x0dCfsVuld3yoHWVbcqwTGLPxDS_Iud_, https://drive.google.com/open?id=1YOKBOOpfZhIv9hn1N5z6oPIfLahlGFo9, https://drive.google.com/open?id=1ZuuZYhMRT-QHZdjFsEOMVKqPWN-JlYNL, https://drive.google.com/open?id=1vWpv4hrZVbeR7ja1hTUNvNQxnSMRqtEO, https://drive.google.com/open?id=1Vo0VoBOuDaDuYiTWcyIaeWayz9HInKQK</t>
  </si>
  <si>
    <t>Creche Lar Nossa Sra dos Pobres - Av. Vital Brasil, 1285-900.</t>
  </si>
  <si>
    <t>Pavimentação de pedras irregulares</t>
  </si>
  <si>
    <t>Rampas apenas para veículos</t>
  </si>
  <si>
    <t>Faixa distante da entrada da creche. Sem placa de advertência e iluminação.</t>
  </si>
  <si>
    <t>Sem semáforo pas pedestre. Porém não compromete a travessia, já que o tráfego é leve</t>
  </si>
  <si>
    <t>Tráfego de motos e ônibus parecem interferir na qualidade do ar.</t>
  </si>
  <si>
    <t>Bancos nas calçadas do instituto butantã em locais arborizados. O instituto também tem central de reciclagem junto à entrada.</t>
  </si>
  <si>
    <t>Nas imediações da creche não há árvores, apenas na calçada oposta e dentro do Instituto Butantã.</t>
  </si>
  <si>
    <t>Movimento razoável de pessoas no local.</t>
  </si>
  <si>
    <t>https://drive.google.com/open?id=1bks-sCkZJEM-zJaLgO2dKDxD_AIK61b7, https://drive.google.com/open?id=1X9sjKtgdUErluTjQjDzAgEL2K5Lwsb9M, https://drive.google.com/open?id=1mkb5_MwWYN-m-_36KtHAoXczrPkmEZtg</t>
  </si>
  <si>
    <t>marilia@mobilize.org.br</t>
  </si>
  <si>
    <t>Escola Estadual Alberto Torres - Av. Vital Brasil, 1260</t>
  </si>
  <si>
    <t>Faixa livre variável, trechos com até 0.60m</t>
  </si>
  <si>
    <t>Além das raízes das árvores, o comércio ambulante também atrapalha a faixa livre.</t>
  </si>
  <si>
    <t>Não existe rampa adequada na faixa, apenas rebaixos para carros.</t>
  </si>
  <si>
    <t>Faixa rm bom estado, mas sem placa de advertência e iluminação.</t>
  </si>
  <si>
    <t>Sem semáforo para pedestres. Porém a travessia não é comprometida, já aue o tráfego é leve.</t>
  </si>
  <si>
    <t>Tráfego de motos e ônibus afetam a qualidade do ar.</t>
  </si>
  <si>
    <t>Bancos nas calçadas do Instituto Butantã em locais arborizados. O Instituto também tem centro de reciclagem junto à entrada.</t>
  </si>
  <si>
    <t>Árvores frondosas, mas inedequadas ao passeio, provocando fraturas nos pisos.</t>
  </si>
  <si>
    <t>https://drive.google.com/open?id=1agxDMn9Elqr1466Y10mRYkahW92vENjt, https://drive.google.com/open?id=1koNKQ3muWkASHvZNkSIlTiOrlXbFNfw2, https://drive.google.com/open?id=1iePmRuzzfCw6bAAymk1C0XhR40VHwgBI, https://drive.google.com/open?id=1if62zrynzn6YK6M1_AG1oIGXtpdmzm6A, https://drive.google.com/open?id=1Sswbj-lOidMZZedW8a9OZtht9tVrBGH_</t>
  </si>
  <si>
    <t>Instituto Butantã - Av. Vital Brasil, 1500</t>
  </si>
  <si>
    <t>Todos os comentários feitos a seguir dizem respeito apenas às calçadas (primeiros 20 m) de acesso ao Instituto. Logo em seguida ao acesso, uma das calçadas já é bem danificada e passa a ser suprimida.</t>
  </si>
  <si>
    <t>Não há rampa, exatamente, mas lombofaixa, o que permite a travessia do cadeirante.</t>
  </si>
  <si>
    <t>Faixa bem visível e sinalizada com cancelas, apesar de não ter iluminação específica.</t>
  </si>
  <si>
    <t>Não tem semáforo, mas como já foi dito, a travessia é bem sinalizada e lombofaixa força a redução da velocidade dos veículos no acesso.</t>
  </si>
  <si>
    <t>Tráfego de motos e ônibus afetam a qualidade do ar, apesar da ampla vegetação e paisagismo.</t>
  </si>
  <si>
    <t>Muitos bancos dispostos junto à entrada.</t>
  </si>
  <si>
    <t>Paisagismo muito bem cuidado e muitas árvores que trazem conforto ao caminhar.</t>
  </si>
  <si>
    <t>Movimento razoável de pessoas no local e vigilância no acesso.</t>
  </si>
  <si>
    <t>https://drive.google.com/open?id=1b4xTJWVwIQh-erynqjP_n-3JmRF4Vb2a, https://drive.google.com/open?id=1xypCY0GALWZu7NEW-bvfWuYaGnJcutR0, https://drive.google.com/open?id=1sKdEogLOni9zCnuRJssiZ8NqvyGdFuqi, https://drive.google.com/open?id=1Okkbug3BDG8qWdRmiDq85BFeNlmpktPD, https://drive.google.com/open?id=1W85KsvjOn1VQ6lHxG2dviuCqcfRUfLwZ, https://drive.google.com/open?id=13n-nC4SLcuYkPBZw2Rcm5btvB-jOWHvV, https://drive.google.com/open?id=1pSRxGOsb-VL0DLykcR2FIP04Z1ZLGEra, https://drive.google.com/open?id=1r7U0V7IrrX45uux8IFswjwQz82WpdKYq</t>
  </si>
  <si>
    <t>CEI Maria de Belém - R. Monteiro Caminhoa, 83 - Belenzinho. Trecho do quarteirão: Radial Leste/ R. Padre Adelino/ R. Brig. Morais/ R. M. Caminhoa</t>
  </si>
  <si>
    <t>Trincas e até buracos em alguns trechos da calçada, principalmente na R. Brig. Morais. Como é estreita, pedestres se arriscam na rua</t>
  </si>
  <si>
    <t>Calçada muito estreita, exceto nas laterias do prédio, à R. Pe. Adelino, com Largura: 2.5 Faixa livre: 1.5; e nos fundos, na calçada da estação do metrô.</t>
  </si>
  <si>
    <t>Postes metálicos no meio da calçada; ambulantes fecham trechos da calçada e obrigam pedestre a ir para a rua</t>
  </si>
  <si>
    <t xml:space="preserve">Rampas no padrão, mas precisam de manutenção </t>
  </si>
  <si>
    <t>Faixa na esquina da Padre Adelino está ok.</t>
  </si>
  <si>
    <t>Semáforo (sem sinal sonoro) tem espera de 60 seg. e travessia: 20 seg.</t>
  </si>
  <si>
    <t xml:space="preserve">Não tem placas, mas escola ao lado da estação do metrô é bem visível, com pintura nos muros e placas nos acessos. </t>
  </si>
  <si>
    <t>Fachadas principais em ruas de pouco trânsito, mas área é próxima à poluída Radial Leste.</t>
  </si>
  <si>
    <t xml:space="preserve">Pontos de ônibus com bancos </t>
  </si>
  <si>
    <t>Rua sem árvores, mas a arborização dentro e contornando toda a escola oferece sombreamento na calçada</t>
  </si>
  <si>
    <t>Área de grande movimento de pedestres, comércio e metrô.</t>
  </si>
  <si>
    <t>https://drive.google.com/open?id=1LSD3bIlQranSlKbqsWwqnQ4ie4i_bOHN, https://drive.google.com/open?id=1etZTuEOKCW-00lm5A--aL_Wh1esTCZzJ, https://drive.google.com/open?id=1d7nn-wyzcFgslP44tHfYH3zvOyL-eJTR, https://drive.google.com/open?id=1MRgR4JTW5Vb9jUZ7uQCb5Vw9Ux1DTNzz, https://drive.google.com/open?id=1lYrn9dkXd11Nh-15x3H7vDur7CEB91CH, https://drive.google.com/open?id=1grQSeXGYgoUoVhpPWDXbSn3bvLoRKaq4, https://drive.google.com/open?id=16r5P-fXP8d-CoVRwq8xnDk93IVCmC5js, https://drive.google.com/open?id=1Ja2vGCzG4NSGRtW96dCKKWsFw7FmZfIY, https://drive.google.com/open?id=1VLrYpxTNDurU1saSsrkVKZwRp71i8o5-, https://drive.google.com/open?id=1GUtZ-sKZj6FiQX4eP9yjnK53SJB_7AK2</t>
  </si>
  <si>
    <t>INSS Butantã | Av. Vital Brasil, 293-531</t>
  </si>
  <si>
    <t>Não apresenta falhas, mas a escolha do tipo de pavimento (intertravado) pode atrapalhar pessoas com mobilidade reduzida.</t>
  </si>
  <si>
    <t>Faixa livre é comprometida pela presença de vendedores ambulantes.</t>
  </si>
  <si>
    <t>Ambulantes podem atrapalhar um tráfego de pedestres mais intenso, como nas horas de pico.</t>
  </si>
  <si>
    <t>Rampas dentro da norma, mas danificadas e sem manutenção.</t>
  </si>
  <si>
    <t>Faixas levemente desgastadas</t>
  </si>
  <si>
    <t>Não tem sinal sonoro.</t>
  </si>
  <si>
    <t>Placas de orientação no ponto de ônibus e de localização dentro do metrô que está a menos de 100 m do local.</t>
  </si>
  <si>
    <t>Alto tráfego de ônibus</t>
  </si>
  <si>
    <t>Trecho com alto fluxo de veículo e pessoas, este último podendo reduzir a sensação de inseguraça.</t>
  </si>
  <si>
    <t>https://drive.google.com/open?id=1FaUvPj3V6Tv7jUHqsL4xDdityerA1ZB1, https://drive.google.com/open?id=1RbG4dniqbO7qGUwPu-UXX-SYKsYLJnyc, https://drive.google.com/open?id=1sjHHsDdAdCCSTPYQaZvINvB46Y9zsZcs, https://drive.google.com/open?id=1JTxkTWSchZMtOX0zeF9xDu20nJOXXbQV, https://drive.google.com/open?id=1FGqqcBVoHuNJJURXUtEhreUOMDODAepV, https://drive.google.com/open?id=17HROmBSIbvxclUrljMQloH9rmpaGkBc5, https://drive.google.com/open?id=1AlUmegIk9bPMYjFR-GWjXJ8IrJlmU-ZC, https://drive.google.com/open?id=11M66kI_oOnRnqw4STl5aol-kqBdTOec8</t>
  </si>
  <si>
    <t>Subprefeitura de Pinheiros e CETESB | Av. Professor Frederico Hermann Júnior, 595-345</t>
  </si>
  <si>
    <t>Falta placa de advertência ao motorista</t>
  </si>
  <si>
    <t>Ponto de ônibus com cobertura nas adjacências</t>
  </si>
  <si>
    <t>Árvores com plantio regular e que trazem sombra à calçada</t>
  </si>
  <si>
    <t>Veículos fazem conversão em alta velocidade diminuir próximo à faixa de pedestres.</t>
  </si>
  <si>
    <t>https://drive.google.com/open?id=1evWY3poQxRgt2BmDyq7Rfl0ZkPxAu7rI, https://drive.google.com/open?id=1kRkFOq2grHEbBut9S-Kmp-LkedkUPDXh, https://drive.google.com/open?id=1U6I9E2H8XFABvq_c0Zvh81Ctbhoi6zws, https://drive.google.com/open?id=1Ulg2AaU-qDg79G-Jjx-AAZvm51zbrDdN, https://drive.google.com/open?id=1aSf3RuQvVgJegZZdxfGlce4HH5isy5B6, https://drive.google.com/open?id=1yzG6DXL0POaF40YqKPTtTw92maUcV56M, https://drive.google.com/open?id=1ItauXzwFO8HqTj5GCHQYclH6DF-tdxSH, https://drive.google.com/open?id=15Nf6xYoWRUAmz9e2KRORgbEo6VOzbKPJ</t>
  </si>
  <si>
    <t>DEMACRO Pinheiros | R. Padre Carvalho, 39</t>
  </si>
  <si>
    <t>Trecho com alguma inclinação transversal decorrente de rampa para acesso de veículos.</t>
  </si>
  <si>
    <t>Apenas rampa para veículos.</t>
  </si>
  <si>
    <t>Não há faixa de pedestres. No entanto, devido ao tráfego leve não há muita dificuldade em atravessar.</t>
  </si>
  <si>
    <t>Não há semáforo, porém sua inexistência não atrapalha muito a travessia.</t>
  </si>
  <si>
    <t>O edifício está situado próximo à Praça Victor Civita</t>
  </si>
  <si>
    <t>Havia arborização no outro lado da Rua. 8 árvores no trecho avaliado.</t>
  </si>
  <si>
    <t>Área residencial, sem muito fluxo de pedestres. No entanto, o fato de haver uma delegacia traz sensação de segurança.</t>
  </si>
  <si>
    <t>https://drive.google.com/open?id=1-9X1xoWBp5ER--vkEmvMkL5ceqps_YuM, https://drive.google.com/open?id=1QGyO2Ul02khw6pPuKMY9UJPLU4tT0M6P, https://drive.google.com/open?id=1cLU_zkO0N2Sg1t_VOcx50z6w0_yOoG8H, https://drive.google.com/open?id=18UZckKMOK_17HhQqEIQgXe1Hd4B4oWur, https://drive.google.com/open?id=1ufwqM4uXW5mg60RfjiL_IMHiThviGGIi, https://drive.google.com/open?id=1dolP4qSzA44EmvCB-Rv9fUERDu1Z3vvf, https://drive.google.com/open?id=1qp6Yvn1v4noKZtx-birllGCGepktyqat, https://drive.google.com/open?id=1MCQgw1oFrZxlVdnqr3P63ghnX9TN8dbn</t>
  </si>
  <si>
    <t>Mercado Municipal de Pinheiros | R. Pedro Cristi, 89</t>
  </si>
  <si>
    <t>Calçada bem regular, porém com utilização de materiais (pisos) diversos podendo dificultar o trânsito de pessoas com mobilidade reduzida.</t>
  </si>
  <si>
    <t>A calçada de acesso pela R. Dr. Manoel Carlos Ferraz de Almeida é mais ampla. Tem faixa total de 3.80m e livre de 2.20m.</t>
  </si>
  <si>
    <t>A banca de revista da esquina estrangula um pouco a faixa livre. Pode atrapalhar um trânsito mais intenso de pedestres.</t>
  </si>
  <si>
    <t>Rampas em péssimo estado de conservação.</t>
  </si>
  <si>
    <t>O mercado está próximo à estação Faria Lima do metrô que dispõe de sinalização de orientação.</t>
  </si>
  <si>
    <t>Alta concentração de ônibus estacionados.</t>
  </si>
  <si>
    <t>O mercado dispõe de bebedouros, banheiros e está situado próximo ao largo da batata, contando com muitos bancos para descanso.</t>
  </si>
  <si>
    <t>https://drive.google.com/open?id=1hi4FsYdBEazKWcXV7HqFBA52XMkBS-8v, https://drive.google.com/open?id=1tYXU9N7alheiZ7M45agpTswQmfH29DvH, https://drive.google.com/open?id=1-LXEt5LAFeOHgsgbz8iDb2F0yDWlqFPf, https://drive.google.com/open?id=1XGCNiQJIyONmdapeDEEScGsWBqNgOINX, https://drive.google.com/open?id=1jtNvfUws6lO7C-DAoG59DgUpAPYFteGx, https://drive.google.com/open?id=1eR4zsrNfTw--w-KngTi24axasOvL85b1, https://drive.google.com/open?id=1R9BoTszi2dcVd4wvqpXHLSsvL7ikCDwc, https://drive.google.com/open?id=1h9K9edHb8loUTfYItvblgP5nauYmu6fZ</t>
  </si>
  <si>
    <t>Largo da Batata | R. Teodoro Sampaio</t>
  </si>
  <si>
    <t>Faltam algumas peças no piso e não há piso tátil de direcionamento.</t>
  </si>
  <si>
    <t>Por se tratar de uma praça bem ampla, não há tanta concentração de pedestres nos limites da praça, sendo um fluxo bem fluido de pedestres por todo o largo.</t>
  </si>
  <si>
    <t>Próximo aos acessos da estação de metro e pontos de ônibus há uma certa concentração de ambulantes que podem atrapalhar um pouco um trânsito mais alto de pedestres.</t>
  </si>
  <si>
    <t>Faixas um pouco apagadas e sem iluminação.</t>
  </si>
  <si>
    <t>Não tem sinal sonoro. Tempos de travessia são bons.</t>
  </si>
  <si>
    <t>Mapas de orientação dentro das estações e indicação de linhas de ônibus nos pontos.</t>
  </si>
  <si>
    <t>Trânsito de ônibus, caminhões e motos bem elevado, implicando em altos níveis de ruído.</t>
  </si>
  <si>
    <t>Sem banheiros e bebedouros públicos. Ponto positivo: mobiliários para lazer e bicicletário público.</t>
  </si>
  <si>
    <t>Algumas árvores ainda são pequenas e não há muito sombreamento. Jardins em mau estado de conservação.</t>
  </si>
  <si>
    <t>Sensação de segurança pelo alto trânsito de pedestres e policiamento local.</t>
  </si>
  <si>
    <t>https://drive.google.com/open?id=1ubYaC_gtcLQiQ-QQkufgAn4DmIFpLwpn, https://drive.google.com/open?id=1QiG1OCW76DEC2EQhyuAyUIQMLwAS51Bk, https://drive.google.com/open?id=1rlKu46tOR43ixT8g5OMdob_UVsVX1zIH, https://drive.google.com/open?id=1JaTr87zSLxXUj2KRzlxVAdAQPac7DmS1, https://drive.google.com/open?id=1ZN6t7cWqSsWnPuJmq-dvR8VHn0gB6ySC, https://drive.google.com/open?id=1TOR8Nx-91dNk3dJ8XsPYimV9U_9oIm9h, https://drive.google.com/open?id=1hUm5FiyeshirQOnQTr4PwSX8mqZpjAL9, https://drive.google.com/open?id=1CqfKbksRNrdUkUueRpQ8EQFbKlYJyloA</t>
  </si>
  <si>
    <t>Escola Estadual Fernão Dias Paes - Acesso principal | Av. Pedroso de Morais, 420</t>
  </si>
  <si>
    <t>Calçada regular, mas sem podotátil</t>
  </si>
  <si>
    <t>Rampas dentro dos padrões, mas falta manutenção.</t>
  </si>
  <si>
    <t>A falta de semáforo para pedestres não prejudica a travessia.</t>
  </si>
  <si>
    <t>Locais de descanso dentro do pátio externo da escola.</t>
  </si>
  <si>
    <t>https://drive.google.com/open?id=1LZaAV30lKIwoywL1MguLYzozpY5DTBB8, https://drive.google.com/open?id=1S7LxT9jH8Bzd7mb1jM_msJefuF36boau, https://drive.google.com/open?id=1Z9dK7I46czQ6xGZBCaIBVNX9eI7qpShH, https://drive.google.com/open?id=16hROy0_FL0ALgvX8kJgIsoUMTpHE0cZD, https://drive.google.com/open?id=1TQJw4QEvTdJbordLztpSq47uTk-iIExC</t>
  </si>
  <si>
    <t>Escola Estadual Fernão Dias Paes | R. Navarro de Andrade</t>
  </si>
  <si>
    <t>A inclinação varia devido às raízes das árvores que levantaram partes do piso da calçada</t>
  </si>
  <si>
    <t>Sem placa de advertência e iluminação</t>
  </si>
  <si>
    <t>Árvores atrapalham a calçada</t>
  </si>
  <si>
    <t>https://drive.google.com/open?id=1B8eVu5PEmTTFjPfxkFDaM4pcLL137ZM7, https://drive.google.com/open?id=12LoYzanIlCyGijR4kLIf3R4pgnLtbXN9, https://drive.google.com/open?id=1xlxAhAuhDUFleflQWIgrxnbdRjQTl_rW, https://drive.google.com/open?id=1qAgfvtHxYNuNVb6OPXINTNYaz0T8Q14H</t>
  </si>
  <si>
    <t>Escola Estadual Fernão Dias Paes | R. Benjamin Egas</t>
  </si>
  <si>
    <t>Arborização vem de dentro da escola.</t>
  </si>
  <si>
    <t>https://drive.google.com/open?id=1Wcqj8VrKL_kwEoKnj49UmxDvexWzdRHG, https://drive.google.com/open?id=11r6Gx-Vk52bId_Nc_jB2uw1rAdcksQ2o, https://drive.google.com/open?id=1X8OWgdvG-5QwHbOJVP_xwpbu4LO1HZAB, https://drive.google.com/open?id=1eGzyg_RVfDiVtN_yPi-mhF3w32v7dFYm</t>
  </si>
  <si>
    <t>Museu da Casa Brasileira | Av. Brigadeiro Faria Lima</t>
  </si>
  <si>
    <t>As calçadas das ruas perpendiculares à Av. Faria Lima tem largula total menor, mas preservam uma faixa livre de 2.20m sem comprometer a circulação dos pedestres.</t>
  </si>
  <si>
    <t>O ponto de ônibus e banca de revistas estrangulam um pouco a amplitude da calçada, mas ainda assim mantêm uma faixa livre de 1.30m.</t>
  </si>
  <si>
    <t>Não tem sinalização de advertência e iluminação.</t>
  </si>
  <si>
    <t>Tempo para travessia de apenas 30 segundos, com tempo de espera maior que 1 minuto. Não há sinal sonoro para cegos.</t>
  </si>
  <si>
    <t>O próprio museu dispõe de facilidades e locais de descanso.</t>
  </si>
  <si>
    <t>Poucas árvores na calçada. No entanto o Museu possui jardins bem arborizados que oferecem sombreamento também nas calçadas.</t>
  </si>
  <si>
    <t>Apesar do tráfego intenso, a grande quantidade de pessoas na rua e o funcionamento do museu e comércio local, trazem sensação de segurança.</t>
  </si>
  <si>
    <t>https://drive.google.com/open?id=15i1ME7QDI9uWjZeOFRTb7HBse0hrJiNf, https://drive.google.com/open?id=1NSf-iTJlIXlv9f5qh0u7XCuennmlgPMF, https://drive.google.com/open?id=1Wtc83HksLW-D33REwhH3UnPOYC34u9Nw, https://drive.google.com/open?id=1HDuhB9vfB8D4ZOrMvM5qrsgbTYCYG1t_, https://drive.google.com/open?id=1OAqiBYf2-aCmyydnDySuvthSN9T_PO7S, https://drive.google.com/open?id=1-6C7vOLbcRh7oohDga30VUQ538zky8JL, https://drive.google.com/open?id=1RkrXCH7wYDlq6uQOuS0ror-6HCXhIIxU, https://drive.google.com/open?id=1WhYS_k1vYC-G9o4rfnxjMKqOnMIkC1yP, https://drive.google.com/open?id=1wiBgEJT_11Ppl8bED9CKq0Z5Vl0Xa0-I, https://drive.google.com/open?id=1QLsD58NNemkrt-uKxSyxA7-JyeHk-gMS</t>
  </si>
  <si>
    <t>ARTESP | R. Iguatemi, 105</t>
  </si>
  <si>
    <t>Calçamento com pavimento regular, mas há algum relevo nas peças, decorrentes de um assentamento imperfeito.</t>
  </si>
  <si>
    <t>A calçada da R. Iguatemi é bem ampla e sem muitos problemas em relação às faixas livres. No entanto, na R. Aspásia o trecho de calçada tem trechos de largura de faixa livre chegando a 1.10m.</t>
  </si>
  <si>
    <t>Trecho com uma inclinação transversal de aproximadamente de 8º. Porém, como a calçada é bem larga, não há tanto prejuízo.</t>
  </si>
  <si>
    <t>Rampa dentro da norma, mas contendo fissuras e falta de manutenção.</t>
  </si>
  <si>
    <t>Próximo ao edifício do Google (espaço privado que tem um gramado que permite o descanso.</t>
  </si>
  <si>
    <t>https://drive.google.com/open?id=1BOSqLjloFhKtGlXvimrVikX2ub6e6xoP, https://drive.google.com/open?id=1j5hNcGWPx5zc_gdQw0BT-uCyJQrFLJdO, https://drive.google.com/open?id=1almwZXK4ECHoee-hqS32mpVzeWs998CE, https://drive.google.com/open?id=1B1kAzDwTho4qaI0Iy0zC6S5Uu4KGJtMs, https://drive.google.com/open?id=1o4bpNe1BvmKzBGVTV8R3rJJFq2SD8qrB, https://drive.google.com/open?id=1kcazCT09xCKrSJTpIoK9zBEsgeqFJs6k, https://drive.google.com/open?id=1s3oPab-E24wxib04Joq9qWIJnJJN_2B0, https://drive.google.com/open?id=1k1YJ-WAIhF0tYpOB8qUL-xkGpoZBeXAO, https://drive.google.com/open?id=1JKSJ7lN10wuw3zZqHQZw0ixT6Z6wDMDe</t>
  </si>
  <si>
    <t xml:space="preserve">Estação Corinthians Itaquera / Etec/Fatec Itaquera </t>
  </si>
  <si>
    <t xml:space="preserve">Alguns buracos e desníveis </t>
  </si>
  <si>
    <t>Calçadas planas</t>
  </si>
  <si>
    <t xml:space="preserve">Algumas tampas fora de lugar dificultam o caminhar e exigem atenção </t>
  </si>
  <si>
    <t xml:space="preserve">Rampas com design correto. Falta conservação </t>
  </si>
  <si>
    <t xml:space="preserve">Faixas bem visíveis e iluminadas </t>
  </si>
  <si>
    <t>Espera 60 seg Travessia 40 seg</t>
  </si>
  <si>
    <t xml:space="preserve">Há mapas dentro da estação do metrô </t>
  </si>
  <si>
    <t xml:space="preserve">Muitos ônibus no trecho </t>
  </si>
  <si>
    <t xml:space="preserve">Poluição maior nos horários de pico. Vento dispersa poluentes </t>
  </si>
  <si>
    <t xml:space="preserve">Somente ponto de ônibus </t>
  </si>
  <si>
    <t>Árvores pequenas, não geram sombra</t>
  </si>
  <si>
    <t>Trânsito intenso, mas bem controlado.</t>
  </si>
  <si>
    <t>https://drive.google.com/open?id=1qG7iyfmaI3es6qnV4yZaLsMdzjOOEAjV, https://drive.google.com/open?id=1LAGgCd_doZj-Inok6D-LUYhCDhzuukCU, https://drive.google.com/open?id=17HxncUlm616_m4UE0R4KZXGfeOE8CGGa, https://drive.google.com/open?id=1PtcMFGj2d93ksaZ_sk2wVxLbaO86GKf8, https://drive.google.com/open?id=1yWKYpz_OH4JEsdKUmRDQz0NpP4qf6sth, https://drive.google.com/open?id=1y4mFDui7gMkM26bNy9VtCvaYpwNCK-io, https://drive.google.com/open?id=1ghzFmkXNA6OMZ8qcRvu2t_FmSA-tyKzH, https://drive.google.com/open?id=1hhvMcU8Mk8UKMn1Fb0b3WU8y8S9kLnBv, https://drive.google.com/open?id=19ykUo_6Ltfjv_NKEP0rfJdlH1eFi6vb6</t>
  </si>
  <si>
    <t>Hospital do Servidor Público Estadual - rua Borges Lagoa, Av. Ibirapuera, rua Pedro  de Toledo</t>
  </si>
  <si>
    <t xml:space="preserve">Trechos da rua Borges Lagoa com muitas imperfeições e desníveis, provavelmente gerados por raízes de árvores </t>
  </si>
  <si>
    <t xml:space="preserve">Faixa livre entre 1,50 e 1,20 m. Largura adequada ai tráfego de cadeirantes </t>
  </si>
  <si>
    <t xml:space="preserve">Calçada sem inclinações </t>
  </si>
  <si>
    <t xml:space="preserve">Alguns pontos, especialmente nos portões de acesso ao hospital, são ocupados por vendedores ambulantes, dificultando a passagem de cadeiras de rodas </t>
  </si>
  <si>
    <t xml:space="preserve">Há rampas em todas as esquinas e nas faixas de pedestres. Algumas delas pedem ajustes à norma, outras precisam de manutenção. Maioria está em boas condições. </t>
  </si>
  <si>
    <t xml:space="preserve">Falta iluminação noturna. </t>
  </si>
  <si>
    <t xml:space="preserve">Há três semáforos de pedestres no trecho avaliado.  Tempo de espera de 90 seg Tempo de travessia 30 seg. Um deles tem duas etapas, o que obriga parte dos pedestres a ficar na estreita ilha da av. Ibirapuera </t>
  </si>
  <si>
    <t xml:space="preserve">Sinalização apenas na estação do metrô e nas entradas do hospital </t>
  </si>
  <si>
    <t>Picos de até 90 dB quando semáforos abrem. Ruído maior na av. Ibirapuera</t>
  </si>
  <si>
    <t xml:space="preserve">Muitos carros e ônibus. </t>
  </si>
  <si>
    <t>Apoio apenas no interior dos jardins do hospital. Há uma praça sem bancos na av. Ibirapuera. Pontos de ônibus e de táxis com bancos l</t>
  </si>
  <si>
    <t xml:space="preserve">Árvores na rua Borges Lagoa e jardins ao longo do hospital </t>
  </si>
  <si>
    <t xml:space="preserve">Local passa a sensação de segurança </t>
  </si>
  <si>
    <t>https://drive.google.com/open?id=124olhQjNFmQHJJWlhs8bN6N3N-uUeO04, https://drive.google.com/open?id=1jViYXTWaFHtpcR7HU16kON5JNJo7VCXk, https://drive.google.com/open?id=1UlMhq5KULjdu8eZWXf5g-U-BntGkI5EL, https://drive.google.com/open?id=1aajduooKBw33A2dGeAHpd6WtSMe-Xboo, https://drive.google.com/open?id=13nks-F5jbc3WXqnkBidbt8QdmPLMwuGZ, https://drive.google.com/open?id=1VwybFXUUO1gI2lWKB5Cuq7KkRWfc4brS, https://drive.google.com/open?id=19-WSrH_ZpVlD1wGr2UslyDBypo4EfFBU, https://drive.google.com/open?id=1L0jODd4wMz08FFLi1HdQQAjGqu7WHSgV, https://drive.google.com/open?id=1_8haynQmChdznriPge205Oy5jiVvBtFP, https://drive.google.com/open?id=1mjwJDXfP_tRar01A5IFJYTDMKbj_sSWj</t>
  </si>
  <si>
    <t xml:space="preserve">Rua Conselheiro Crispiniano 300 a / Praça das Artes </t>
  </si>
  <si>
    <t>Buracos na calçada.</t>
  </si>
  <si>
    <t xml:space="preserve">Boa, com alguns trechos ruins </t>
  </si>
  <si>
    <t xml:space="preserve">Cones provisórios </t>
  </si>
  <si>
    <t xml:space="preserve">Rampa quebrada por rodas de ônibus </t>
  </si>
  <si>
    <t xml:space="preserve">Faixas bem gastas </t>
  </si>
  <si>
    <t xml:space="preserve">Tempo dr espera 140 seg. Travessia 20 seg </t>
  </si>
  <si>
    <t>Picos de 75 dB</t>
  </si>
  <si>
    <t xml:space="preserve">Há algums ônibus elétricos </t>
  </si>
  <si>
    <t xml:space="preserve">Apoio na Praça das Artes </t>
  </si>
  <si>
    <t>https://drive.google.com/open?id=1XsAFzj_0AJ3-FUYwWuaMUOH7qpz10ZHL, https://drive.google.com/open?id=1uPOQziyH5jKy_094S5Lo1OSflg8ny6lw, https://drive.google.com/open?id=1ucd5q-p5sN2aSR4KrF86JKMJ6pCYd2h8, https://drive.google.com/open?id=1Uq6TakAa2srviU7yqtBUpgt-etC-s_Sq, https://drive.google.com/open?id=1yhTewAciftqadWtVdveFBd6g3q2xHje1, https://drive.google.com/open?id=1zXq8bXHQftbjlZyXDrQk8ywTAmpm4JiT</t>
  </si>
  <si>
    <t xml:space="preserve">Av Tucuruvi/ subprefeitura Santana Tucuruvi </t>
  </si>
  <si>
    <t>Alguns desnivelamentos no piso</t>
  </si>
  <si>
    <t>Largura variável entre 2m e 4m</t>
  </si>
  <si>
    <t>Um ponto mais inclinado</t>
  </si>
  <si>
    <t xml:space="preserve">Rampas com algum desgaste </t>
  </si>
  <si>
    <t xml:space="preserve">Uma faixa boa; outra bem gasta </t>
  </si>
  <si>
    <t>Semáforo diante da Subprefeitura é exemplar: abre 60 s e fecha 60 s. Já o da esquina, exige espera de 120 s e abre apenas 15 s</t>
  </si>
  <si>
    <t>Ruído intenso em horário de pico</t>
  </si>
  <si>
    <t>Ar ruim!</t>
  </si>
  <si>
    <t xml:space="preserve">Praça da Subprefeitura e estação do metrô </t>
  </si>
  <si>
    <t xml:space="preserve">Descanso na Praça interna da Subprefeitura </t>
  </si>
  <si>
    <t>Tráfego um pouco agressivo em horário de pico</t>
  </si>
  <si>
    <t>https://drive.google.com/open?id=1HPgHvvsFgXVoSry0HZ_Pcuj6d06yu4zF, https://drive.google.com/open?id=1N0D5aUYD7_vhT1xq_ASuBcX5JR7fAe3l, https://drive.google.com/open?id=1US4iqokq6WnJSMV3eFRTZjpfpBt4_HeT, https://drive.google.com/open?id=1lR94sgN4ajvNneJsRuGTML1pqjIp_YZo, https://drive.google.com/open?id=1Y1J30oeDr4gDmRvKr7ESBVbNhG-cAG3q, https://drive.google.com/open?id=10yFVGSZ4a1zmpG1WDn_TLerJYrn_IxcP, https://drive.google.com/open?id=1oIVQ38VN75K_B2c_UHTGSC_3fSDxBXfE</t>
  </si>
  <si>
    <t xml:space="preserve">SE Albino César/ Rua Curupite/ Rua  Cajamar </t>
  </si>
  <si>
    <t xml:space="preserve">Alguns buracos e elevações </t>
  </si>
  <si>
    <t>Calçada estreita na rua Cajamar. Na rua Curupite, lagura de 1.8 m e faixa livre com 1 m</t>
  </si>
  <si>
    <t>Duas rampa de carro na calçada.</t>
  </si>
  <si>
    <t xml:space="preserve">Postes impedem a passagem </t>
  </si>
  <si>
    <t xml:space="preserve">Duas rampas </t>
  </si>
  <si>
    <t xml:space="preserve">Semáforo não é necessário </t>
  </si>
  <si>
    <t xml:space="preserve">Rua tranqüila </t>
  </si>
  <si>
    <t xml:space="preserve">Não há poluição localizada </t>
  </si>
  <si>
    <t xml:space="preserve">Sentar na calçada é o jeito </t>
  </si>
  <si>
    <t xml:space="preserve">Jardim da escola oferece conforto </t>
  </si>
  <si>
    <t xml:space="preserve">Alguns carros passam em velicidade acima dos 30km/h regulamentados </t>
  </si>
  <si>
    <t>https://drive.google.com/open?id=1ugozR9U6vA_EqAg7h6u2YkSvBs9Cf-sX, https://drive.google.com/open?id=18PIvxfDfifG7aCMWggK8WsjYo4-EfrPQ, https://drive.google.com/open?id=1l9inma-pAn8Thp8mE3_kK8Atz4CMIAy0, https://drive.google.com/open?id=1JVqF031wnT0_F2qAVZusEwfXeHRTiaOV, https://drive.google.com/open?id=1sA--tj6_KOlBgCVND1L4Sum1vJomkGaF, https://drive.google.com/open?id=1iXINThDJtcmzf1g27TH_9h0R2apZ4lWa, https://drive.google.com/open?id=1w-hqGPAoMrj4QSLP6XpBT5k09iqutghW, https://drive.google.com/open?id=1mumqtSuVGaeXlfq6UxMHAxH70agSBrkv, https://drive.google.com/open?id=13Q9iIFzQzFW8_kjuFRnsnpDBmSRtxVyb, https://drive.google.com/open?id=1G2htA8A8ImGQmqmg0wTcHs7vDg44KXCz</t>
  </si>
  <si>
    <t xml:space="preserve">Rua Parque Domingos Luiz com Rua Castro Maia com Rua Fábio Fannuchi / EE Antônio Dias e CEI Jardim São Paulo </t>
  </si>
  <si>
    <t>Buracos, degraus e imperfeições no piso</t>
  </si>
  <si>
    <t>Postes, lixo e entulhos ocupam a calçada</t>
  </si>
  <si>
    <t xml:space="preserve">Uma rampa apenas.  E fora do padrão </t>
  </si>
  <si>
    <t>Faixas bem desgastadas.</t>
  </si>
  <si>
    <t xml:space="preserve">Trecho não precisa de semáforo. </t>
  </si>
  <si>
    <t xml:space="preserve">Rua movimentada somente em horário de pico </t>
  </si>
  <si>
    <t xml:space="preserve">Árvores e canteiros sem manutenção </t>
  </si>
  <si>
    <t>Tráfego leve. À noite local pode ser arriscado</t>
  </si>
  <si>
    <t>https://drive.google.com/open?id=15mLQcB34k3G3-9OXUVaIrg-fz-rL7S7B, https://drive.google.com/open?id=1KiTbtIJqY1jF51gCNJEH4JSxKLkCL1mQ, https://drive.google.com/open?id=1QM8gyYQ56pVAKphkCr6J4ePh4DqVW3Ia, https://drive.google.com/open?id=10BsRmpwJm7TQT7Xz4toctapz9IkHgu6H, https://drive.google.com/open?id=1Rm0xbhJoTEgwg8r0DrycOKoJjofAG1L7, https://drive.google.com/open?id=11SmgrBTewgzFQdggkBDMmUINjhEJlxpY, https://drive.google.com/open?id=1jFP0SS3tM4a5XXDrsdJ3U9X6YhVP--mO, https://drive.google.com/open?id=1HmtIN71gK3FU0YUG1alJfdIEc48QHEID, https://drive.google.com/open?id=12UAWCdjs_CWDAf3OxFFD1C411hOHqYhU</t>
  </si>
  <si>
    <t xml:space="preserve">Calçada na ponte Cruzeiro do Sul/Acesso ao Terminal rodoviário Tietê </t>
  </si>
  <si>
    <t xml:space="preserve">Trecho da ponte muito danificado. Trecho da alça de acesso em estado razoável </t>
  </si>
  <si>
    <t>Trecho da ponte tem alguns probleminhas "morrinhos"</t>
  </si>
  <si>
    <t xml:space="preserve">Alguns ambulantes atrapalham a passagem.  Mas nada grave </t>
  </si>
  <si>
    <t xml:space="preserve">Rampas conforme padrão. Precisam manutenção </t>
  </si>
  <si>
    <t xml:space="preserve">Faixa no trecho da ponte tem lombofaixa. Faixa próxima ao Terminal está desgastada </t>
  </si>
  <si>
    <t>Trecho nao tem semáforo, mas motoristas param na faixa</t>
  </si>
  <si>
    <t xml:space="preserve">Mapa na estação do metrô </t>
  </si>
  <si>
    <t xml:space="preserve">Tráfego intenso de ônibus e caminhões </t>
  </si>
  <si>
    <t>Trecho com muitos veículos diesel</t>
  </si>
  <si>
    <t xml:space="preserve">Apoio somente no Terminal </t>
  </si>
  <si>
    <t xml:space="preserve">Canteiros pedem manutenção </t>
  </si>
  <si>
    <t>Travessia da ponte um pouco arriscada à noite</t>
  </si>
  <si>
    <t>https://drive.google.com/open?id=1bGkLb1kThblIR7c4UVZ-ojZLLzVj5fgc, https://drive.google.com/open?id=19yDoYqSEDik3WQOhedkWxw82nEzvmVzq, https://drive.google.com/open?id=17TOVE4fyqvBx_bfARvLp_P5i5uVW3JHX, https://drive.google.com/open?id=1C9CA8brhCnVHYY93fDdWyNCMHCAgeD2G, https://drive.google.com/open?id=1lQpenm7ETUu3N7aB0UQCsT18l0s-7yB1, https://drive.google.com/open?id=1tyjOWdKTXfT2nfaFpwN8dgc2cQHYHU1o</t>
  </si>
  <si>
    <t xml:space="preserve">Av.Cruzeiro do Sul/ Terminal rodoviário Tietê </t>
  </si>
  <si>
    <t>Apenas o trecho de entrada da estação/Terminal rodoviário  est á  bem mantido</t>
  </si>
  <si>
    <t>Há postes mal posicionados</t>
  </si>
  <si>
    <t>Rua plana</t>
  </si>
  <si>
    <t>Alguns postes no meio da calçada</t>
  </si>
  <si>
    <t xml:space="preserve">Rampas conforme padrão mas precisam de manutenção </t>
  </si>
  <si>
    <t>Faixas (2) em bom estado</t>
  </si>
  <si>
    <t>Semáforo de travessia da Cruzeiro  do Sul tem 80 segundos fe espera e 20 segundos de travessia. Pedestres param no meio da avenida quando veem o vermelho piscante</t>
  </si>
  <si>
    <t xml:space="preserve">Há mapa dentro da estação terminal </t>
  </si>
  <si>
    <t xml:space="preserve">Caminhões pesados e ônibus alem de motos barulhentas </t>
  </si>
  <si>
    <t xml:space="preserve">Muitos veículos diesel </t>
  </si>
  <si>
    <t>https://drive.google.com/open?id=1vFhB_IW5jusBJotX4syIB3YsVaMZc18V, https://drive.google.com/open?id=1LD4jR1FcBt806v-KVphb3dF1tZDgA1Sy, https://drive.google.com/open?id=17vs1d-KVplyjHCXs6hbSzfR-3GhA8aBE, https://drive.google.com/open?id=1zGpUNZnhSMe3b02FL_qSS3rwNBgj5QVQ, https://drive.google.com/open?id=1680pbGbYUNimZ7epfYOyq0rKOl_5vzeX, https://drive.google.com/open?id=14mGdg8r3HVV_bJKmHJYsW-8b3b_MlAOt, https://drive.google.com/open?id=1kkUlyVB04UKu5M6xXC3sCWGZem4M6u_f, https://drive.google.com/open?id=1n30OCG2ecKWC9suAVA5nU71FwDRzWixN, https://drive.google.com/open?id=1d-6fagH01LGYONvIIIR1PykPFXxy9xTX</t>
  </si>
  <si>
    <t>Av. Benedito Leite D'Avila Estação Guaianazes da CPTM</t>
  </si>
  <si>
    <t xml:space="preserve">Há pequenas falhas e fraturas no pavimento </t>
  </si>
  <si>
    <t xml:space="preserve">Calçada delimitada  por barreira de aço </t>
  </si>
  <si>
    <t>Via plana</t>
  </si>
  <si>
    <t xml:space="preserve">Alguns ambulantes atrapalham </t>
  </si>
  <si>
    <t xml:space="preserve">Rampas precisam muita manutenção </t>
  </si>
  <si>
    <t xml:space="preserve">Faixas bem gastas no Terminal da Estação </t>
  </si>
  <si>
    <t>Espera 50 s Travessia 20 s</t>
  </si>
  <si>
    <t xml:space="preserve">Mapa dentro da estação </t>
  </si>
  <si>
    <t xml:space="preserve">Muitos ônibus e gritaria de ambulantes </t>
  </si>
  <si>
    <t xml:space="preserve">Trânsito intenso de ônibus e caminhões </t>
  </si>
  <si>
    <t xml:space="preserve">Apoio apenas na Estação </t>
  </si>
  <si>
    <t xml:space="preserve">Arvores esparsas sem paisagismo </t>
  </si>
  <si>
    <t xml:space="preserve">Trânsito agressivo </t>
  </si>
  <si>
    <t>https://drive.google.com/open?id=1_v4ZrKLhgV88i1gbkGBWlfgNr4K7C_YF, https://drive.google.com/open?id=18p2GPmFrPn97cV8Z8D9oSaNZPpwQrm8U, https://drive.google.com/open?id=10AvuSGgrQdfHHDPL-1kXH5PNZRrPCgYU, https://drive.google.com/open?id=1Cun-hnEqquH5gDUMxIHq1YShg07cA84s, https://drive.google.com/open?id=1r3R5za3cNDuDYCgCVZhJBz57AbHOoZRI, https://drive.google.com/open?id=1mRoGVZDb7foVN_j9oDSfhKzT8WFLDndz, https://drive.google.com/open?id=1WfH3p6cxGzg5G42A3cR6Qw0RkpbxTiWQ, https://drive.google.com/open?id=1nJmFWxZ9aeY0Mr9HwACsMwdMBeAsys0Y</t>
  </si>
  <si>
    <t>Av. Dr. Arnaldo alt
 301 Inst. ICESP Adolfo Lutz E Fac. Medicina</t>
  </si>
  <si>
    <t>Algumas fraturas e buracos</t>
  </si>
  <si>
    <t xml:space="preserve">Calçada insuficiente para o tráfego de pedestres </t>
  </si>
  <si>
    <t>Rua plana calçadas idem</t>
  </si>
  <si>
    <t xml:space="preserve">Alguns postes desalinhados </t>
  </si>
  <si>
    <t xml:space="preserve">Falta conservação </t>
  </si>
  <si>
    <t>Espera 60 seg Travessia 35 seg</t>
  </si>
  <si>
    <t>Avaliação feita em feriado. Pode ser maior</t>
  </si>
  <si>
    <t>Muito movimento de ônibus e motos</t>
  </si>
  <si>
    <t>Só dentro dos hospitais</t>
  </si>
  <si>
    <t xml:space="preserve">Jardins na Faculdade de Medicina </t>
  </si>
  <si>
    <t>https://drive.google.com/open?id=1Ic7FCKi_Brxq9eodCXLFxAoyAx4IQV7G, https://drive.google.com/open?id=1lBJuMmrZXtN3LxdRY-2qKBMjvOva6mY9, https://drive.google.com/open?id=1xtvA4BOZ3Llu4GsTR2i-8r6cMkFJ97XA, https://drive.google.com/open?id=1LCrRc6iWh6np5kkTwkN_VXXIRrVImo8W, https://drive.google.com/open?id=1GcSBoOeROyCCQEPGCmTZnJNbfGeTgPPV, https://drive.google.com/open?id=1SWZQUH8gXwRB8EuIq3JhRBJrw5Vmd193, https://drive.google.com/open?id=18OCkKszfJel6dKBFKygiXZCBATR96DfU</t>
  </si>
  <si>
    <t xml:space="preserve">Rua Teodoro Sampaio / Instituto Médico Legal </t>
  </si>
  <si>
    <t xml:space="preserve">Algumas falhas e quebras </t>
  </si>
  <si>
    <t xml:space="preserve">Calçada plana </t>
  </si>
  <si>
    <t xml:space="preserve">Requer conservação </t>
  </si>
  <si>
    <t xml:space="preserve">Uma faixa na esquina com Enéas Aguiar </t>
  </si>
  <si>
    <t>Não se aplica</t>
  </si>
  <si>
    <t>Ruído reverbera</t>
  </si>
  <si>
    <t xml:space="preserve">Ônibus motos e muitos carros </t>
  </si>
  <si>
    <t xml:space="preserve">Jardins no Instituto Médico Legal </t>
  </si>
  <si>
    <t>https://drive.google.com/open?id=1qcLp5s3zgaTrcJ46OEd2Gd8Q_RgdFoEn, https://drive.google.com/open?id=1P0SPsSxJgJLwif-xf3SNSdcRQy77C9Pa, https://drive.google.com/open?id=1berO1aOEncxUUfgKim5eWVaxaaZ33XYi, https://drive.google.com/open?id=1D_O2YeUy2RXVq7ysva407PVQbJ4Vm8rk, https://drive.google.com/open?id=1U9g9R1DYkXftbryHcBLaMcktygEknSXp, https://drive.google.com/open?id=1loU2aBRNaZ9h5BSQzN7TY8rUFf41Bta8</t>
  </si>
  <si>
    <t>Poupatempo Lapa- rua Guaicurus 920</t>
  </si>
  <si>
    <t xml:space="preserve">Calçada refeita, com piso podotatil </t>
  </si>
  <si>
    <t>Largura variável há trecho com 3m total e 2 m faixa livre</t>
  </si>
  <si>
    <t>Apenas um hidrante fora de lugar</t>
  </si>
  <si>
    <t xml:space="preserve">Rampa do lado oposto precisa manutenção </t>
  </si>
  <si>
    <t xml:space="preserve">Faixa bem conservada, com iluminação específica </t>
  </si>
  <si>
    <t>Espera: 30 seg Abertura 30 seg</t>
  </si>
  <si>
    <t>Sinalização para ciclistas</t>
  </si>
  <si>
    <t>Picos de ruido com até 75 dB</t>
  </si>
  <si>
    <t xml:space="preserve">Cheiro de fumaça </t>
  </si>
  <si>
    <t xml:space="preserve">Abrigo e banheiro no Poupatempo </t>
  </si>
  <si>
    <t>Há apenas arbustos que não fazem sombra</t>
  </si>
  <si>
    <t xml:space="preserve">Trânsito ameaçador </t>
  </si>
  <si>
    <t>https://photos.google.com/u/1/album/AF1QipNJfklsWIE9FzdJmP2DBNlIDXuy3j_OMFzGGVzJ</t>
  </si>
  <si>
    <t>Tendal da Lapa Rua Guaicurus 1000</t>
  </si>
  <si>
    <t xml:space="preserve">Trechos quebrados. Sem podotatil </t>
  </si>
  <si>
    <t>Rua plana, calçadas idem</t>
  </si>
  <si>
    <t>Postes no meio da calçada</t>
  </si>
  <si>
    <t xml:space="preserve">Há rampas, mas falta manutenção </t>
  </si>
  <si>
    <t xml:space="preserve">Faixa bem definida </t>
  </si>
  <si>
    <t>Espera 50 seg. Abertura 20 seg</t>
  </si>
  <si>
    <t>Picos de até 80 dB</t>
  </si>
  <si>
    <t>Apoio apenas no interior do Tendal</t>
  </si>
  <si>
    <t xml:space="preserve">Árvore em mau estado </t>
  </si>
  <si>
    <t>https://drive.google.com/open?id=11VulDDMR2PHn61sZWTB5_eINbjGO7rTN, https://drive.google.com/open?id=1pqc3jjo2oS2VCC0lRoYRyWr2W0gqSFmL, https://drive.google.com/open?id=1U07EFKXYgLykRzyi-26hu9DxBZ2EsAhj, https://drive.google.com/open?id=1RzCaYdNF7DtgQ6Gy9-EUFtgo5tTlNr0j, https://drive.google.com/open?id=1i42zCWHWt831vuV0-qYB28_vESaaY7DF, https://drive.google.com/open?id=1kgmt1mXHaPWVskwggGffgIfgwL2Ym-dU</t>
  </si>
  <si>
    <t>Estação Lapa Cptm e Instituto Luciana Montoro - rua Guaicurus 1399</t>
  </si>
  <si>
    <t>Trecho de acesso à estação e ao Instituto estão muito danificados</t>
  </si>
  <si>
    <t>Trecho com alto movimento e parte da calçada bloqueada por tapume</t>
  </si>
  <si>
    <t xml:space="preserve">Tapumes, postes e ambulantes bloqueiam passagem </t>
  </si>
  <si>
    <t xml:space="preserve">Rampas sem manutenção </t>
  </si>
  <si>
    <t xml:space="preserve">Faixa na Guaicurus termina em rampa parcialmente bloqueada. Rampas sem manutenção </t>
  </si>
  <si>
    <t>Por estar em área de circulação de pcds, semáforos deveriam ter sinal sonoro. Espera 50 seg. Travessia 30 seg</t>
  </si>
  <si>
    <t xml:space="preserve">Muitos ônibus acelerando </t>
  </si>
  <si>
    <t xml:space="preserve">Trecho com muitos ônibus </t>
  </si>
  <si>
    <t xml:space="preserve">Há praça nas imediações </t>
  </si>
  <si>
    <t xml:space="preserve">Praça anexa com muitas árvores </t>
  </si>
  <si>
    <t>Circulação alta de pedestres traz segurança ao local</t>
  </si>
  <si>
    <t>https://drive.google.com/open?id=1E6G5XyOxQNXcoPai1MpXnb3wbrRtButD, https://drive.google.com/open?id=1Bo-n4WXr-AZbrf1aObuvRWBCdnjJ8oVb, https://drive.google.com/open?id=11kQKa7U_V1m04o2YuzuU0x7wH6W8kc0s, https://drive.google.com/open?id=1UjGaN5DD6eank0G5FuyS7PsuvbhoNnC3, https://drive.google.com/open?id=1IpqW7L80WuDrOvn0Qe_FrUpfqenzonnO, https://drive.google.com/open?id=1dxpHZjbJcdaMkUVsh8VdUUmigwUxeeik, https://drive.google.com/open?id=1IQ87XIo_a9x7S4BgZtoFTvloR2i2MI0k, https://drive.google.com/open?id=1YxtQiWMSWF4iXfqQyRpBqzAWyGBb8FIG, https://drive.google.com/open?id=1dOCaoYeymDv_c1fAgYvxLq1JAKtqHaps</t>
  </si>
  <si>
    <t>Mercado da Lapa - A partir devia Herbart</t>
  </si>
  <si>
    <t>Alguns trechos desnivelados</t>
  </si>
  <si>
    <t>Área plana</t>
  </si>
  <si>
    <t xml:space="preserve">Alguns poucos ambulantes atrapalham o fluxo de pedestres </t>
  </si>
  <si>
    <t xml:space="preserve">Algumas rampas demandam conservação </t>
  </si>
  <si>
    <t>Motoristas respeitam faixas</t>
  </si>
  <si>
    <t>Travessias em duas fases. Espera: 50 Travessia 30 seg</t>
  </si>
  <si>
    <t>Picos de até 70 dB</t>
  </si>
  <si>
    <t>Muitos ônibus, motos e vans</t>
  </si>
  <si>
    <t xml:space="preserve">Apoio no interior do mercado </t>
  </si>
  <si>
    <t xml:space="preserve">Palmeiras não fazem sombra </t>
  </si>
  <si>
    <t xml:space="preserve">Grande circulação de pessoas </t>
  </si>
  <si>
    <t>https://drive.google.com/open?id=1-O2kf6in2ewn3GVjPu6E_jinKhOFdqE9, https://drive.google.com/open?id=13pyP6eQt2Je4OL430QJtwbWc5qqxohon, https://drive.google.com/open?id=13mHvIAiPVFhK9JLEhTKSxS07S6k2UylR, https://drive.google.com/open?id=105GONhUgjb3xrXI38QlMCOtiBPtW-NtU, https://drive.google.com/open?id=1QsL1icC5DTBi1pclrsaokirvaNzC3Oj4, https://drive.google.com/open?id=10zh72PYbhwuKCiixJ8lESS-dfiijnbXN, https://drive.google.com/open?id=12JzCh61mX8aBuwVUQveDGWj-FmnkoM7I, https://drive.google.com/open?id=1ZXMr9s0QhwIxbytdpFqIqtxfd9e7Xk06</t>
  </si>
  <si>
    <t>Rua Antonio Raposo 73 - EE Anhanguera Diretoria de Ensino Centro Oeste</t>
  </si>
  <si>
    <t xml:space="preserve">Calçada pede manutenção </t>
  </si>
  <si>
    <t xml:space="preserve">Calçada larga para o movimento de pessoas. Em um sábado </t>
  </si>
  <si>
    <t xml:space="preserve">Apenas alguns vasos e lixo atrapalham o fluxo de pedestres </t>
  </si>
  <si>
    <t xml:space="preserve">Rampa apenas na esquina com rua 12 de outubro </t>
  </si>
  <si>
    <t xml:space="preserve">Gaixa e rampa na esquina com rua 12 de outubro </t>
  </si>
  <si>
    <t xml:space="preserve">Tráfego leve dispensa semáforo </t>
  </si>
  <si>
    <t>Rua calma. Ruído eventual</t>
  </si>
  <si>
    <t xml:space="preserve">Tráfego leve </t>
  </si>
  <si>
    <t xml:space="preserve">Árvores da escola sombreiam calçadas </t>
  </si>
  <si>
    <t xml:space="preserve">Local agradável </t>
  </si>
  <si>
    <t>https://drive.google.com/open?id=1gW2FquxqM_94SUho8n_BX3lgNvoyCL5-, https://drive.google.com/open?id=1uhjFlOtqPfbGGaDFyXPaSRO4lB069Ilb, https://drive.google.com/open?id=1e2dDaiHhl9TvrCRnK9V5-PwpyNPLJGGx, https://drive.google.com/open?id=12aXvcOza1wqI1Ygtr-SSmbPwAV6JDcTu, https://drive.google.com/open?id=1v_iEgtrHUU7mwIH-8jidmZZMYyd9-UiT, https://drive.google.com/open?id=1Bb1Ju8evWYt-9knODANT57Cd9uHwKMgH, https://drive.google.com/open?id=1dQXt5obHn6Mpv_zwnrUROgOW6Xr86iGR, https://drive.google.com/open?id=1oSkKB5VEFEAgvcmSb-9bXJSfbmRaeAVr, https://drive.google.com/open?id=1QKwpKBvMbxlMzrKAST_WqMdqDC4CLxQC</t>
  </si>
  <si>
    <t>Rua João Tibiriçá - Estação Domingo de Morais Cptm</t>
  </si>
  <si>
    <t xml:space="preserve">Algumas frestas e placas desniveladas </t>
  </si>
  <si>
    <t>Calçada larga. Podotatil no trecho de 100 metros avaliado</t>
  </si>
  <si>
    <t xml:space="preserve">Rua com leve declive </t>
  </si>
  <si>
    <t xml:space="preserve">Banca de jornais e telefone público dificultam a passagem </t>
  </si>
  <si>
    <t xml:space="preserve">Faixa um pouco gasta. Asfalto irregular dificulta passagem de cadeirante </t>
  </si>
  <si>
    <t xml:space="preserve">Rua calma, dispensa semáforo </t>
  </si>
  <si>
    <t xml:space="preserve">Ruído de aparelhos de som de carros </t>
  </si>
  <si>
    <t xml:space="preserve">Trecho urbanizado pela estação </t>
  </si>
  <si>
    <t xml:space="preserve">A noite, local tem baixo movimento </t>
  </si>
  <si>
    <t>https://drive.google.com/open?id=1ub8tEK6LdZf8eMksOSsgAbQ_pG9w4rE7, https://drive.google.com/open?id=1UEQLZBixVslZQnxbrsFusyFlpUZ_KdUq, https://drive.google.com/open?id=1ULdUjKw7vv7BZ37CBcbxVfpxJL5fnmx3, https://drive.google.com/open?id=1GFtneV1p-SrKfYLsjyjIJupG3sSNBHLH, https://drive.google.com/open?id=19kkcMafmdXssqPg3kNgrGsWP89yuLO8d, https://drive.google.com/open?id=1jP63DxgwJBlhbrqqU1fhkzbvhDNBFuPY, https://drive.google.com/open?id=1aOFwqhvDahTvlHEq9_4mlv3FibIpqs8u, https://drive.google.com/open?id=1fkPWbHrjMiCxdLgaptgF1hrLG9yrZIfv, https://drive.google.com/open?id=1j-dXuPAYK3zLQZZadhwHM7jBX6jJ5U6r</t>
  </si>
  <si>
    <t>Rua Cruz das Almas 182 - Emef Ana Maria Alves</t>
  </si>
  <si>
    <t>Algumas falhas no piso</t>
  </si>
  <si>
    <t xml:space="preserve">Edifício anexo ao Hospital Municipal Saboia de Medeiros </t>
  </si>
  <si>
    <t xml:space="preserve">Trecho em rampa no ponto de recolhimento de lixo </t>
  </si>
  <si>
    <t xml:space="preserve">Somente uma faixa na entrada do hospital e escola </t>
  </si>
  <si>
    <t xml:space="preserve">Movimento baixo dispensa semáforo </t>
  </si>
  <si>
    <t xml:space="preserve">Pouco movimento </t>
  </si>
  <si>
    <t>Cheiro de lixo</t>
  </si>
  <si>
    <t xml:space="preserve">Árvores pequenas </t>
  </si>
  <si>
    <t xml:space="preserve">Alguns carros em alta velocidade </t>
  </si>
  <si>
    <t>https://drive.google.com/open?id=1Wzfd__6etb4YMkcj5yVx4xCSFQSooWHD, https://drive.google.com/open?id=1NNEdAIhtREVLUSxnbKHbL2h8SM5BPO87, https://drive.google.com/open?id=1Wqq8L7jlPYZmsnx-6DOYnufNm5JaXTny, https://drive.google.com/open?id=1WUiSHPWNDnVfhypCLQqoq4B_BpY82afM</t>
  </si>
  <si>
    <t xml:space="preserve">Av Francisco de Paula Q. Ribeiro </t>
  </si>
  <si>
    <t xml:space="preserve">Piso intertravado com alguns desníveis </t>
  </si>
  <si>
    <t xml:space="preserve">Rua um pouco inclinada </t>
  </si>
  <si>
    <t xml:space="preserve">Ambulantes dificultam a circulação </t>
  </si>
  <si>
    <t xml:space="preserve">Somente uma rampa </t>
  </si>
  <si>
    <t xml:space="preserve">Local perigoso, em curva </t>
  </si>
  <si>
    <t>Semáforo necessário!</t>
  </si>
  <si>
    <t xml:space="preserve">Apoio somente no PS </t>
  </si>
  <si>
    <t xml:space="preserve">Área razoavelmente arborizada </t>
  </si>
  <si>
    <t xml:space="preserve">Riscos de trânsito </t>
  </si>
  <si>
    <t>https://drive.google.com/open?id=1ZwtAwhF_jdo22tU8GIrlkMhGdmon-FL8, https://drive.google.com/open?id=1PWUgebTxCwlx16X3ynsvqnPWPrw3zjSS, https://drive.google.com/open?id=1AhMm4EGDPLzSdiaQWUlPfhhUXh6f5GFD, https://drive.google.com/open?id=1exh6kQJRVmUz6dp8jktLztYC3m5GJGuV, https://drive.google.com/open?id=1motuYt5tgBUSp1ztO-ZxDAFlpQ_jauWx, https://drive.google.com/open?id=10Nk1Lsb2U21zkSbdnIFG5fxONYy-d08z</t>
  </si>
  <si>
    <t xml:space="preserve">Sítio da Ressaca - Biblioteca Centro Cultural - Praça Serafina Giancola Vicentini </t>
  </si>
  <si>
    <t xml:space="preserve">Não tem podotatil </t>
  </si>
  <si>
    <t xml:space="preserve">Apenas uma rampa </t>
  </si>
  <si>
    <t xml:space="preserve">Movimento baixo de veículos </t>
  </si>
  <si>
    <t xml:space="preserve">Semáforo desnecessário </t>
  </si>
  <si>
    <t xml:space="preserve">Apenas ruído de aviões em Congonhas </t>
  </si>
  <si>
    <t>Tráfego leve</t>
  </si>
  <si>
    <t>Praca próxima</t>
  </si>
  <si>
    <t>Trecho bem arborizado</t>
  </si>
  <si>
    <t xml:space="preserve">Pouco movimento. Pode ser perigoso à noite </t>
  </si>
  <si>
    <t>https://drive.google.com/open?id=1JBq2cj7UjjvQPkB-g6P5oe6hQiYxucq8, https://drive.google.com/open?id=1-1XLRfy1hA4DdzPHzfizX4LIZIgBmCxc, https://drive.google.com/open?id=1XZRJYCYg1wOVZMb2RKJfU9_M8tOF6fnh, https://drive.google.com/open?id=1G9tJytgKsPQ3h7aAyeTBDRotu7sdHPJ8, https://drive.google.com/open?id=1EjnhKU5zTGoRt-4BySRKlq6NkrAdSOcz, https://drive.google.com/open?id=1lT75JE7a7ZnzXzRPrKWZXf3ECecTnsHg, https://drive.google.com/open?id=1t1q-IKhs9cQES1xax-g9zeiwvRnaPnDB</t>
  </si>
  <si>
    <t>EE Prudente de Moraes - rua Ribeiro de Lima 197</t>
  </si>
  <si>
    <t xml:space="preserve">Na praça  (esquina) o piso de mosaico português está em bom estado. Na parte em intertravado, qQuatro buracos enormes impedem a passagem. Piso intertravado destruído </t>
  </si>
  <si>
    <t>Boa largura, mas comprometida por canteiros e buracos</t>
  </si>
  <si>
    <t xml:space="preserve">Canteiros atrapalham o fluxo </t>
  </si>
  <si>
    <t>Apenas uma rampa, sem manutenção e sem continuidade no outro lado da rua</t>
  </si>
  <si>
    <t>Falta faixa e semáforo em frente à escola</t>
  </si>
  <si>
    <t xml:space="preserve">Rua tem picos de trânsito, com aumento do ruído </t>
  </si>
  <si>
    <t xml:space="preserve">Ônibus circulam no trecho </t>
  </si>
  <si>
    <t xml:space="preserve">Praça Cel Fernando Prestes é muito agradável, tem bancos, jardins e boa arborização.Falta manutenção </t>
  </si>
  <si>
    <t>Tráfego relativamente tranquilo e sede da Polícia Militar ao lado.</t>
  </si>
  <si>
    <t>https://drive.google.com/open?id=1xl1wFvuAIkvGxJ_i-jtyMQ3gg5JvUqsL, https://drive.google.com/open?id=1Pp4GhWxZCpzT7BcCTB9ii_bZjRBMKapn, https://drive.google.com/open?id=18oQ4-1VyosFLLAop_0AA8sq6jB1ISj2q, https://drive.google.com/open?id=1NTv43MdfRne5W8MB82NDk4Xo_8_nr6tT, https://drive.google.com/open?id=1hvFxNXi3-4lDVKBi2immx2w62c9lmdTa, https://drive.google.com/open?id=1ER-MhUfzPZaywIIEse1P1fwK-azHIF_c, https://drive.google.com/open?id=1AzxD3G0Jdr-jHbtkzvzIBohK3mI5ShK1, https://drive.google.com/open?id=1XgF9sdDVeHHSEHdzfxEnXsgfaG3M0nmW, https://drive.google.com/open?id=1j5RJiQqbceDCG4FgH6PgqGKG6u8nLse9, https://drive.google.com/open?id=1Cr1KJvVX-g1XQXGo64ryTQEEFqCfByGG</t>
  </si>
  <si>
    <t>Justiça Federal - av Paulista  1682</t>
  </si>
  <si>
    <t>Apenas uma tampa desnivelada</t>
  </si>
  <si>
    <t xml:space="preserve">Canteiros reduzem largura </t>
  </si>
  <si>
    <t xml:space="preserve">Calçada com podotatil </t>
  </si>
  <si>
    <t xml:space="preserve">Rampa com 2,5 m de largura </t>
  </si>
  <si>
    <t>Espera 50 s Travessia 100 s</t>
  </si>
  <si>
    <t xml:space="preserve">Totens orientam sobre nomes de ruas. Mapas só no metrô </t>
  </si>
  <si>
    <t xml:space="preserve">Ônibus e motos produzem picos de ruído </t>
  </si>
  <si>
    <t xml:space="preserve">Parque Trianon,  canteiros e pontos de ônibus </t>
  </si>
  <si>
    <t xml:space="preserve">Próximo ao Parque Trianon, que é bem arborizado </t>
  </si>
  <si>
    <t>https://drive.google.com/open?id=1A9yn3tgxJA3U9b3BwbX1jljG6rl3d6-7, https://drive.google.com/open?id=17GpsJ_0s9DDJHWKKsAdY0yC2eKzIjr-N, https://drive.google.com/open?id=16dAJSbXRUkD-E5yhsehmxeLvBDYH7mfl, https://drive.google.com/open?id=1FdJ2OXVOo0cfuncy4VcjAsu1uisUS--Q, https://drive.google.com/open?id=1RKDP2tJ_fj_LKp-wj3ZB9iktK_Yc3FWs, https://drive.google.com/open?id=1M2V-eskpw4nK3Mn1aKsd-2mp5zbAp7TZ, https://drive.google.com/open?id=1b_mAbtOZGXpJqwLM9QL57Www1EVw63uS</t>
  </si>
  <si>
    <t xml:space="preserve">Banco Central - av Paulista 1804 com rua Min. Rocha Azevedo </t>
  </si>
  <si>
    <t xml:space="preserve">Calçada da Min Rocha Azevedo tem 3 m e 2m de faixa livre </t>
  </si>
  <si>
    <t>Rampas largas, com 2 m</t>
  </si>
  <si>
    <t xml:space="preserve">Espera 100 seg Travessia 20 seg. Travessia em duas etapas </t>
  </si>
  <si>
    <t xml:space="preserve">Picos de ruído </t>
  </si>
  <si>
    <t>Ponto de ônibus e Parque Trianon</t>
  </si>
  <si>
    <t>https://drive.google.com/open?id=1D0aQr3H6vk1zyrKMRguS08fFvoktC5Ol, https://drive.google.com/open?id=19mCCrg_nMDHBnTdCmS0Tb7f8XXxF6k8u, https://drive.google.com/open?id=1bp0c8yzN3ujW4r9fzOLCnY3Sfl-aSwFo, https://drive.google.com/open?id=1uzznFP6CbCDmhGXFJXMSDKRY1l21wPsl, https://drive.google.com/open?id=1RiK-UUSOBMQ3FQlNXaS_HILImO0RyACY, https://drive.google.com/open?id=1vYRQC7WhQWqG8OYjcZP1KkzJ7C4fbFqS, https://drive.google.com/open?id=1R5hYvalecjLvWeBmvju2fJAnCYjV3BCz, https://drive.google.com/open?id=1uKls2iG-USs7mEMAKoS8sGJItOAWH_g2, https://drive.google.com/open?id=1OBPAt7WNsKaVd4_VzDSgTF-HPVJsR7HW</t>
  </si>
  <si>
    <t xml:space="preserve">Instituto Pasteur - av Paulista 393 com rua Maria Figueiredo </t>
  </si>
  <si>
    <t xml:space="preserve">Algumas frestas e placas desniveladas, especialmente na rua Maria Figueiredo </t>
  </si>
  <si>
    <t xml:space="preserve">Calçada mais estreita na rua Maria Figueiredo : 3 m total e 2m de faixa livre </t>
  </si>
  <si>
    <t xml:space="preserve">Calçadas um pouco inclinada na esquina com rua Maria Figueiredo </t>
  </si>
  <si>
    <t xml:space="preserve">Duas rampas no trecho </t>
  </si>
  <si>
    <t xml:space="preserve">Faixa um pouco gasta na esquina com rua Maria Figueiredo </t>
  </si>
  <si>
    <t>Travessia: 15 s Espera 100 s</t>
  </si>
  <si>
    <t xml:space="preserve">Mapa e informações só no metrô </t>
  </si>
  <si>
    <t>Picos de 85 dB</t>
  </si>
  <si>
    <t xml:space="preserve">Só dentro da estação do metrô </t>
  </si>
  <si>
    <t>https://drive.google.com/open?id=13xTqMEncf-VHcBnXtDjxkmxVdDTaok4k, https://drive.google.com/open?id=1RgCVwnoErcPYM1PhyQo5HaR2g0xfMm29, https://drive.google.com/open?id=1-12sxv1s6R7gSKZwFtfV4BZbCsanF5i0, https://drive.google.com/open?id=1T4PAvYatWgl-gZmNq6NnRI0ocs2GfkfM, https://drive.google.com/open?id=17mli_-Qdu4R76Zw_r1kx2Rc9DQA3_WIi, https://drive.google.com/open?id=1j4xwmnUJR9lemqSHu4wb0j30ZwhaGUBY</t>
  </si>
  <si>
    <t xml:space="preserve">EE Rodrigues Alves - Av Paulista 227 </t>
  </si>
  <si>
    <t xml:space="preserve">Banca de jornais e ambulantes dificultam o fluxo </t>
  </si>
  <si>
    <t>Espera: 130 seg  Travessia: 20 seg</t>
  </si>
  <si>
    <t xml:space="preserve">Apenas uma placa de orientação a turistas </t>
  </si>
  <si>
    <t xml:space="preserve">Em alguns momentos, sente-se a fumaça </t>
  </si>
  <si>
    <t xml:space="preserve">Apoio na Casa das Rosas e no Sesc Paulista </t>
  </si>
  <si>
    <t>Há árvores no jardim da escola</t>
  </si>
  <si>
    <t>https://drive.google.com/open?id=11jusNAp8tedr-KF_BD4WxR9g4fs0LRKT, https://drive.google.com/open?id=1hogspmDh_01qjz4Rij_WxrSdT2OQilKu, https://drive.google.com/open?id=1KHeSRfBG89wBxTznYKlLzhcCl6khxGIr, https://drive.google.com/open?id=1VnLIhmEY87_KEPzd2dgop7BrNPcTyDzC, https://drive.google.com/open?id=1jlHl4pQEyO8dgf1BwRh5XIX6aDfqQKVY, https://drive.google.com/open?id=1nxJe9cHEavdpidY6u2U3xTgmEYi2iff5</t>
  </si>
  <si>
    <t xml:space="preserve">Hospital Municipal do Tatuapé - Av. Celso Garcia 4815 - Rua Síria - Rua Santo Elias </t>
  </si>
  <si>
    <t xml:space="preserve">Falhas e ondulações  no piso intertravado. Canteirinhos quebrados podem provocar tropeços </t>
  </si>
  <si>
    <t xml:space="preserve">Na Av. Celso Garcia a largura é de 4 m e 3.2 de faixa livre </t>
  </si>
  <si>
    <t xml:space="preserve">Canteiros e ambulantes dificultam o fluxo de pedestres </t>
  </si>
  <si>
    <t xml:space="preserve">Rampas nas normas, sem manutenção. Área de travessia, na faixa de pedestres da Celso Garcia tem falha perigosa </t>
  </si>
  <si>
    <t>Faixas desgastadas nas três ruas</t>
  </si>
  <si>
    <t>Espera: 60 s   Travessia: 20 s</t>
  </si>
  <si>
    <t>Picos de até 72 dB</t>
  </si>
  <si>
    <t xml:space="preserve">Ônibus, vans e motos na Celso Garcia </t>
  </si>
  <si>
    <t xml:space="preserve">Muretas laterais do hospital servem como bancos. Banheiro só no hospital </t>
  </si>
  <si>
    <t xml:space="preserve">Há boa arborização. Canteiros descuidados </t>
  </si>
  <si>
    <t xml:space="preserve">Locais seguros. Tráfego na Celso Garcia um pouco agressivo </t>
  </si>
  <si>
    <t>https://drive.google.com/open?id=1Az5utTUgMu92A2tUprpdyOE-R6p15S6J, https://drive.google.com/open?id=1W1IwXt-mD_oOBmpGMQUJ3BCzTUIGdtCT, https://drive.google.com/open?id=1oFG5H_zzVjSMUJsCMoPR-Iv1arWJCXc9, https://drive.google.com/open?id=1rtbD84ei9eWZY_Fu4bdECrFtW7qJqgLk, https://drive.google.com/open?id=1t7Xptx7bnUwFTEKeb2OzGg6xJAc4wNaa, https://drive.google.com/open?id=12PJ2-nPPGM4_98fRITv9UQRYKN05UYwL, https://drive.google.com/open?id=1zssTVtFD8CgHn_shqItLYqq8uI6JmwJV, https://drive.google.com/open?id=1t15I-faPaLO7hK4cKOxA-zcBN3fYDS6O, https://drive.google.com/open?id=1PWd0RCxASLOlJyz95M0AyiPo3ynE2wjR, https://drive.google.com/open?id=12wuAnyLwi7UY6LOzt9aF2jjJL4BwqK8J</t>
  </si>
  <si>
    <t xml:space="preserve">EMEI  Presidente Dutra - Ruas Santo Elias; Santa Maria; Síria </t>
  </si>
  <si>
    <t xml:space="preserve">Piso de concreto gasto, com muitas placas soltas </t>
  </si>
  <si>
    <t xml:space="preserve">Calçada plana, mas com trechos que se elevam por causa da raiz das árvores </t>
  </si>
  <si>
    <t xml:space="preserve">Lixo, canteiros de árvores se colocam à frente do pedestre </t>
  </si>
  <si>
    <t>Algumas rampas completamente destruidas</t>
  </si>
  <si>
    <t xml:space="preserve">Tráfego dispensa semáforo </t>
  </si>
  <si>
    <t xml:space="preserve">Poluição difusa, vinda da Celso Garcia </t>
  </si>
  <si>
    <t>Canteiros descuidados. Árvores frondosas</t>
  </si>
  <si>
    <t>https://drive.google.com/open?id=1YNPfzi7vRE6jvnOwNR1lW-OYi1RpQMdi, https://drive.google.com/open?id=1U7WCVu_SnKlERVEYGm6PkT1MV1VjCOM1, https://drive.google.com/open?id=12Ik2IAFv3BE9pTSnOjIKQoc0edaKQyTT, https://drive.google.com/open?id=1LZWhIPbcns_ud982CYWNTybRo52f4k9R, https://drive.google.com/open?id=1AdjPiJZpElUiPmgONZFy9LV69hSC_rPE, https://drive.google.com/open?id=1fHyukgq8Ha-8Wfu85DvuzKjuRchA73qd, https://drive.google.com/open?id=1tqCO9EfzGanp_iJjd_BP-ye6pna6_4P6, https://drive.google.com/open?id=1Z0ZY7QLCeKRGE99-Z04-3Nya9QPxdper, https://drive.google.com/open?id=1TdllhwwcKhHSDzm0Q4npsdJi3rtVTMZI, https://drive.google.com/open?id=17CF6nA60NCw6SLeJeBMgqgUJMVZI6s6P</t>
  </si>
  <si>
    <t>Luan Rusvell</t>
  </si>
  <si>
    <t>Teresina</t>
  </si>
  <si>
    <t>PI</t>
  </si>
  <si>
    <t xml:space="preserve">Instituto Federal do Piauí (quarteirão entre a rua Arlindo Nogueira, r. Coelho Rodrigues, r. Gabriel Ferreira e r. Álvaro Mendes) </t>
  </si>
  <si>
    <t xml:space="preserve">calçada em bloco intertravado; frestas das juntas causam imperfeições. </t>
  </si>
  <si>
    <t xml:space="preserve">trechos com medidas mínimas de 1.50m de largura total e outros com largura máxima de 4.90m e faixa livre de 1.90m. Para os valores foram considerados uma média. </t>
  </si>
  <si>
    <t xml:space="preserve">apenas um trecho de aprox. 3m possui inclinação irregular por se tratar de saída de veículos. </t>
  </si>
  <si>
    <t xml:space="preserve">um trecho com calçada estreita (aprox.1.40m) dividido com postes mal posicionados.  </t>
  </si>
  <si>
    <t>Não há rampas em todas as esquinas e algumas mal posicionadas.</t>
  </si>
  <si>
    <t xml:space="preserve">Há faixas porém em mal estado de conservação. não há sinalização para pedestres; boa iluminação. </t>
  </si>
  <si>
    <t xml:space="preserve">Não há nenhum semáforo para pedestres em todo o trecho. </t>
  </si>
  <si>
    <t>Não há nenhuma placa de orientação em todo trecho</t>
  </si>
  <si>
    <t xml:space="preserve">um trecho com grande fluxo de ônibus e alto ruído, mas no geral trânsito leve e baixo reuído. </t>
  </si>
  <si>
    <t>fluxo de veículos de morderado a leve. baixo nível de poluição</t>
  </si>
  <si>
    <t xml:space="preserve">Há uma praça nas proximidades; marquise com degraus. O prédio do IFPI possui banheiros, bebedouros e áreas de descando em sua área interna com acesso público. </t>
  </si>
  <si>
    <t xml:space="preserve">árvores são do tipo palmeiras e fornece pouca sombra. Jardins em um pequeno trecho; canterios com grama mas sem vegetação. </t>
  </si>
  <si>
    <t xml:space="preserve">No geral ruas com boa movimentação e sensação de segurança. alguns trechos pouco movimentados mas sem a sensação de insegurança. tráfego moderado a leve; não há sensação de perigo ou violência iminente do trânsito. </t>
  </si>
  <si>
    <t>https://drive.google.com/open?id=1P-TofOAtFpeKbLIu6YOwWEKjBOo0s6v-, https://drive.google.com/open?id=1EN2tilx2PRK2O3xmQya8m2hT5dVLiF7F, https://drive.google.com/open?id=1OFkaePMEmjkTEgVyRrUbYrW4TRm6eXRk, https://drive.google.com/open?id=1nFbIw5k9lEcS1xfR_p5islYsZf0oHhqG, https://drive.google.com/open?id=1cA11Q0_NstAaJFhu8tYN7cSrtkrkToud, https://drive.google.com/open?id=1tejgN1jKAFvoD6VbyX-4ON_Y_m87Lmrv, https://drive.google.com/open?id=1lDxsNy3Eo-D7_1aQEoiXk027Kf8DROpL</t>
  </si>
  <si>
    <t>Clube dos Diários (R. Álvaro Mendes 1271)</t>
  </si>
  <si>
    <t>Calçada em blocos intertravados com imperfeições nas juntas; presença de buracos</t>
  </si>
  <si>
    <t>Faixa livre com largura variável entre 60cm e 80cm</t>
  </si>
  <si>
    <t xml:space="preserve">leves inclinações por conta de mal execução e raizes de árvores. </t>
  </si>
  <si>
    <t>canteiros de árvores são o principal obstáculo</t>
  </si>
  <si>
    <t>tráfego em geral de carros pequenos e motos. trânsito moderado a leve</t>
  </si>
  <si>
    <t>sem poluição visível; trecho com tráfego moderado a leve de carros e motos</t>
  </si>
  <si>
    <t>único local de apoio seria a mureta do prédio; na área interna da galeria há espaço de descanso mas aberta geralmente no horário comercial.</t>
  </si>
  <si>
    <t xml:space="preserve">trecho com árvores frondosas que dão sombra durante todo dia e promove conforto térmico; ausência de outro tipo de vegetação ou paisagismo. </t>
  </si>
  <si>
    <t xml:space="preserve">trecho com tráfego de baixa velocidade, até 40km; sensação de segurança durante o dia/horário comercial; insegurança a noite.. </t>
  </si>
  <si>
    <t>https://drive.google.com/open?id=190nDI-QkQggu4wVn7DmoCIQurNnK3BJK, https://drive.google.com/open?id=1nBEpjqRDv_Cpq9XumV9yANHir3_jUY-8</t>
  </si>
  <si>
    <t>Palácio de Karnak (Quarteirão entre a r. Sete de Setembro, r. Paissandu, av. Antonino Freire e av. Frei Serafim)</t>
  </si>
  <si>
    <t xml:space="preserve">calçada em pedra portuguesa com frestas e imperfeições; faltam pedras; alguns buracos. </t>
  </si>
  <si>
    <t>largura irregular variando entre 5,00m e 1,50m. faixa livre varia entre 4,50m e 0,10m.</t>
  </si>
  <si>
    <t xml:space="preserve">calçada planas com alguns desníveis causados por má execução. </t>
  </si>
  <si>
    <t>os principais obstáculos são árvores que cresceram muito e hoje ocupam toda a calça em alguns trechos</t>
  </si>
  <si>
    <t>circulação de ônibus pelas ruas é o maior provocador de ruídos</t>
  </si>
  <si>
    <t>baixo nível de poluição visível</t>
  </si>
  <si>
    <t xml:space="preserve">trecho sem pontos de apoio; existem praças no entorno próximo. </t>
  </si>
  <si>
    <t xml:space="preserve">trecho com muitas árvores e outros sem nenhuma. árvores internas ao lote fornecem um pouco de sombra. jardins internos são bem conservados e vísiveis através das grades; jardins internos abertos para visitação. árvores em mal estado de conservação - prejudicam a circulação dos pedestres. </t>
  </si>
  <si>
    <t xml:space="preserve">trânsito geralmente moderado; policiamente interno ao lote 24h por se tratar da sede do governo estadual. sensação de segurança, ruas movimentadas. </t>
  </si>
  <si>
    <t>https://drive.google.com/open?id=1G3jkpRViR5b4OkVzOxAgs8YsVbhgWyey, https://drive.google.com/open?id=1HPaM8B7dMIaIgI38S1-MeQcw8TXt8qDV, https://drive.google.com/open?id=18NSrPUX9hytCFMvwIBCrZKKX5jaCI2Zd, https://drive.google.com/open?id=1Q9KPXVsR7UvORggTFJ6S9Io9IREwbBul, https://drive.google.com/open?id=1IChTmbQa5tyOU85IdNILDv9d-gdud4We</t>
  </si>
  <si>
    <t>Centro de Artesanato Mestre Dezinho (rua Paissandú 1253, r. Felix Pacheco, r. 13 de Maio e r. David Caldas)</t>
  </si>
  <si>
    <t xml:space="preserve">Calçada em pedra portuguesa com vários buracos e pedras soltas. </t>
  </si>
  <si>
    <t>Largura total variável entre 1.50 e 3.50m. faixa livre variável entre 0.50 e 1.40mm</t>
  </si>
  <si>
    <t>Inclinação regular</t>
  </si>
  <si>
    <t xml:space="preserve">muitos obstáculos como postes, árvores, placas e lixeiras mal posiconadas. </t>
  </si>
  <si>
    <t>rampa em uma das esquinas mas sem manutenção e fora da norma.</t>
  </si>
  <si>
    <t>existe a faixa, um pouco desgastada e sem sinalização para pedestres.</t>
  </si>
  <si>
    <t xml:space="preserve">Não há placas em bora seja um local turístico e de grande fluxo de pessoas. </t>
  </si>
  <si>
    <t>tráfego só de carros pequenos, baixo ruído.</t>
  </si>
  <si>
    <t>trânsito moderado de carros pequenos no geral.</t>
  </si>
  <si>
    <t>o interior do prédio possui áreas para descanso e equipamentos públicos e praça em frente ao prédio.</t>
  </si>
  <si>
    <t xml:space="preserve">árvore mal posicionadas, atrapalham a circulação. </t>
  </si>
  <si>
    <t>tráfego moderado e sensação de segurança durante o dia. a noite há sensação de perigo.</t>
  </si>
  <si>
    <t>https://drive.google.com/open?id=1OKdfIxx0DMw_1qNwn1ficSqtchxrGVcz, https://drive.google.com/open?id=1bBTFmP-iZIaANC7u1pO-Lckk-lmRL8Sm, https://drive.google.com/open?id=1v5o0UyV_tPVzPT8UIhfh8IrZbmtUk1dm, https://drive.google.com/open?id=1p6QD80oeWebAh-LFbJMYoHZEOc3H0SjN, https://drive.google.com/open?id=1kSf21tsE4f9_28eFNs_n14mf3KCWiHM6, https://drive.google.com/open?id=1reV4iFLLKRfMFnQDhn1R1vSgKNDSZr86, https://drive.google.com/open?id=1S82aEndkQoMOjWniu4UM9eNBHJUY-bMy, https://drive.google.com/open?id=1Ab0dNZ25cZkmBA0MbCyu-vE09LzAFLpu, https://drive.google.com/open?id=14piL5XMudyBO_6WweJ4Bytc4hi0_VA45</t>
  </si>
  <si>
    <t>Secretaria de Segurança Pública - Instituto de Identificação (Rua Felix Pacheco 1257)</t>
  </si>
  <si>
    <t>calçada impossível de se caminhar. pedestres andam pela avenida</t>
  </si>
  <si>
    <t>largura total regular. faixa livre varia de 1.00m a 4.00m</t>
  </si>
  <si>
    <t xml:space="preserve">burracos deixam inclinação irregular. mas no geral não há inclinação do piso. </t>
  </si>
  <si>
    <t xml:space="preserve">algumas árvore mal posiciondas formam barreiras. </t>
  </si>
  <si>
    <t>apenas 1 faixa no cruzamento. desgastada</t>
  </si>
  <si>
    <t xml:space="preserve">tráfego mais pesado em horário de pico. ruído incômodo </t>
  </si>
  <si>
    <t>tráfego moderado no geral, sem poluição visível</t>
  </si>
  <si>
    <t xml:space="preserve">Praça próxima com pontos de descanso </t>
  </si>
  <si>
    <t>árvores mal posicionadas e mal estado de conservação.</t>
  </si>
  <si>
    <t xml:space="preserve">Calçada de prédios de delegacias e da polícia civil. sensação de segurança. </t>
  </si>
  <si>
    <t>https://drive.google.com/open?id=1Lf_HqS1m66HpEedlI_-4xdsbegCXrrka, https://drive.google.com/open?id=1FSnEOsAbW1atmZmCq2l2zes0bDAKVqJi, https://drive.google.com/open?id=1eBm3iWFuqUL85YaHS8zh_CBDeCm4RLSJ</t>
  </si>
  <si>
    <t>Prefeitura Municipal de Teresina (Rua Coelho Rodrigues, nº860)</t>
  </si>
  <si>
    <t xml:space="preserve">calçada em bloco intretavado com frestas de tampas de manutenção e falta de alguns blocos. </t>
  </si>
  <si>
    <t>faixa livre varia entre 1.20 e 4.00m</t>
  </si>
  <si>
    <t>apresenta leve inclinação, mas sem desconforto</t>
  </si>
  <si>
    <t>obstáculos causados por equipamentos mal posicionados dentro da faixa livre</t>
  </si>
  <si>
    <t>há rampas em todas as equinas com algumas falhas de manutenção e não obedece a todas as normas de acessibilidade</t>
  </si>
  <si>
    <t xml:space="preserve">faixas desgastadas </t>
  </si>
  <si>
    <t xml:space="preserve">não possui semáforos para pedestres </t>
  </si>
  <si>
    <t xml:space="preserve">apenas tráfego leve </t>
  </si>
  <si>
    <t>praça e equipamentos públicos no entorno do trecho</t>
  </si>
  <si>
    <t xml:space="preserve">sensação de segurança durante o dia por policiamento dos prédios públicos </t>
  </si>
  <si>
    <t>https://drive.google.com/open?id=1NZl8xuwIRCZuXAwITcl7Q0px5x2HPIU3, https://drive.google.com/open?id=1cixK1XKANpctII6a2q7fZoIBDq7sJxN0, https://drive.google.com/open?id=17t2dr_TDZ9tZ0XWWNmU48HHf-WBxEIjj, https://drive.google.com/open?id=1YAmOiF6JY-XFyzDMBbG6-J8DbVG7RoT_, https://drive.google.com/open?id=1FPwdGJzXRJBri5e0jAyWSobZ6c74zZct, https://drive.google.com/open?id=1kNjHaYGKhEmgqfbDjbGfOCbFjZCyroUi</t>
  </si>
  <si>
    <t>Shopping da Cidade (Av. Maranhão, nº300)</t>
  </si>
  <si>
    <t xml:space="preserve">piso em bloco intertravado com falhas de manutenção, frestas, e buracos. </t>
  </si>
  <si>
    <t>faixa livre irregular, varia de 1.00m a 1.50m</t>
  </si>
  <si>
    <t>calçada plana, sem desconforto</t>
  </si>
  <si>
    <t>obstáculos devido equipamentos mal posicionados</t>
  </si>
  <si>
    <t>há rampa em apenas 1 das esquinas, em mal estado de conservação</t>
  </si>
  <si>
    <t xml:space="preserve">faixa quase apagada pelo asfalto </t>
  </si>
  <si>
    <t>tráfego intenso de ônibus e caminhões com muito ruído. causa desconforto</t>
  </si>
  <si>
    <t xml:space="preserve">visivelmente poluído com aspecto de sujeira causado pela poluição. </t>
  </si>
  <si>
    <t xml:space="preserve">alguns pontos de apoio no interior do prédio. </t>
  </si>
  <si>
    <t>existem canterior para jardim, mas quase sem vegetação/ mal estado de conservação.</t>
  </si>
  <si>
    <t xml:space="preserve">sensação de inseguração, trânsito violento. </t>
  </si>
  <si>
    <t>https://drive.google.com/open?id=1urzgAEaA6FcF8gO8NDUBlEf4iZo_pOmx, https://drive.google.com/open?id=1KtO9kJop4HwZ2RyTqSMvfkxZvsxbN3ey, https://drive.google.com/open?id=1euQdroUoU2pYTufai3dDLS0JMB_6E8GP, https://drive.google.com/open?id=1gsFcoHUf5s5DhyaMqKkSSBDvijZhAdTs, https://drive.google.com/open?id=15-rC3HeDTJrwh8E9bSISze9aB6hqkWNJ, https://drive.google.com/open?id=10QGcEzjjDBf94AWq_LnsesICnQkBgbqo</t>
  </si>
  <si>
    <t>Terminal de Integração do Parque Piauí (Av. Henry Wall de Carvalho, nº 6460)</t>
  </si>
  <si>
    <t xml:space="preserve">Piso em Bloco intertravado com vários frestas e imperfeições. </t>
  </si>
  <si>
    <t xml:space="preserve">alguns postes mal posicionados atrapalham a circulação </t>
  </si>
  <si>
    <t xml:space="preserve">Rampas em bloco intertravado com frestas e imperfeiçoes </t>
  </si>
  <si>
    <t>unica faixa existente está quase apagada e não atende a necessidade dos pedestres</t>
  </si>
  <si>
    <t xml:space="preserve">Placa indicando o nome do terminal de ônibus </t>
  </si>
  <si>
    <t xml:space="preserve">Muito tráfego de ônibus e veículos pesados que emitem muito barulho </t>
  </si>
  <si>
    <t xml:space="preserve">trecho visivelmente poluído tanto pelo fumaça dos ônibus e carros como de fábricas do entorno </t>
  </si>
  <si>
    <t xml:space="preserve">no interior do prédio há espaços de apoio. há praças no entorno como ponto de descanço </t>
  </si>
  <si>
    <t xml:space="preserve">trecho sem árvores. há apenas gramado  sem outra vegetação </t>
  </si>
  <si>
    <t xml:space="preserve">tráfego intenso e desordenado. pedestres não tem prioridade e se sentem inseguros. </t>
  </si>
  <si>
    <t>https://drive.google.com/open?id=11xgW_I3LY54UWlXYOuA38Iw5qGhaM-EU, https://drive.google.com/open?id=1MmGNIiSKspgG-xpNATqUlXmYCmBS3BvI, https://drive.google.com/open?id=1owFeFDXX6vUmReamun5jRZgrB9TZw2Bh, https://drive.google.com/open?id=1i4s3NptnM378TACmPzwnIIAFRNmGI-if, https://drive.google.com/open?id=1ugIQgAM7uOD8nb8Fuv7Q1jzQhB5zc_O4, https://drive.google.com/open?id=1UZv-MpGlM6Zbee19NqJ3bDsyo5B-AziP, https://drive.google.com/open?id=1Jf9O8FomzLTpOPyWgk6zltMBGfucuyal, https://drive.google.com/open?id=1hgcjmauUuS9Vu7_3Pdy31_pqG7fInm1k, https://drive.google.com/open?id=1cXu8iGe0VtKAVq1nfOwTLl_Kq8yNlV71, https://drive.google.com/open?id=1WeiE1sJopBQFJk_54F4g3UcbzU0sqUAJ</t>
  </si>
  <si>
    <t>Escola Municipal Parque Piauí (Av. Henry Wall de Carvalho, nº 6709)</t>
  </si>
  <si>
    <t xml:space="preserve">piso em pedra com muita irregularidade e alguns buracos </t>
  </si>
  <si>
    <t xml:space="preserve">no geral a calçada tem largura total de 1.50m e parte do trecho chega a 9.00. faixa livre de 1.50m. parte do que seria a calçada é utilizada com estacionamento. </t>
  </si>
  <si>
    <t xml:space="preserve">possui leve inclinação </t>
  </si>
  <si>
    <t xml:space="preserve">os maiores obstáculos é a irregularidade do piso </t>
  </si>
  <si>
    <t xml:space="preserve">há faixa de pedestre em bom estado porém sem nenhuma sinalização. </t>
  </si>
  <si>
    <t xml:space="preserve">há semáforo para pedestres, com botoeira, mas sem sinal sonoro. travessia mais lenta pq não possui acessibilidade, há obstáculos na travessia. tempo de travessia suficiente. </t>
  </si>
  <si>
    <t xml:space="preserve">tráfego intenso de veículos pesados. </t>
  </si>
  <si>
    <t xml:space="preserve">trecho visivelmente poluído com descarga de veículos pesados. </t>
  </si>
  <si>
    <t xml:space="preserve">há uma parada de ônibus no trecho, mas sem nenhum conforto. interior do prédio há ponto de apoio com acesso público. </t>
  </si>
  <si>
    <t>sensação de insegurança</t>
  </si>
  <si>
    <t>https://drive.google.com/open?id=10ioUk_507Iy9MvU6BxmLIgFOLXWN0HPv, https://drive.google.com/open?id=1WV_ub-m20AGMWoStC5Qb3aIYzH0P2yWY, https://drive.google.com/open?id=1--rM7SmC-kIKe2WtcJBxt39lXfoNehTN, https://drive.google.com/open?id=17xMDrDCgIjfvnQdTggVEL2vbV46i0DbE, https://drive.google.com/open?id=1uWp_DErsVPZEit2a9j7ibu23GMEkFxcI, https://drive.google.com/open?id=1FZtxShHU5GDdp81gB7Borl9FWp-YRD9-</t>
  </si>
  <si>
    <t>Museu do Piauí (Rua Areolino de Abreu, nº 900)</t>
  </si>
  <si>
    <t xml:space="preserve">Calçada no geral regular. algumas frestas com imperfeições. canterio de árvore mal executado/buraco. </t>
  </si>
  <si>
    <t>Calçada com largura variando entre 4.00m e 5.00m. faixa livre variando entre 90cm e 4.00m.</t>
  </si>
  <si>
    <t xml:space="preserve">leve inclinação/ não causa desconforto. </t>
  </si>
  <si>
    <t xml:space="preserve">principais obstáculos são móveis como mercadorias de camelôs. </t>
  </si>
  <si>
    <t xml:space="preserve">a rampa está fora da norma de acessibilidade. padronização diferente por se tratar de calçada de um prédio histórico. </t>
  </si>
  <si>
    <t xml:space="preserve">embora se trate de prédio histórico e turístico não possui nenhuma orientação. </t>
  </si>
  <si>
    <t xml:space="preserve">tráfego intenso de ônibus em rua paralela provoca muito ruído e desconforto sonoro. </t>
  </si>
  <si>
    <t xml:space="preserve">tráfego intenso de ônibus ppor conta de terminal próximo. visivelmente poluído pela decarga de fumação dos ônibus </t>
  </si>
  <si>
    <t xml:space="preserve">calçada possui um banco. há um praça no entorno e terminal de ônibus como ponto de apoio/descanço. </t>
  </si>
  <si>
    <t xml:space="preserve">um pequeno trecho é sombreado por 2 árvores. há outra muda plantada. </t>
  </si>
  <si>
    <t xml:space="preserve">trecho com trânsito leve. há sensação de segurança durante o horário de funcionamento do comércio. muito movimentado por conta do terminal de ônibus próximo. </t>
  </si>
  <si>
    <t>https://drive.google.com/open?id=1Pe56NZTZCg_x_7Vtx7sPeP7JHMhMMRyL, https://drive.google.com/open?id=1_8fV_WYCHLF3V0jLEfBr_AqJA9AWEBdD, https://drive.google.com/open?id=1xCIh7wGD2GGISt0OvSKnCzBmxqnDt8r8, https://drive.google.com/open?id=1HBJxhiQFT9LaGi9810gzU-RAzetUCoUq, https://drive.google.com/open?id=1Mpw8I1A_qIeJ4rcB72rkpaS5Tbxs8cBi, https://drive.google.com/open?id=11yKIzvAENQAKWnc7Xe8CN89ncp0v68Vo, https://drive.google.com/open?id=17nzN8BKguShfYOyPUE14SAb1lpMP30kI</t>
  </si>
  <si>
    <t>Hospital Getúlio Vargas (Av. Frei Serafim, nº2352)</t>
  </si>
  <si>
    <t>calçada em bloco de concreto. bastante irregular, com muitas falhas, principalmente por falta de manutenção</t>
  </si>
  <si>
    <t xml:space="preserve">Faixa livre irregular variando de 50cm a 5cm. </t>
  </si>
  <si>
    <t xml:space="preserve">calçada com leve inclinação em direção a avenida. </t>
  </si>
  <si>
    <t xml:space="preserve">vários equipamentos instalados sobre a calçada fecham a circulação como trailers, bancas e ambulantes. além de postes, placas e abrigos mal posicionados. pedestres e usuários de ônibus são obrigados a irem para a avenida. </t>
  </si>
  <si>
    <t xml:space="preserve">há rampas mas estão totalmente fora da norma. uma delas com esgoto passando por cima. bastante destruídas. </t>
  </si>
  <si>
    <t xml:space="preserve">embora seja um local com fluxo intenso de pessoas não há nenhuma faixa no trecho </t>
  </si>
  <si>
    <t xml:space="preserve">existe um mapa de localização mas bastante desatualizado e está quebrado. </t>
  </si>
  <si>
    <t xml:space="preserve">trânsito intenso principalmente de ônibus que emitem muito ruído. </t>
  </si>
  <si>
    <t>muita poluição gerada principalmente pelos ônibus</t>
  </si>
  <si>
    <t xml:space="preserve">há uma parada de ônibus e marquise do prédio. nas proximidas há bancos para descanso. </t>
  </si>
  <si>
    <t xml:space="preserve">existe uma área de jardim mas em péssimo estado. </t>
  </si>
  <si>
    <t xml:space="preserve">trânsito bastante agressivo. torna-se desconfortável está no local. </t>
  </si>
  <si>
    <t>https://drive.google.com/open?id=1i2UOoSUP-4Oknsqj0dTzNH6vQrf_6Uux, https://drive.google.com/open?id=1WzMMvCNCFYVKbDidmKxa1QIiYb1MZa9e, https://drive.google.com/open?id=1p1jJAGiWHzBQ5kNMIETph0EGlC22F-vo, https://drive.google.com/open?id=1KlbP4G4XSjprT5fsMG-3CmgmyW75gUci, https://drive.google.com/open?id=14VAX8CtTZax45Hbv26f8pjkGyaiXiKKK, https://drive.google.com/open?id=1cI4FEQHHbZvJfYqzjADcSdcllsy9J-ET, https://drive.google.com/open?id=1T6V93qo7XlaRZuco_ogIKjaezr1NgNNv, https://drive.google.com/open?id=1jPVLTW2vNFR6tg-rdLKcrlyfkUkIwQ3y</t>
  </si>
  <si>
    <t>Parque da Cidadania (Av. Frei Serafim, nº 110)</t>
  </si>
  <si>
    <t>piso bastante destruído, há varios buracos e pedras soltas.</t>
  </si>
  <si>
    <t>faixa livre só reduz com a presença de algumas placas na calçada</t>
  </si>
  <si>
    <t>leve inclinação em trecho próximo a rampas</t>
  </si>
  <si>
    <t>buracos são os maiores obstáculos</t>
  </si>
  <si>
    <t>há rampas mas danificadas por falta de manutenção</t>
  </si>
  <si>
    <t xml:space="preserve">faixa de pedestres acaba no meio da avenida, não possui continuidade até o outro lado da rua. </t>
  </si>
  <si>
    <t xml:space="preserve">embora seja um importante ponto de lazer da cidade, não possui nenhuma informação de localização </t>
  </si>
  <si>
    <t xml:space="preserve">ruído elevado principalmente pelo tráfego intenso de ônibus. </t>
  </si>
  <si>
    <t xml:space="preserve">trecho com poluição visível em horas de pico causado pelo fluxo trânsito intenso. </t>
  </si>
  <si>
    <t xml:space="preserve">trecho de calçada sem nenhum ponto de apoio. no entorno há um parque que oferece todos os equipamentos públicos. </t>
  </si>
  <si>
    <t xml:space="preserve">tráfego agressivo principalmente em horários de pico. </t>
  </si>
  <si>
    <t>https://drive.google.com/open?id=1SH2u7GIQTXJTFOvNJGPaJvCzvPJ2JxUU, https://drive.google.com/open?id=10jHZR6JIQdadpqGxS1oVkPXc0M-LaRtb, https://drive.google.com/open?id=1Yz5i8ZEc4CUk7vYZwo8wfn0_9ru3LMBh, https://drive.google.com/open?id=1lceS3buu59BZThABKnT941peBHNJcDYx, https://drive.google.com/open?id=1t1gKqSUQBoCs7yWvHAvI9Q65Yb-RmT5A, https://drive.google.com/open?id=1OszLv5CGfn4zB_ySGsTJcH3oEL-Z3stL, https://drive.google.com/open?id=1_DZVsHH0hJbCTzg9vVsRqeD9EAo6pewN, https://drive.google.com/open?id=1wzc-HcADJx5OAaAl_h5YUNkqRqK4QNnV</t>
  </si>
  <si>
    <t>Ambulatório Gov. Dirceu Arcoverde (Rua São Pedro, n° 2381)</t>
  </si>
  <si>
    <t>Piso com diversas frestas e falhas</t>
  </si>
  <si>
    <t>leve inclinação em trecho próximo a rampas, mas sem causar nenhum desconforto</t>
  </si>
  <si>
    <t xml:space="preserve">os únicos obstáculos são as imperfeições do piso </t>
  </si>
  <si>
    <t xml:space="preserve">a única rampa existente é uma antiga subida para veículos. </t>
  </si>
  <si>
    <t xml:space="preserve">deveria haver pelo menos 3 faixas no local. há duas em péssimo estado de conservação. </t>
  </si>
  <si>
    <t xml:space="preserve">Trecho tem alguns mapas de orientação mas bastante desatualizado e danificado, não serve como orientação. </t>
  </si>
  <si>
    <t xml:space="preserve">nível de ruído moderado, trânsito é mais lento na região. </t>
  </si>
  <si>
    <t xml:space="preserve">tráfego intenso de veículos em horários de pico, poluição visível principalmente por conta de carros e motocicletas </t>
  </si>
  <si>
    <t xml:space="preserve">pessoas usam a própria calçada como local de descanso. há marquises de prédios.  não há outro ponto de apoio por perto. </t>
  </si>
  <si>
    <t>boa quantidade árvores que trazem sombra. há canteiros mas estão em péssimo estado de conservação/ lixo acumulado</t>
  </si>
  <si>
    <t xml:space="preserve">tráfego moderado e em geral lento por conta de congestionamentos. há sensação de segurança por conta do fluxo de pessoas e comércio. </t>
  </si>
  <si>
    <t>https://drive.google.com/open?id=1M37ylf0qm0dA4RpAtfIF4aYea1awITbo, https://drive.google.com/open?id=10nbYkOv-07dZ9WUuFNWiGhdrAAqc0TVu, https://drive.google.com/open?id=1FRa-u-ReP8wbPbQ3WGhaIWWhCvDNi0Bm, https://drive.google.com/open?id=1d_i62ABNvkkioqSx6eM24g0TNG93PN3P, https://drive.google.com/open?id=1q47_UeHTTiIAVWBoOGV_gMZ8mIeS0yT-, https://drive.google.com/open?id=1E2SBjLWkd74E5SObUmanvGsoTzlsozgD, https://drive.google.com/open?id=1Tt8KINdAUkedxttguiG625upryYUkBhP, https://drive.google.com/open?id=1ZoJjc2EgYtupVXTkfIkguvDDDyMdp8kO, https://drive.google.com/open?id=1g74pEBUA9dp43NeU6pkSpylnZkS3BuOy</t>
  </si>
  <si>
    <t xml:space="preserve">Liceu Piauiense (Rua Benjamin Constant, nº 1125, r. Barroso, r. Simplício Mendes e av. Campos Sales) </t>
  </si>
  <si>
    <t>regularidade do piso geralmente boa. piso em concreto</t>
  </si>
  <si>
    <t>largura total variando entre 5.00m e 9.00m. faixa livre varia entre 3.00m e 5.00m</t>
  </si>
  <si>
    <t xml:space="preserve">leve inclinação em direção a rua. nada desconfortável. </t>
  </si>
  <si>
    <t xml:space="preserve">lixo, mesas de bar de alguns equipamentos mal posicionados são as principais barreiras em alguns pontos. no geral faixa livre sem obstáculos. </t>
  </si>
  <si>
    <t xml:space="preserve">todas as rampas estão fora da norma/ mal conservação. </t>
  </si>
  <si>
    <t xml:space="preserve">há faixas de pedestres desgastadas, sem acessibilidade e sinalização. </t>
  </si>
  <si>
    <t>há apenas placas com nome das ruas nas equinas</t>
  </si>
  <si>
    <t xml:space="preserve">trânsito geralmente tranquilo, nível de ruído suportável. </t>
  </si>
  <si>
    <t xml:space="preserve">alguns pontos de apoio como paradas de ônibos. há uma minipraça em um trecho da calçada. há uma praça nas proximidades. </t>
  </si>
  <si>
    <t xml:space="preserve">há canteiros mas sem árvores plantadas. </t>
  </si>
  <si>
    <t xml:space="preserve">sensação de segurança em horário comercial. trânsito leve na maior parte do dia. </t>
  </si>
  <si>
    <t>https://drive.google.com/open?id=1tK15ND2RmVM7E_phMS2LdIKczecH4jrk, https://drive.google.com/open?id=1X7Wza21CqGwEEI7lYwnCqNbik2-ZfpPH, https://drive.google.com/open?id=1t95n8kQXmQzDlMXjb5xdpLewbtQTDWuf, https://drive.google.com/open?id=1YNbqdE_bRNcmNm9VoKT-X5PNBXNsuu3R, https://drive.google.com/open?id=19Ce5sKN8jJHZs_KLh64B9qdt7JPakLOk, https://drive.google.com/open?id=1_aB5C7YV04ez6lbOyme9qEwGX9wWK0yR, https://drive.google.com/open?id=1CHCUVYYtCWBtKLA8BHFVSek_x4SKJmq8, https://drive.google.com/open?id=1kMwVQOVj3hGnLWAhLN4c-_UeDhpz8_3Y, https://drive.google.com/open?id=1-FaHHlBKrL42wgUJ0RvyXAis5rP-6ZFB, https://drive.google.com/open?id=1sER8JH5Kumvwr5ZdTYnH6ynWlK2lq_1G</t>
  </si>
  <si>
    <t>Universidade Federal do Piauí - UFPI (Av. Universitária, nº 661)</t>
  </si>
  <si>
    <t xml:space="preserve">Maioria do trecho não possui revestimento, é apenas terra. Muitos buracos e pedras soltas em outro trecho. </t>
  </si>
  <si>
    <t xml:space="preserve">Faixa livre irregular variando entre 10cm e 3.00m. maioria do trecho varia em torno de 50cm livres. </t>
  </si>
  <si>
    <t xml:space="preserve">possui certa inclinação devido a usência de piso na maior parte do trecho. </t>
  </si>
  <si>
    <t xml:space="preserve">calçada praticamente tomada por vegetação (bambu) que cresceu desordenadamente. além disso alguns equipamentos como pontos de ônibus e placas estão mal posicionados. </t>
  </si>
  <si>
    <t xml:space="preserve">há algumas rampas mais fora da norma e em locais sem nenhuma ligação. </t>
  </si>
  <si>
    <t xml:space="preserve">há faixa de pedestre mas não contempla o trecho de maior travessia de pedestres. </t>
  </si>
  <si>
    <t xml:space="preserve">todas as orientações são voltadas para motoristas. </t>
  </si>
  <si>
    <t xml:space="preserve">grande fluxo de veículos emite muito ruído, principalmente em horário de pico. </t>
  </si>
  <si>
    <t xml:space="preserve">a poluição não é tão visível devido a grande desidade de vegetação. </t>
  </si>
  <si>
    <t xml:space="preserve">trecho possui alguns abrigos de ônibus apenas. </t>
  </si>
  <si>
    <t xml:space="preserve">trecho possui muitos bambus que propriciam um clima bastante agradável para se caminhar, porem atrapalham a circulação e estão sem manutenção. </t>
  </si>
  <si>
    <t xml:space="preserve">trânsito rápido, há sensação de agressividade do tráfego. não há policiamento mas existe sensação de segurança por conta do fluxo de veículos.  </t>
  </si>
  <si>
    <t>https://drive.google.com/open?id=146Blh32lX0mcKjsjpFoyLokV5NeLA1MN, https://drive.google.com/open?id=15iJwQvpKPY52EhKqkIe-o8SEQau54XN1, https://drive.google.com/open?id=1Y6a0tafOevwZ7az-jUddvWFW6Lybrgvc, https://drive.google.com/open?id=1ubIF362WCK3GuhR8rQ7evxAjhADwOUvJ, https://drive.google.com/open?id=1yUVEPnEBij04MtVCUCDiPEfh9nR0EGIH, https://drive.google.com/open?id=13ElF-6Ya1cX92WJqcrhtAy9_Q8WJgyvh, https://drive.google.com/open?id=1OZXZ4ZYkwXQeoLrVPytP4I1jjcjpMR00, https://drive.google.com/open?id=19ogsLExM2Simo_JAGZqDITsGxseyhV6Q, https://drive.google.com/open?id=1RfkDwXYA_tWcHKvx4W8WQSFt-BE7UyRT, https://drive.google.com/open?id=1sRM0fH20h8x7qmmBP2PgvEMFxGjMYuWi</t>
  </si>
  <si>
    <t>Tiago Feitosa Marques</t>
  </si>
  <si>
    <t>Rua Gen. Lages, nº 884</t>
  </si>
  <si>
    <t>Parte da calçada é pavimentada com pedra portuguesa, ao final do lote, restos de poda de árvores interrompiam o fluxo, obrigando o transeunte a se deslocar pela rua. No lote ao lado, a calçada é regular em concreto armado, porém há um canteiro de árvore que ocupa grande parte da porção transversal da calçada, dificultando a passagem de pessoas pela calçada.</t>
  </si>
  <si>
    <t>A largura da área livre de circulação variava ao longo do trecho, variando entre 1,10 metros e 1,20 metros</t>
  </si>
  <si>
    <t>grande parte da calçada era novelada, apresentando apenas um desnível destinado à entrada de carros, tal inclinação dificultaria a transição de pessoas com carrinhos ou cadeiras de rodas. A inclinação da rampa era suave, o que dificultou foi apenas o desnível</t>
  </si>
  <si>
    <t>Presença de restos de poda de árvores que dificultavam o acesso, ademais, o lote conseguinte era um canteiro de obras que obrigava novamente o pedestre a se deslocar para a rua.</t>
  </si>
  <si>
    <t>as únicas rampas existentes eram de acesso aos veículos, todas com a implantação inadequada, bem como a inclinação. Pisos táteis e placas de informação também eram inexistentes.</t>
  </si>
  <si>
    <t>via de tráfego leve, ausente de faixa de pedestres.</t>
  </si>
  <si>
    <t>trecho de tráfego leve de veículos, ausente de sinalização semafórica.</t>
  </si>
  <si>
    <t>Presença apenas de placas de sinalização nas esquinas do logradouro, alertando a parada de veículos, bem como o sentido de circulação com a via ortogonal.</t>
  </si>
  <si>
    <t>via de circulação leve de veículos, majoritariamente residencial, com poucos ruídos.</t>
  </si>
  <si>
    <t>via de pouco tráfego de veículos e de pouca poluição atmosférica</t>
  </si>
  <si>
    <t>entorno estritamente residencial, ausente de mobiliários e equipamentos para descanso de pedestres.</t>
  </si>
  <si>
    <t>presença de restos de poda na calçada, ocupando toda sua porção. Além da presença de árvores com canteiros que ocupam toda a porção transversal da calçada.</t>
  </si>
  <si>
    <t>via de pouco transito de veículos, calma e majoritariamente residencial.</t>
  </si>
  <si>
    <t>https://drive.google.com/open?id=1kZZMQB9AMfcFXgUycWW-VwUaimYI_a4-, https://drive.google.com/open?id=14Q7T1FHL5RN3Cu_5f53y47BXEjqEgv_u, https://drive.google.com/open?id=1aMkYgkMeko5W0x_PJM3JKBKauKjP-ECH</t>
  </si>
  <si>
    <t>Francisco Wesley Marques Brandão</t>
  </si>
  <si>
    <t xml:space="preserve">Unidade Escolar José Nelson de Carvalho </t>
  </si>
  <si>
    <t xml:space="preserve">Calçada com pavimentação regular em volta do quarteirão com exceção em um dos trechos </t>
  </si>
  <si>
    <t>A largura da calçada varia em 3/ 4 do trajeto sendo 1/4 a parte frontal da calçada, na entrada na Unidade Escolar o trecho mais regular de largura da calçada</t>
  </si>
  <si>
    <t>1/4 do trecho avaliado possui calçada plana sem apresentar inclinação. 3/4 apresentam em alguma parte do trajeto algum tipo de rampa ou variação da calçada</t>
  </si>
  <si>
    <t>Em 1/4 da calçada avaliada encontrou-se dificuldade para o caminhar contínuo sem desvios.</t>
  </si>
  <si>
    <t>Apesar de ser uma área próxima a escolas e praças não foram encontrados semáforos na região</t>
  </si>
  <si>
    <t xml:space="preserve">Durante a pesquisa encontrou-se poucos ruídos no local vindo de veículos </t>
  </si>
  <si>
    <t>A região possui praça pública com quadra esportiva, academia comunitária e uma parada de ônibus defronte ao ponto de estudo.</t>
  </si>
  <si>
    <t>Foram encontradas sombras que vinham de árvores localizadas dentro da escola, pés de manga principalmente</t>
  </si>
  <si>
    <t xml:space="preserve">Apesar da proximidade com o 7 Distrito Policial sabe-se que é uma região com ocorrência de assaltos e uso de substancias ilícitas, principalmente na praça em frente ao local. </t>
  </si>
  <si>
    <t>wesley131@outlook.com.br</t>
  </si>
  <si>
    <t>Creche CMEI Zellia Gattai Amado- Parque Alvorada</t>
  </si>
  <si>
    <t>A calçada em sua parte frontal encontra-se em bom estado, ressalta-se que a Creche foi construída e finalizada ainda no ano de 2018, portanto recente</t>
  </si>
  <si>
    <t>A faixa frontal da calçada encontra-se em ótimo estado, a faixa lateral no entanto encontra-se totalmente tomada por matagal em 90% de sua extensão, sem condições de trafégo</t>
  </si>
  <si>
    <t>O trecho frontal apresenta calçadas planas com inclinações resultantes de rampas em alguns momentos,  de modo suave. O trecho lateral no entanto apesar de ser plano por estar tomado por mato não pode ser analisado</t>
  </si>
  <si>
    <t>Foram encontrados apenas algumas barreiras resultantes de inclinação pra carros e cadeiras de roda</t>
  </si>
  <si>
    <t>foram encontradas 3 rampas de acesso</t>
  </si>
  <si>
    <t>Não foram encontradas praças no local e os pontos de ônibus não possuem lugar para as pessoas sentarem</t>
  </si>
  <si>
    <t>https://drive.google.com/open?id=1BRMeCZRBIZQHpMTQnWA2r32qh6kOqhtC, https://drive.google.com/open?id=1AF0ilxZC0QFABx-QvSycfKnPba2aau-L, https://drive.google.com/open?id=1cPR-W5lj_ACJKPNZgfc-BXuM9yBRifkA</t>
  </si>
  <si>
    <t>Universidade Estadual do Piauí- Campus Poeta Torquato Neto</t>
  </si>
  <si>
    <t xml:space="preserve">Piso praticamente todo uniforme, com exceção de alguns pontos para entrada e saída de veículos </t>
  </si>
  <si>
    <t>Em alguns pontos a calçada é acima do valor, em outros menor portanto foi feito uma média de alguns pontos</t>
  </si>
  <si>
    <t xml:space="preserve">Únicas inclinações encontradas foram para entrada e saída de veículos </t>
  </si>
  <si>
    <t>no trecho analisado não foram encontrados rampas de acessibilidade</t>
  </si>
  <si>
    <t>Apenas as paradas de ônibus foram encontradas como ponto de apoio</t>
  </si>
  <si>
    <t>Grande parte da sombra encontrada pertencia a árvores encontradas dentro da UESPI</t>
  </si>
  <si>
    <t>Apesar da região não possuir grande tráfego de veículos por ser uma região palco de constantes assaltos existe uma sensação de insegurança por parte dos pedestres</t>
  </si>
  <si>
    <t>UBS Memorare - Rua Irmã Maria Catarina Levrini, nº 3012-4626</t>
  </si>
  <si>
    <t>A calçada possuí pavimentação danificada, com alguns desníveis</t>
  </si>
  <si>
    <t>Poste bloqueando a faixa livre</t>
  </si>
  <si>
    <t>O trecho é plano, porém possuí uma rampa transversalmente que está fora da norma</t>
  </si>
  <si>
    <t>Existência de um poste que atrapalha o percurso e elementos externos (carrinhos de compras), que obrigam o desvio</t>
  </si>
  <si>
    <t>Existem duas faixas de pedestres, uma está parcialmente apagada e a outra está quase toda apagada</t>
  </si>
  <si>
    <t xml:space="preserve">Possuem apenas placas de rua e da própria UBS </t>
  </si>
  <si>
    <t>Apenas ruídos de tráfego de carros em pequenos intervalos</t>
  </si>
  <si>
    <t xml:space="preserve">Pouco trânsito de veículos a diesel </t>
  </si>
  <si>
    <t>Local sem ronda policial mas com moderado tráfego de pessoas. Veículos com velocidades inferior a 50km/h</t>
  </si>
  <si>
    <t>https://drive.google.com/open?id=1S0jF5TW3TMCCgxME_z-kS7AmE9wKURHR, https://drive.google.com/open?id=1URJZpIJ1sBUv0Qh_Fr8HYiwyFPB8bbau, https://drive.google.com/open?id=1BMOfyJwFM8L9qQqCxW2AC3_caBQDVBRh, https://drive.google.com/open?id=1D-9aCEGARGwIyKfcOiHl-R5GaZ0Mw-6r, https://drive.google.com/open?id=1y8-RKpaJzrnsgXqaEky2IuB4szyISfCp, https://drive.google.com/open?id=1kDCkwsJ0jnw1fDsSMNShc0mz0zSGM7FB, https://drive.google.com/open?id=1vTa7QAh8-uZYuYu8KE-nlDnTBXv2artl, https://drive.google.com/open?id=16kZsW056R-T8CEz3Y_CdxitKuYCpD5Tv</t>
  </si>
  <si>
    <t>nicialeite@ufpi.edu.br</t>
  </si>
  <si>
    <t>Terminal de Passageiro do Buenos Aires - Av. Duque de Caxias, 5163-5245, Santa Rosa</t>
  </si>
  <si>
    <t>Pavimentação nova, mas contém alguns desgastes</t>
  </si>
  <si>
    <t>A largura da faixa varia ao longo do trecho, devido a postes e outros obstáculos.</t>
  </si>
  <si>
    <t>Existência de postes e bancas (chaveiro), e vendedores que atrapalham o caminhar</t>
  </si>
  <si>
    <t>Problemas de manutenção e localização</t>
  </si>
  <si>
    <t>Existência apenas de placas de rua</t>
  </si>
  <si>
    <t>Trafego intenso de caminhões e ônibus</t>
  </si>
  <si>
    <t>É possível sentir e visualizar a fumaça de veículos</t>
  </si>
  <si>
    <t>Via de trafego com 60Km, mas se percebe um alto índice de deslocamentos superiores</t>
  </si>
  <si>
    <t>https://drive.google.com/open?id=1iV8V98hLCiZL2ookR_feOva0WtlgYjZh, https://drive.google.com/open?id=1xlywcoFV3zdBKGn7Rgal2xrz0WAFSEwo, https://drive.google.com/open?id=114_shc2JGSL-jkAehyqpOMrq8UnDiPDk, https://drive.google.com/open?id=1BEFYK-4R0sUofhx26bmiRSBqDyjXzSn9, https://drive.google.com/open?id=1cGEn0cf1n8P1obL1l7RpSSgsD_ZLnTxj, https://drive.google.com/open?id=1sWrg7S94o_JIcD1qVKmMj0y_n6pcVci1, https://drive.google.com/open?id=1SAd_fjxkS46KKj0dQwqfy3EEK09bkeii, https://drive.google.com/open?id=1oe5diRJYgFXdrJhetXziKjTSLqeaszAc, https://drive.google.com/open?id=1V1uHnBMozxXDPhDRON_9JK4OE5zadyXu</t>
  </si>
  <si>
    <t>Nícia Bezerra Formiga Leite + alunos da disciplina de Acessibilidade</t>
  </si>
  <si>
    <t>Maternidade D. Evangelina Rosa - Av. Higino Cunha, 1552</t>
  </si>
  <si>
    <t>Tipo de piso inadequado, muitos buracos e desníveis</t>
  </si>
  <si>
    <t>Apesar da calçada possui uma largura boa, existem muitas bancas de comida que diminuem a faixa livre e dificulta a caminhabilidade</t>
  </si>
  <si>
    <t>alguns trechos inclinados superior a 2%</t>
  </si>
  <si>
    <t>Presença de vários obstáculos, bancas, barracas, postes e árvores fora da faixa de serviço</t>
  </si>
  <si>
    <t>As rampas existentes estão fora da norma, existindo apenas uma na parte central da quadra que está na norma, mas precisa de manutenção</t>
  </si>
  <si>
    <t>Apenas uma faixa em todo a quadra, que fica localizada ao centro</t>
  </si>
  <si>
    <t>Apenas existência de sinalização de rua e para os condutores de veículos</t>
  </si>
  <si>
    <t>Via de grande fluxo de veículos</t>
  </si>
  <si>
    <t xml:space="preserve">Bom sombreamento tanto de árvores como das marquises das bancas de vendas de comida </t>
  </si>
  <si>
    <t xml:space="preserve">trafego muito intenso, mas por ser um local de muitos transeuntes têm-se a sensação de segurança </t>
  </si>
  <si>
    <t>https://drive.google.com/open?id=1jkOKRCGp3xWdkbKpY42M1mMR5TW9YP2S, https://drive.google.com/open?id=1iCO88ovJcCoO5rLH_qrTRm8qffx2dp1t, https://drive.google.com/open?id=1mup1GraTJ2yatA_WoGsko3v8xLqvu4E-, https://drive.google.com/open?id=1Q_9HvWWr_419y0vD2NHY5QemO5oJcowH, https://drive.google.com/open?id=1U7eNVOarvcd4sdoYFRspfpGLetQZAfM1, https://drive.google.com/open?id=1CsgI-FotTBFAYDYGCF9FC-X3TOKXXpnQ, https://drive.google.com/open?id=1s0d82dZsIDGlVfejCe_iFL2z7vRZBwPw</t>
  </si>
  <si>
    <t>Hospital Dr. Miguel Couto, Rua Antônio Cavour de Miranda, nº 314 -384</t>
  </si>
  <si>
    <t>O trecho em frente ao hospital apresenta pavimentação regular mas quando termina o hospital, apresenta desnível e inclinações acentuadas</t>
  </si>
  <si>
    <t>A largura contempla uma parte de estacionamento, mas não possui diferenciação. E depois do hospital a largura fica com 1m</t>
  </si>
  <si>
    <t>No trecho do hospital tem a inclinação adequada, depois inclinações superiores.</t>
  </si>
  <si>
    <t xml:space="preserve">No trecho do hospital não possuí obstáculos, mas nas demais áreas os desníveis obrigam desvios ou até mesmo ir para o leito da rua </t>
  </si>
  <si>
    <t>Existe apenas a rampa para carros terem acesso ao hospital, mas que está com boa declividade. Nas esquinas não há rampas</t>
  </si>
  <si>
    <t>Apenas placas de ruas e uma de parada de ônibus</t>
  </si>
  <si>
    <t>Trecho com tráfego moderado</t>
  </si>
  <si>
    <t>Existência de árvores e marquises que protegem da chuva e sol</t>
  </si>
  <si>
    <t>O trecho apresenta uma árvore e canteiros em bom estado de conservação</t>
  </si>
  <si>
    <t>A rua têm um bom fluxo de pessoas e com tráfego leve</t>
  </si>
  <si>
    <t>https://drive.google.com/open?id=10rnnFECuVwkWGHjWMdPzAoIgWtmkyZhK, https://drive.google.com/open?id=1MZ3hj7fsj6Ly_e6WSy9NYC1wpRU_87uc, https://drive.google.com/open?id=10I6gR1oaCz6ETUlkHnD62xCWmb3_B7wO, https://drive.google.com/open?id=1_g7Ax-M3SZRAd6KR91twNXOfOPXmljl9</t>
  </si>
  <si>
    <t>Escola Municipal Nelson do Amaral Sobreira,  R. Agricolândia nº 5825 -5901</t>
  </si>
  <si>
    <t>Muito mato na calçada e falta de manutenção do pavimento.</t>
  </si>
  <si>
    <t>A largura é irregular, torna-se menor ao se afastar da escola</t>
  </si>
  <si>
    <t xml:space="preserve">a calçada tem declividade que dificulta a caminhada e existe a presença de uma rampa com inclinação superior à norma </t>
  </si>
  <si>
    <t>a falta de manutenção e desníveis dificultam o caminhar</t>
  </si>
  <si>
    <t>só existem as placas das ruas</t>
  </si>
  <si>
    <t>Bairro tranquilo com pouco tráfego de veículos</t>
  </si>
  <si>
    <t>Não locais de descanso em todo o trecho</t>
  </si>
  <si>
    <t>com o fluxo de pessoas para a escola e uma igreja que fica no entorno, durante o dia tem-se a sensação de segurança, mas durante a noite é deserto</t>
  </si>
  <si>
    <t>https://drive.google.com/open?id=1FZjOFpOXNw2Masl3titH5IPeRv229uW0, https://drive.google.com/open?id=1fURLD48bLWOrz_MP3eF_5C3bzfP4tzh9, https://drive.google.com/open?id=1o9sf0gwLHaHr7vkv2YcRvFFNDDLTGuvN</t>
  </si>
  <si>
    <t>ESCOLA MUNICIPAL JOSÉ OMMATI, Rua Capitão Vanderley, nº 1881 - 1936</t>
  </si>
  <si>
    <t>calçada com pavimento regular, porém com problemas de manutenção</t>
  </si>
  <si>
    <t>a dimensão total é irregular</t>
  </si>
  <si>
    <t>sem desníveis severos, mas com uma entrada em rampa</t>
  </si>
  <si>
    <t>Alguns postes atrapalham a passagem</t>
  </si>
  <si>
    <t>Possui apenas uma rampa de entrada de veículos.</t>
  </si>
  <si>
    <t>faixa apagada e sem placas de advertência</t>
  </si>
  <si>
    <t>há apenas placas de rua</t>
  </si>
  <si>
    <t xml:space="preserve">Passam na avenida muitos ônibus, que provocam ruídos </t>
  </si>
  <si>
    <t>Passam na avenida muitos ônibus, com escapamentos desregulados</t>
  </si>
  <si>
    <t>As árvores são internas ao terreno.</t>
  </si>
  <si>
    <t>https://drive.google.com/open?id=1Wo4Vu94_tJYxR3uBKOzYWN_P5AuAelgo, https://drive.google.com/open?id=1q3bl1aPsKieQzRxzAk4otUVeB9raca3s, https://drive.google.com/open?id=1TXnX81PstS6fE2s17xrbfJ09-OlGJ9w9</t>
  </si>
  <si>
    <t>UNIDADE BÁSICA DE SAÚDE PIÇARREIRA, Av. João Antônio Leitão, nº 4503 a 4127</t>
  </si>
  <si>
    <t>calçada relativamente regular, mas já apresenta problemas de manutenção</t>
  </si>
  <si>
    <t>não diferença entre as faixas e há irregularidades de dimensões ao longo do trecho</t>
  </si>
  <si>
    <t>a maior parte do trecho está regular, mas existem entradas de carros nas calçadas desnivelando o passeio</t>
  </si>
  <si>
    <t>alguns postes atrapalham a circulação</t>
  </si>
  <si>
    <t>rampas em bom estado,porém não estão em total conformidade com a norma</t>
  </si>
  <si>
    <t xml:space="preserve">Há apenas as placas de rua e os letreiros dos comércios </t>
  </si>
  <si>
    <t xml:space="preserve">passagem de muitos veículos </t>
  </si>
  <si>
    <t>as árvores são internas ao terreno</t>
  </si>
  <si>
    <t>apesar de muitos veículos a velocidade é abaixo de 50km e possui muito fluxo de pessoas</t>
  </si>
  <si>
    <t>https://drive.google.com/open?id=1aFfHxrDWBPvgE-cYkh_bD9acuiJ0dyOA, https://drive.google.com/open?id=1D7_uyBRgZbCjAsbMY4iGOoDkFlAvttOC, https://drive.google.com/open?id=1JHu6_MeRUGpqPp8E6xbCADzThbgngNjv, https://drive.google.com/open?id=1vhHVtu2yHQe-Un9nfbs0FOM9pa2FBIfX</t>
  </si>
  <si>
    <t xml:space="preserve">Teatro do Boi </t>
  </si>
  <si>
    <t xml:space="preserve">Calçada reformada a alguns anos, assim como o próprio Teatro do Boi no entanto foram observações alguns problemas na pavimentação. </t>
  </si>
  <si>
    <t>a calçada apresenta um tamanho relativamente uniforme, no entanto a presença de paradas e estacionamentos ocasionam algumas mudanças de tamanho, material etc</t>
  </si>
  <si>
    <t>O tráfego pela lateral da calçada do Teatro do Boi é muito complicado devido principalmente a presença de carros no estacionamento ( no mesmo quarteirão se localizam o zoonoses e uma biblioteca pública) mas o tráfego pela parte frontal ocorre sem tantas dificuldades sendo o maior obstáculo uma parada de ônibus</t>
  </si>
  <si>
    <t xml:space="preserve">não foram encontradas nenhum ponto de acesso que configure uma rampa de acessibilidade </t>
  </si>
  <si>
    <t>árvores não se localizam na calçada e sim dentro de imóveis que estão nela</t>
  </si>
  <si>
    <t xml:space="preserve">não foram encontrados policiais no local </t>
  </si>
  <si>
    <t>https://drive.google.com/open?id=1GZxfMjeCdQER6a0_1FLDv82q84thoWMj, https://drive.google.com/open?id=1jjBjERnD61yIvYuLDscAZZcgXHxG99we, https://drive.google.com/open?id=1s94EWQi4ThIymPAqrfS9A-Ygk1U5xH9b, https://drive.google.com/open?id=1BTNZFV0QpgJMU9ZbiPdaa0TaCqJRstJP</t>
  </si>
  <si>
    <t>Unidade Escolar Benjamin Baptista</t>
  </si>
  <si>
    <t>A calçada encontra-se com vários problemas no calçamento, como presença de arbustos, pavimentação soltando</t>
  </si>
  <si>
    <t>calçada na parte frontal da escola apresenta tamanho uniforme.</t>
  </si>
  <si>
    <t>calçada apresenta uma leve inclinação</t>
  </si>
  <si>
    <t xml:space="preserve">as principais barreiras encontradas foram a presença de arbustos no local </t>
  </si>
  <si>
    <t>O local localiza-se no centro da cidade e nas proximidades de paradas de ônibus e terminal rodoviário para a frota de ônibus da zona rural da cidade</t>
  </si>
  <si>
    <t xml:space="preserve">foram encontrados algumas árvores na faixa lateral da calçada </t>
  </si>
  <si>
    <t xml:space="preserve">não foram encontrados policiais e durante a avaliação foram ouvidos boatos que a região sofre com assaltos constantes </t>
  </si>
  <si>
    <t>https://drive.google.com/open?id=1AZCIR6AYOZEHT7aJkyUb3UodNp2LLEN1, https://drive.google.com/open?id=1LCk4kHhWFwIK6hNnyePO1gQrI5bNLZMt</t>
  </si>
  <si>
    <t xml:space="preserve">Colégio Estadual Zacarias de Góis (Liceu Piauiense) </t>
  </si>
  <si>
    <t>A calçada que circuncida o Liceu apresenta pontos de uniformidade, outros pontos encontra-se bastante desgastada na parte frontal a entrada do colégio apresenta variações de degraus que dificultam o caminhar em linha reta</t>
  </si>
  <si>
    <t>A calçada de modo geral apresenta variações dependendo do local</t>
  </si>
  <si>
    <t xml:space="preserve">Na parte frontal da escada a presença de degraus dificulta o caminhar, na parte lateral existem variações de altimetria </t>
  </si>
  <si>
    <t xml:space="preserve">no entanto as rampas encontradas já eram após subir a calçada em direção a entrada da escola. </t>
  </si>
  <si>
    <t xml:space="preserve">faixa antiga </t>
  </si>
  <si>
    <t xml:space="preserve">placas de orientação para locais que podem ser encontradas na área central </t>
  </si>
  <si>
    <t>tráfego de carros intenso na região</t>
  </si>
  <si>
    <t xml:space="preserve">o colégio localiza-se de fronte a uma das maiores praças da área central da cidade, a praça Landri Sales </t>
  </si>
  <si>
    <t xml:space="preserve">Grande parte da sombra existe fora encontrada em árvores localizadas dentro do colégio Liceu </t>
  </si>
  <si>
    <t xml:space="preserve">Por ser uma região central, com grande fluxo de pessoas e veículos é comum encontrar em alguns momentos do dia policiamento no local </t>
  </si>
  <si>
    <t>https://drive.google.com/open?id=1fDZFqObk8lyYaPjdO_DbnYj0BKJBIjHD, https://drive.google.com/open?id=1ezpoSvo1SbGCVpXxVCwS1zMdGSMaJ8Jc, https://drive.google.com/open?id=1SGo_0PnVkFHO3TvDuTq55i1pGP7tJUsN</t>
  </si>
  <si>
    <t xml:space="preserve">Hospital do Matadouro (Hospital dr. Ozeas Sampaio) </t>
  </si>
  <si>
    <t>O local de avaliação encontra-se com sua calçada passando por mudanças pois está sendo construído um novo ponto de parada de ônibus</t>
  </si>
  <si>
    <t xml:space="preserve">Como foi citado grande parte da calçada que dá acesso ao ponto de analise vem sofrendo alterações devido a construção de uma nova parada </t>
  </si>
  <si>
    <t>por ser uma área que encontra-se em obras é constante o barulho no local</t>
  </si>
  <si>
    <t xml:space="preserve">Na frente do hospital são encontrados bancos e árvores </t>
  </si>
  <si>
    <t>únicas árvores encontradas no local pertencem a imóveis, não fazendo parte da calçada</t>
  </si>
  <si>
    <t>não foram avistados policiais nas imediações da área</t>
  </si>
  <si>
    <t>https://drive.google.com/open?id=1fsjL2VnntsPVfqlcE8iDxLnegBEF9FhM, https://drive.google.com/open?id=1n8KpP17hytbuqoyjcIxEfvlGweVf3OXw, https://drive.google.com/open?id=1w_ucTx3EvOfGhhckuLqqeMR9kA8-l0hI, https://drive.google.com/open?id=1W801D-pckPh6Cpv5UcVakVXIR_QvCgXg, https://drive.google.com/open?id=1laF_4fxZUyS__hFmwlsD8PSW_sIMNwbS</t>
  </si>
  <si>
    <t>Av. Teodoro Castelo Branco/ Centro de Referência e Assistência Social II</t>
  </si>
  <si>
    <t>Piso alterna entre falhas e uniformidade</t>
  </si>
  <si>
    <t>A calçada possui duas variações principais, uma delas maior que 2 m de largura e outra com cerca de 1,5 m</t>
  </si>
  <si>
    <t>pouco inclinada</t>
  </si>
  <si>
    <t xml:space="preserve">grande fluxo de ônibus </t>
  </si>
  <si>
    <t>na região são encontradas praças e academias públicas</t>
  </si>
  <si>
    <t xml:space="preserve">Foram encontradas árvores no local </t>
  </si>
  <si>
    <t>não foram encontrados policiais no local</t>
  </si>
  <si>
    <t xml:space="preserve">Unidade Escolar Firmina Sobreira </t>
  </si>
  <si>
    <t>Calçada encontra-se em bom estado para caminhar</t>
  </si>
  <si>
    <t>calçada tem tamanho uniforme em praticamente todo o trecho</t>
  </si>
  <si>
    <t xml:space="preserve">calçada praticamente sem apresentar nenhuma inclinação </t>
  </si>
  <si>
    <t xml:space="preserve">os únicos obstáculos encontrados nas calçadas foram a presença de postes de energia elétrica </t>
  </si>
  <si>
    <t xml:space="preserve">a rampa que foi encontrada aparentemente não tinha como função principal acessibilidade </t>
  </si>
  <si>
    <t>embora seja uma região com grande tráfego de veículos está localizada em uma área com a presença do rio Poti, matas ciliares.</t>
  </si>
  <si>
    <t>O local encontra-se defronte a uma praça</t>
  </si>
  <si>
    <t>local bem movimentado, tranquilo porém com certa sensação de insegurança</t>
  </si>
  <si>
    <t>https://drive.google.com/open?id=1HAWxk3-813SxDW-qlvynEkXxLCuF3hjU, https://drive.google.com/open?id=1SlThWs8H_SA4L0IQkvSw4XsvtpMs7UTr, https://drive.google.com/open?id=170EPK-CJnDpnJSTcDaToz6qSkE1cjwwe</t>
  </si>
  <si>
    <t>CMEI Irmâ Dulce, R. Baú - Vila Irmã Dulce, Teresina - PI, 64039-230</t>
  </si>
  <si>
    <t>Parte do trecho é pavimentado, mas tem um bom trecho sem pavimentação</t>
  </si>
  <si>
    <t>Largura enviável para pessoas em cadeiras de rodas</t>
  </si>
  <si>
    <t>Com a largura da calçada já estreita, tem um poste que impede a passagem e com o trecho sem pavimentação torna-se um obstáculo</t>
  </si>
  <si>
    <t>fluxo baixo de veículos, via pouco movimentada</t>
  </si>
  <si>
    <t>Apesar do tráfego no local ser pequeno, não existe muito fluxo de pedestres e a sensação é de insegurança pela rua só ter muros</t>
  </si>
  <si>
    <t>https://drive.google.com/open?id=1ICcegTv1FTSdeIVIj6PBxHJtwEMRGNV1, https://drive.google.com/open?id=1mxRTVEMfcEzRVhbQ-3ciwkKpnXbODBjq, https://drive.google.com/open?id=1y3MaQF9lRRR2PB5lwV7HdVby6CRLxfLT, https://drive.google.com/open?id=1SznJTl4_NDsBbHsXrSUaGUjz5egxwEtq, https://drive.google.com/open?id=1g-tkfxrrDDPjCZDgmuy7Vejq7Kxk2c2m, https://drive.google.com/open?id=1T7TfQAEncWuRFu8mXVkqbhsbf-cLMg7K, https://drive.google.com/open?id=1BTUpSRQumqbX_TKtFN_UN2igiqSd684C</t>
  </si>
  <si>
    <t>UBS Irmâ Dulce, Rua Santa Francisca Cabrine</t>
  </si>
  <si>
    <t>Pavimentação com problemas de manutenção</t>
  </si>
  <si>
    <t>A dimensões diferentes em todo o trecho</t>
  </si>
  <si>
    <t>Postes e desníveis no trecho inviabilizam a caminhada</t>
  </si>
  <si>
    <t>Não existe rampas nas esquinas, mas existe próximo a UBS, porém acumula água.</t>
  </si>
  <si>
    <t>Pouco trânsito de veículos pesados</t>
  </si>
  <si>
    <t>Existe uma pequena praça em frente a UBS, que permite o descanso das pessoas</t>
  </si>
  <si>
    <t>Devido a presença da praça, tem-se um pouco mais de sobreamento</t>
  </si>
  <si>
    <t>https://drive.google.com/open?id=1mwl09CWDb_yvVp0JFU6Kvx-X1SsxArpf, https://drive.google.com/open?id=1DDavfKOECoomQdeIaXPMxySexKMMzk6f, https://drive.google.com/open?id=1DiU3QtQjGI1DR4CedQ-oM5-m_IOUZTWt, https://drive.google.com/open?id=11sUgDwpSZ6CPwuOovmomez3xbruyt56_, https://drive.google.com/open?id=1-dUCI0OzGQ1l-fL_NAppqjWzgAqsgi9N, https://drive.google.com/open?id=1JQ0XKkJjFTimQet8tWJ08tDrQ8pIqXdJ, https://drive.google.com/open?id=1YtK7IX8247XjyoumGH0UK23zI5QrjNtz, https://drive.google.com/open?id=1S6eArbIMi6u-G8-Yq9FEZHQdNyUHP_S5, https://drive.google.com/open?id=14g6tuCFZoAdEjbG2aGh9PQho_eghbnpu</t>
  </si>
  <si>
    <t>Centro de Ensino em Tempo Integral Prof. Darcy Araújo, Av. Nossa Senhora de Fátima, s/n.</t>
  </si>
  <si>
    <t>Problemas de manutenção</t>
  </si>
  <si>
    <t>Há um telefone público, sem sinalização, e uma placa de propaganda que invadem o passeio obrigando o desvio do pedestre</t>
  </si>
  <si>
    <t>Não existe a rampa na esquinas, mas tem uma na faixa de pedestre que está necessitando de manutenção</t>
  </si>
  <si>
    <t>Possui apenas as placas de rua</t>
  </si>
  <si>
    <t>Fluxo intenso de veículos</t>
  </si>
  <si>
    <t xml:space="preserve">Existem praças próximas ao trecho </t>
  </si>
  <si>
    <t>O sombreamento são de árvores dentro do terreno</t>
  </si>
  <si>
    <t>https://drive.google.com/open?id=1RXpg1oLlkUku3qWSto4AWc232knfeEZG, https://drive.google.com/open?id=1bqkHmCbsdYcAtGNiUgU2mmHOtXp-3yBQ, https://drive.google.com/open?id=15eLV9OXI-kfOzrik5Z0eJO8LUxKZs6pa, https://drive.google.com/open?id=1J9BfE-KeJZrd_lbafx_oS5gcvUlmp-K7, https://drive.google.com/open?id=1n6HykSUobm8JJ68XZFi4c-HKLWU1zb_6, https://drive.google.com/open?id=1tDH0r8howEz2-wkoMleR9Fd7MGzA66OC, https://drive.google.com/open?id=18x32tQbdH5YjOSB13J6Hf_v-SpIrlAzD</t>
  </si>
  <si>
    <t xml:space="preserve">Instituto de Educação Antonino Freire </t>
  </si>
  <si>
    <t xml:space="preserve">Calçada encontra-se praticamente uniforme </t>
  </si>
  <si>
    <t>calçada apresenta tamanho regular em praticamente todo seu trecho</t>
  </si>
  <si>
    <t>Cruzamento entre algumas avenidas bastante movimentadas na cidade</t>
  </si>
  <si>
    <t>Muito barulho de carros, motos e ônibus no local, próximo a estação de trem e metro tbm</t>
  </si>
  <si>
    <t xml:space="preserve">No local é encontrado a praça firmina sobreira </t>
  </si>
  <si>
    <t xml:space="preserve">Local próximo a sede da Ronda Ostensivas de  Natureza Especial (RONE). </t>
  </si>
  <si>
    <t>https://drive.google.com/open?id=1CPAcgemP7VvG6hL6sy3B1CiOfUue2znF, https://drive.google.com/open?id=1XAMqr0u_cGOn1rKteYXUc50AH9SJpJ3i, https://drive.google.com/open?id=1E54EVQttAPCc4vO1PrfW3r26U7mB1PXU</t>
  </si>
  <si>
    <t>Unidade Escolar Dom Severino</t>
  </si>
  <si>
    <t>Tamanho da calçada irregular ao longo do trecho</t>
  </si>
  <si>
    <t>calçada aparentemente inclinada, com algumas obstruções</t>
  </si>
  <si>
    <t>Bastante desvios tanto por rampas como por árvores no local</t>
  </si>
  <si>
    <t>Não foram observados policiais no local</t>
  </si>
  <si>
    <t xml:space="preserve">Hospital Getúlio Vargas </t>
  </si>
  <si>
    <t>calçada apresenta tamanho regular em boa parte do trecho</t>
  </si>
  <si>
    <t xml:space="preserve">A calçada apresenta algumas partes inclinadas </t>
  </si>
  <si>
    <t>Grande parte da calçada está sendo usada como estacionamento e trailers de vendas</t>
  </si>
  <si>
    <t>Fluxo de veículos muito intenso durante todo o dia</t>
  </si>
  <si>
    <t>existe uma praça defronte ao Hospital que serve como ponto de apoio</t>
  </si>
  <si>
    <t>Grande parte do trajeto na calçada do HGV precisa ser feito fora dela, nas avenidas o que dá uma sensação de desconforto e preocupação com o transito principalmente.</t>
  </si>
  <si>
    <t>Mercado Central de Teresina</t>
  </si>
  <si>
    <t>A calçada foi recentemente reformada</t>
  </si>
  <si>
    <t>Largura da calçada pouco varia ao longo do trajeto observado</t>
  </si>
  <si>
    <t>A olho nu a calçada apresenta um caráter plano e pouco inclinado</t>
  </si>
  <si>
    <t>Muitas lojas e vendas ocupam grande parte da calçada no local</t>
  </si>
  <si>
    <t>O local possui grande parte da calçada ocupada por ambulantes, mesmo com policiamento em parte do dia os assaltos são constantes na região</t>
  </si>
  <si>
    <t>Central de Artesanato Mestre Dezinho</t>
  </si>
  <si>
    <t xml:space="preserve">Calçada bem regular </t>
  </si>
  <si>
    <t>Calçada com tamanho regular, apresentando pouca ou nenhuma variação em seu trecho</t>
  </si>
  <si>
    <t xml:space="preserve">A calçada apresenta uma inclinação durante grande parte do seu trecho, com subidas e rampas </t>
  </si>
  <si>
    <t xml:space="preserve">A calçada apresenta alguns desvios </t>
  </si>
  <si>
    <t xml:space="preserve">Rampa fora de manutenção e/ou não é necessariamente para cadeirantes ou deficientes </t>
  </si>
  <si>
    <t xml:space="preserve">Trecho avaliado não possui bastante ruído </t>
  </si>
  <si>
    <t>Apesar de não possuir tanto trânsito o trecho avaliado passa uma sensação de insegurança, medo e vontade de deixar logo o local</t>
  </si>
  <si>
    <t xml:space="preserve">SAMU, Avenida Miguel Rosa </t>
  </si>
  <si>
    <t>Calçada regular, com poucas variações de tamanho, variando apenas o tipo de calçamento</t>
  </si>
  <si>
    <t xml:space="preserve">Uma parte da calçada apresenta inclinação </t>
  </si>
  <si>
    <t xml:space="preserve">Calçada com poucos obstáculos </t>
  </si>
  <si>
    <t xml:space="preserve">Trecho com parada de ônibus </t>
  </si>
  <si>
    <t>Museu do Piauí</t>
  </si>
  <si>
    <t>Calçada com pequenos falhamentos em alguns pontos</t>
  </si>
  <si>
    <t>Largura pouco varia ao longo do trecho observado</t>
  </si>
  <si>
    <t>Os principais obstáculos encontrados são a presença principalmente de ambulantes</t>
  </si>
  <si>
    <t xml:space="preserve">Devido o grande tráfego de veículos na região é de praxe a existência de faixas de pedestre e semáforos </t>
  </si>
  <si>
    <t xml:space="preserve">Não foi sentido nenhum efeito na respiração no entanto a forte presença de veículos implica em uma grande poluição </t>
  </si>
  <si>
    <t>não foram encontrados bebedouros públicos</t>
  </si>
  <si>
    <t xml:space="preserve">Região sofre com constantes assaltos. No dia que foi realizada a observação ocorreu um acidente na avenida fazendo com que o trecho fosse interditado </t>
  </si>
  <si>
    <t>CMEI Maria José Arcoverde</t>
  </si>
  <si>
    <t xml:space="preserve">Apesar de não apresentar muitas falhas a calçada é muito acima do nível da rua </t>
  </si>
  <si>
    <t xml:space="preserve">Como dito a calçada é muito estreita e acima do nível da rua </t>
  </si>
  <si>
    <t>A calçada não apresenta muitos obstáculos no entanto a presença de grades nas laterais como forma de evitar quedas da mesma é algo que de certa forma dá uma sensação de "prisão"</t>
  </si>
  <si>
    <t xml:space="preserve">Pouco barulho no local </t>
  </si>
  <si>
    <t xml:space="preserve">A região em si parece ser calma, trânsito leve, comércios abertos </t>
  </si>
  <si>
    <t>Ministério Público do Piaui</t>
  </si>
  <si>
    <t>Calçada com boa pavimentação, apresenta boa regularidade ao longo do trecho</t>
  </si>
  <si>
    <t>Apesar de ser uma largura que pouco varia a calçada apresenta alguns pontos que forçam desvios</t>
  </si>
  <si>
    <t xml:space="preserve">Alguns obstáculos como lixeiras e postes de energia são encontrados no local </t>
  </si>
  <si>
    <t>Pouco ruído ou barulho</t>
  </si>
  <si>
    <t>Poucas árvores são encontradas</t>
  </si>
  <si>
    <t>Apesar de ser principalmente ocupado por residencias a região nota-se uma sensação de segurança, calmaria no local</t>
  </si>
  <si>
    <t xml:space="preserve">Avenida Boa Esperança 1956/ Escola Municipal Dilson Fernandes </t>
  </si>
  <si>
    <t xml:space="preserve">A largura da calçada varia entre 1,5 m de frente a escola e mais de 5 m na parte lateral </t>
  </si>
  <si>
    <t xml:space="preserve">trecho com relativamente alto tráfego no local </t>
  </si>
  <si>
    <t xml:space="preserve">região bastante arborizada </t>
  </si>
  <si>
    <t xml:space="preserve">não foram vistos viaturas nem policiais </t>
  </si>
  <si>
    <t>https://drive.google.com/open?id=1GAXnincpqqOlCQvscOhqYVgDXiCJfmet, https://drive.google.com/open?id=1_nA9mH5fuvuzKzxqa-IqvknmQ2k26a5k</t>
  </si>
  <si>
    <t xml:space="preserve">Unidade Escolar Joel Ribeiro </t>
  </si>
  <si>
    <t>calçada muito estreita com dificuldades para locomoção</t>
  </si>
  <si>
    <t>são encontrados alguns obstáculos no percurso na calçada</t>
  </si>
  <si>
    <t xml:space="preserve">pouco ruido </t>
  </si>
  <si>
    <t>foram encontrados poucos pontos de sombra no local</t>
  </si>
  <si>
    <t>Durante a avaliação observou-se a presença de viatura passando no local</t>
  </si>
  <si>
    <t>https://drive.google.com/open?id=1xOEJh_b2qmhuDveqYOPYIvgG0_PMBSdr</t>
  </si>
  <si>
    <t>Unidade Escolar João Emílio Falcão Costa, Rua Padre Cícero, nº 3996</t>
  </si>
  <si>
    <t>Maior parte do trecho com buracos e falta de manutenção</t>
  </si>
  <si>
    <t>Não possui diferenciação das faixas</t>
  </si>
  <si>
    <t>devido a falta de manutenção da calçada, provoca desvios para a rua</t>
  </si>
  <si>
    <t>Só existe a indicação de placas de ruas e da própria escola</t>
  </si>
  <si>
    <t>Baixo fluxo de veículos</t>
  </si>
  <si>
    <t>a quantidade de árvores ocupam 25,5 % da extensão total do trecho com sua sombra</t>
  </si>
  <si>
    <t>Baixo fluxo de veículos, mas com o baixo fluxo de pedestre também trás uma certa sensação de insegurança</t>
  </si>
  <si>
    <t>https://drive.google.com/open?id=1AYJE1Gz43gO1xVD9eyQzOBxgR33SztAp, https://drive.google.com/open?id=1L2Usrvg0svply4hF1HvJX6rkvpn-YDgO, https://drive.google.com/open?id=1BGeIUVQP8JNlE2fN-y5ZGHSWP8p3Vd26, https://drive.google.com/open?id=1lMkad9_b8UfWoA_z3rVYAB6l73ZBX5XE, https://drive.google.com/open?id=1oTX4ptNTnt6sMFLzIoumxp0RITNnYqXA, https://drive.google.com/open?id=18OGVT_yKP9WZ5Z1Gf7c41DDwF2chtqh8</t>
  </si>
  <si>
    <t>Vitória</t>
  </si>
  <si>
    <t>ES</t>
  </si>
  <si>
    <t>Av. Nossa Sra. da Penha, n° 356/339; Alameda Mari Ubirajara, n° 40-205.</t>
  </si>
  <si>
    <t>Calçadas com pavimento irregular, trincas, diversificação de acabamentos.</t>
  </si>
  <si>
    <t>A largura do percurso vária, as calçadas da Av. N Sra da Penha onde inicia o percurso possuem em média 3m de faixa livre e 0,60m de faixa de serviço; já as calçadas aonde inicia a alameda possuem desníveis e insclinação acentuada, inicialmente com 1m de largura destinada a faixa livre, sem faixa de serviço durante todo o percurso; no lado posterior, as calçadas possuem largura variando entre 1,0m-0,40m, sem faixa de serviço também. A calçada do hospital possui faixa livre de 1,45m.</t>
  </si>
  <si>
    <t>O trecho poussui algumas calçadas planas em relação a inclinação do terreno, e algumas irregularidades, calçadas inclinadas.</t>
  </si>
  <si>
    <t>Sacolas de lixo nas calçadas e alguns ambulantes fecham a passagem.</t>
  </si>
  <si>
    <t>Semáforo existe na Av. Nossa Senhora da Panha, mas não possui sinal sonoro para pessoas com deficiência visual, muitos motoristas passam o sinal vermelho quando fecha.</t>
  </si>
  <si>
    <t>O trecho não possui identificação da direção do Hospital na alameda, possui identificação falha dos pontos de ônibus, bicicletas e serviços de acessibilidade.</t>
  </si>
  <si>
    <t xml:space="preserve">Ruídos de ônibus, carros, caminhões, ambulâncias e obras. </t>
  </si>
  <si>
    <t>É possível visualizar e sentir a fumaça dos veículos. Taxa de deposição de Partículas Sedimentáveis em média 15g/m²  nas proximidades, estudo com estação localizada no Corpo de Bombeiros/ bairro Enseada do Suá.</t>
  </si>
  <si>
    <t>Há um pequeno espaço na rua com banco, porém pouco convidativo, possue nas proximidades uma banca com mobiliário móvel, próprio do estabelecimento. O local não possui abrigo de ônibus.</t>
  </si>
  <si>
    <t>Possui 5 árvores nas calçadas, porém as demais estão dentro dos condomínicios no decorrer do trajeto.</t>
  </si>
  <si>
    <t xml:space="preserve">Há uma leve sensação de insegurança, pois aparenta não ter alternativa de trocar o caminho, trechos com paredões, sensação de abandono. No entanto, o percurso possui pessoas caminhando constantemente, em sua maioria, idosos, mulheres e crianças. </t>
  </si>
  <si>
    <t>https://drive.google.com/open?id=1B1ge6Ldbe-SW-S1M5Pb3Ul4By6GhXO_b, https://drive.google.com/open?id=1a-dp3kRqCXjSwwZvgW4rRtMwu-Rl3Ttd, https://drive.google.com/open?id=1n-gJ3QjeJu59sJEX5k3lfWW8cg_cNJmV, https://drive.google.com/open?id=12PIQLvDN6Q539ccebF08Wc133yUdN0ug, https://drive.google.com/open?id=1LQ57Pyj6pJjq02Hsej3ZZFlS_qfrj31U, https://drive.google.com/open?id=1V5cs-TtH4WeZ-Nx-GBNPmUzeLURtnD73, https://drive.google.com/open?id=1fSmJx6nkngOUY14q3BlP-7jKM_awXxO2, https://drive.google.com/open?id=1x67-c0oR43Kcim1DQLDqnOB-F0GNfs9P, https://drive.google.com/open?id=1ysNpRK7DaufC3ADzC0IIQKXPOUd4fvBW, https://drive.google.com/open?id=1b4SBQJqnPNmGwR0B5WTz-0KkbA_ooVhK</t>
  </si>
  <si>
    <t>marianedb1@gmail.com</t>
  </si>
  <si>
    <t>Av. Nossa Sra. da Penha, n° 2150; R. José Farias, n° 155; R. Arlíndo Braz do Nascimento, n°55; R. Dr. João Carlos de Souza, n° 330.</t>
  </si>
  <si>
    <t>Calçada com buracos e trincas.</t>
  </si>
  <si>
    <t xml:space="preserve">A calçada do CMEI possui duas larguras; a calçada referente a rua R. Arlíndo Braz do Nascimento, a calçada possui 2.20 de largura, sem faixa de serviço; já o lado referente a R. José Farias, possui 3m de largura, com 2m de faixa livre. </t>
  </si>
  <si>
    <t>O trecho possui imóveis com calçadas planas, no entanto, buracos e fissuras  impedem o caminhar confortável e seguro.</t>
  </si>
  <si>
    <t>São barreiras em meio a circulação três árvores e dois postes.</t>
  </si>
  <si>
    <t>As rampas apresentam piso tátil desmembrados.</t>
  </si>
  <si>
    <t>As faixas são visíveis mas com algumas falhas. Há pouca iluminação dando pouca visibilidade ao trajeto, tendo a sensação de insegurança.</t>
  </si>
  <si>
    <t>O trecho não possui placas de identificação de sistema de transporte, indicação de pontos de interesse ao redor.</t>
  </si>
  <si>
    <t xml:space="preserve">Ônibus, caminhões e viaturas emitem ruídos constantemente. </t>
  </si>
  <si>
    <t xml:space="preserve">Há um ponto de ônibus em frente a edificação com abrigo e apenas um banco estreito. O trajeto possui muros altos e sólidos sem marquises. </t>
  </si>
  <si>
    <t>Os jardins estão em mal estado de conservação.</t>
  </si>
  <si>
    <t xml:space="preserve">Não há policiais para auxiliar os pedestres, há muitos carros que entram sem dar seta e não param nas faixas para travessia de pedestres e ciclistas. </t>
  </si>
  <si>
    <t>https://drive.google.com/open?id=1SZMVbvdN-VPftwGoOUUhEGUSfguQ2jNx, https://drive.google.com/open?id=169FW-rpiS3MMb9qXlBkVD8m_uR5H4C1y, https://drive.google.com/open?id=1042tS0FSaoCSi94D-ykG0A1xQ3_D1Hnd, https://drive.google.com/open?id=1EfHDU9cpAmu3F68IYvLZsbxKdsPsfdfg, https://drive.google.com/open?id=1lce2uMTNkUSanQd6RhZ_yN-lc-W4IThw, https://drive.google.com/open?id=10YF9vsvJQAiSMwYXDQb9s96SaFQkBFiI, https://drive.google.com/open?id=1FolqZPSjx2hoyrvsSL3OC6GrbgQ4sKLm, https://drive.google.com/open?id=14wkCyuKWyIxR6XIm2cIy6HvYhnmH5gNv, https://drive.google.com/open?id=1zUN9a8a9syLdRp1ZKBhehvr2UgOqJy4X, https://drive.google.com/open?id=1H0BU7iOfV81qiIgP9vKZbO30gT2lNX-W</t>
  </si>
  <si>
    <t>marianedbb1@gmail.com</t>
  </si>
  <si>
    <t>Av. Nossa Sra. da Penha, n° 2190; Rua José Farias, n° 2190-155;  R. Arlíndo Braz do Nascimento, n°155-55;  R. Dr. João Carlos de Souza, n° 55-330.</t>
  </si>
  <si>
    <t xml:space="preserve">Há trincas e buracos nas calçadas. </t>
  </si>
  <si>
    <t>Calçadas com larguras que variam durante o trecho.</t>
  </si>
  <si>
    <t>3 árvores, 2 postes; ambulantes.</t>
  </si>
  <si>
    <t>Possui pouca iluminação e sinalização.</t>
  </si>
  <si>
    <t>Não possui sinal sonoro para pessoas com deficiência visual.</t>
  </si>
  <si>
    <t>Não há placas de orientação para sistema de transporte e indicação de pontos de interesse na área.</t>
  </si>
  <si>
    <t>Em horários de maior movimento não dificulta a conversação, chega a 62 dB.</t>
  </si>
  <si>
    <t>É possível sentir o cheiro dos caminhões que passam pela rua e o mal cheiro do supermercado que tem em frente a Unidade de Saúde.</t>
  </si>
  <si>
    <t>Possui dois pontos  de ônibus com banco na quadra, porém a mais de 200m de distância.</t>
  </si>
  <si>
    <t>Possui jardins em mal estado de conservação.</t>
  </si>
  <si>
    <t>Há guardas patrimoniais dentro do prédio público porém não está nas imediações para auxiliar os pedestres, mas passa uma sensação de segurança. Os muros nas outras ruas transite uma sensação de medo.</t>
  </si>
  <si>
    <t>https://drive.google.com/open?id=1JDwTjNVwB6p_cwVcnC4fnDvcbqS2B3Z7, https://drive.google.com/open?id=1wXXtMFp56ZXAXaMxpi8GqApJctsICioJ, https://drive.google.com/open?id=1XgKOarWKQmjF6mFNVfFrxWBeb5yOtGbh, https://drive.google.com/open?id=1zrtUGTV__Wr89WJTD29VAefZ6rpbzwrZ, https://drive.google.com/open?id=1xb8FAycf-57ueNxABxFe2a6gfptjTtos, https://drive.google.com/open?id=1_vRCrdOQulGjG-byGRBl0njD0HkR2OwP, https://drive.google.com/open?id=14n-qN8LukSuwVO9lh9pezyBHASk3u88n, https://drive.google.com/open?id=1iWpI0uyZDBnAP9WpjAbWwh_JU8qi3FwE, https://drive.google.com/open?id=112ACBm7e-mJSeaxBtFWhF0HC-i3PPpMR, https://drive.google.com/open?id=1XGR5FWgzLZ2Knr2gzrsBqd3apQaztuUK</t>
  </si>
  <si>
    <t>Pronto Atendimento Municipal da Praia do Suá. Av. Nossa Sra. dos Navegantes, 250-255; Av. João Batista Parra, 35-165; R. Alm. Tamandaré, 15-23.</t>
  </si>
  <si>
    <t>Possui poucos pavimentos regulares, geralmente estão com trincas e desniveladas.</t>
  </si>
  <si>
    <t xml:space="preserve">O Pronto Atendimento Municipal da Praia do Suá possui calçadas com variações, a calçada de acesso principal presente na R. Alm. Tamandaré foi tomada como base, no entanto, o acesso ao PA é feito em uma esquina, sendo muito estreito, e a calçada que dá para a rua adjacente, a R. Alm. Barroso possui apenas 1,50 m de largura, sem faixa de serviço, rachaduras no piso e obstáculos. </t>
  </si>
  <si>
    <t>Há alguns imóveis com calçadas inclinadas.</t>
  </si>
  <si>
    <t>Há presença de mesas de bares, cantinas, sacos de lixo.</t>
  </si>
  <si>
    <t xml:space="preserve">Há algumas calçadas desprovidas de rampas. </t>
  </si>
  <si>
    <t xml:space="preserve">O trecho possui uma praça a 55 metros de distância, no entanto, não possui um local ao lado da edificação, aonde as pessoas podem esperar um meio de transporte, se proteger do sol e da chuva. </t>
  </si>
  <si>
    <t>https://drive.google.com/open?id=1w159umeILIpGbe-OLGKW6JReQpbwznqU, https://drive.google.com/open?id=1WmIjUQzsHqWERT-AGtPt33vXUMKIk0xT, https://drive.google.com/open?id=1we8Ky38FIEkHz6N52tucqzYSSYucjVMD, https://drive.google.com/open?id=14SsBzTd-rh0dR3-Fj73-tVfgPrNC6cGn, https://drive.google.com/open?id=11ADqf1cSQ9svvOuniNhhHiUN5oyxyrxH, https://drive.google.com/open?id=1F1F2qBDGLKD-pee3QAuZJfsorMpcnxNb, https://drive.google.com/open?id=1gt0nCNP4ICpZ0lnsj4-2LPpYH1cfSLWa, https://drive.google.com/open?id=1aqwd-uqiChv9hCrqCSm59vffFzs0Wlqf, https://drive.google.com/open?id=1auJjAlKdpqrqZ-yTlivhqhidkpeF5jWf, https://drive.google.com/open?id=1CkCZDOZU0-6e-iBDDOsqZIr9wot5ELKe</t>
  </si>
  <si>
    <t>Mariane Dantas</t>
  </si>
  <si>
    <t>Biblioteca Pública Estadual, Av. Nossa Sra. dos Navegantes, n° 250-255; Av. João Batista Parra, n° 35-165; R. Alm. Barroso n°165.</t>
  </si>
  <si>
    <t>As calçadas possuem trincas, desníveis e algumas estão com pedras soltas e esburacadas.</t>
  </si>
  <si>
    <t>Possui larguras com variadas dimensões na quadra, tendo a menor calçada com largura total de 1.40m.</t>
  </si>
  <si>
    <t>O trecho possui algumas calçadas inclinadas.</t>
  </si>
  <si>
    <t>Uma das esquinas é desprovida de rampas.</t>
  </si>
  <si>
    <t>https://drive.google.com/open?id=1H2iB5lhsVz2eiGlgcC5G9V2PPZAh0eOD, https://drive.google.com/open?id=1pol1RQrrku1vpcdp5FNYqgXZ5s6sTT7y, https://drive.google.com/open?id=1JqIWuEPOmde3N0mTroSkVOAVYPVIPZNv, https://drive.google.com/open?id=1N71Hnjn6whXQBTv3nez8gtrkyW1XGbOM, https://drive.google.com/open?id=1wrOZsjgvgIKqIYyFp-UClJEfeuiZw4nl, https://drive.google.com/open?id=1GU7xguKAMWXSAFVX4qu-_IDQnDFSnDa3, https://drive.google.com/open?id=1n1fJke1W4-ykD1go-1kButxdVxEPX6qL, https://drive.google.com/open?id=12N69VQafuh1mJmI6et3ujWasD8Fk6lz8, https://drive.google.com/open?id=1q2mJAcc1vrJxW5a1gMtLUgIoN9Ku9AAX</t>
  </si>
  <si>
    <t>Associação dos Funcionários Públicos do ES -  Hospital; Av. Jerônimo Monteiro, 173 - Escadaria Maria Ortiz, 29; R. Pedro Palácios, 155.</t>
  </si>
  <si>
    <t xml:space="preserve">Calçadas com trincas e desníveis. </t>
  </si>
  <si>
    <t xml:space="preserve">As calçadas variam de tamanho e reduzem o espaço livre conforme existência dos obstáculos </t>
  </si>
  <si>
    <t>Presença de postes, balizadores em cima das calçadas, a escada externa do hospital em meio a calçada.</t>
  </si>
  <si>
    <t>As faixas estão nítidas, porém não possui uma iluminação adequada.</t>
  </si>
  <si>
    <t>Odor de esgoto.</t>
  </si>
  <si>
    <t xml:space="preserve">Há presença da praça da Catedral Metropolitana de Vitória que serve de suporte para as áreas adjacentes, no entanto é desprovida de área coberta. </t>
  </si>
  <si>
    <t xml:space="preserve">Apesar de ter um pequeno comércio e edifícios públicos próximos, no período de não funcionamento desses lugares, as imediações transparecem sensação de insegurança, se ver poucas pessoas andando a pé. </t>
  </si>
  <si>
    <t>https://drive.google.com/open?id=1j6sUG5Ja8oHs28VehbVxNue1Uvii_8uo, https://drive.google.com/open?id=1XGXgBIKN217dLjhzgI-rVhbJINJSlNSS, https://drive.google.com/open?id=1SwzcbVQ2Gvu6DPPMDs3K21LC619lT5Xt, https://drive.google.com/open?id=1S0ZF80lJOHY6MLoK5ddA-wrwK2-VcfoX, https://drive.google.com/open?id=111tpz5FiCWgmHTKUbOE0M5HdAmno0Alw, https://drive.google.com/open?id=1VTvCOwTPtkYjar7EJ0IXQ0-O6mQXoLkb, https://drive.google.com/open?id=1oD2-cTyBuLT_zjj8fG4VtAmeBaODmy4P, https://drive.google.com/open?id=1mbZEsIiiWXtAGUb6qw_4KqSLAO9gX-i9, https://drive.google.com/open?id=1oorJNJ0O6HKpNrFtEEMU_t1UvyEESPUB</t>
  </si>
  <si>
    <t>Hospital Universitário Cassiano Antônio de Moraes; Av. Maruípe, n°1259; Av. Mal. Campos, n°1579-1355.</t>
  </si>
  <si>
    <t>Possui calçadas trincadas até chegar ao destino; no entanto, o trajeto interno ao hospital é desprovido de calçadas em quase sua totalidade.</t>
  </si>
  <si>
    <t>As calçadas variam ao longo do trecho.</t>
  </si>
  <si>
    <t>O trecho possui calçadas com inclinações, devido a topografia do terreno, raízes de árvores e defeitos na execução das calçadas.</t>
  </si>
  <si>
    <t xml:space="preserve">As barracas de vendas comprometem um pouco a circulação das calçadas, sem locais de espera, as pessoas se concentram nas calçadas, sendo necessário muitas vezes, andar na via dos carros. </t>
  </si>
  <si>
    <t xml:space="preserve">Algumas calçadas externas ao hospital estão relativamente padronizadas, no entanto, no acesso ao hospital estão mal feitas, e em muitas áreas não possui. </t>
  </si>
  <si>
    <t xml:space="preserve">Dificuldades para travessia, a falta de iluminação compromete a travessia e a falta de sinalização também. </t>
  </si>
  <si>
    <t xml:space="preserve">Dificuldade de visualização do semáforo. </t>
  </si>
  <si>
    <t xml:space="preserve">Não possuem mapas que oriente o pedestre a se orientar no local, tanto para saber quais os edifícios do hospital como também, os modais disponíveis. </t>
  </si>
  <si>
    <t xml:space="preserve">Possui o constante tráfego de caminhões e ambulâncias, veículos que emitem muito ruído.  </t>
  </si>
  <si>
    <t xml:space="preserve">É possível sentir o odor da fumaça dos veículos. </t>
  </si>
  <si>
    <t xml:space="preserve">Trecho possui duas praças, no entanto, possuem pouco mobiliário e alguns se encontram danificados. </t>
  </si>
  <si>
    <t xml:space="preserve">Algumas árvores e jardins estão em mal estado de conservação. </t>
  </si>
  <si>
    <t xml:space="preserve">Não há policial para auxiliar os pedestres. </t>
  </si>
  <si>
    <t>https://drive.google.com/open?id=14AnJu_FJhegXnB40D_f35YfIxr_nX35M, https://drive.google.com/open?id=1cr1P4SyWTERMV33iEg3WLBY9mJ2jsVOC, https://drive.google.com/open?id=16pvzDef_Rqgm59_oAJL9qEImVm9hASME, https://drive.google.com/open?id=1YQ3D0lN1ZOmog9VcF1uUm0WzueYMCCBT, https://drive.google.com/open?id=1iYjp-mb_3vj-IP4UJKODBtGN2i-JF_hg, https://drive.google.com/open?id=1PvYKTrEEgg7KIP9LhC5u2B6Av3KJelYy, https://drive.google.com/open?id=1m84eJ7cscf8b8J7ox3R5Sxt0SAunPmvv, https://drive.google.com/open?id=10DiO-IIKy-4mk9YU64osA6fkbrd8TJ5c, https://drive.google.com/open?id=1VSR088Ug82NQq5GgD449haZQ7jwWuqU7, https://drive.google.com/open?id=1-x-jbmPndTVHcnxWjb7NLhVnVpYo5DcI</t>
  </si>
  <si>
    <t>Ceemti Prof Fernando Duarte Rabelo; Av. Nossa Sra. da Penha, nº 356-210; Praça Cristóvão Jaques, n°260.</t>
  </si>
  <si>
    <t>Em algumas calçadas havia fissuras</t>
  </si>
  <si>
    <t>A calçada varia ao longo do trecho.</t>
  </si>
  <si>
    <t>Algumas rampas não estão de acordo com a NBR9050</t>
  </si>
  <si>
    <t>Possui uma faixa de pedestre com falhas., não possui placas de advertência e iluminação na faixa para período noturno.</t>
  </si>
  <si>
    <t xml:space="preserve">Dificuldade de travessia nos trechos próximos a escola. </t>
  </si>
  <si>
    <t>Em horários de trânsito as barulhos incomodam, há presença transportes coletivos, buzinas de veículos, etc. Uma via arterial que atende a grande vitória.</t>
  </si>
  <si>
    <t xml:space="preserve">É possível sentir o odor dos combustíveis expelidos pelos automóveis. </t>
  </si>
  <si>
    <t xml:space="preserve">O trecho possui espaço público, no entanto, poucos bancos e não possui área coberta. </t>
  </si>
  <si>
    <t>A rua é movimentada por pessoas, não há sensação de insegurança. No entanto, não a suporte nenhum de policiamento.</t>
  </si>
  <si>
    <t>https://drive.google.com/open?id=1lDqbSi_WM4xMQ9lHvc-br3aRdGuDLQJY, https://drive.google.com/open?id=1lfkn-fVbx4kt5TBJst2hUAJ7dnrVo3gV, https://drive.google.com/open?id=16OWOJTvNY8ajxynLLPJ_zP5aUTqbAJ_A, https://drive.google.com/open?id=1Y8M4hItcT2sxATvbm4LpoVMHud0CCwBX, https://drive.google.com/open?id=14Upgp6UYhHX8A4IZxyd_d04SbVgSA5Cx, https://drive.google.com/open?id=137BNaiOkrSkASPbZQ76k6nPZLDbUniiF, https://drive.google.com/open?id=16DdsRuc5LZ-MAlJVFDC74WB16_rW2lDI, https://drive.google.com/open?id=1tysEyvBetQjDQsGkQxYPU_-DSQnByPiH, https://drive.google.com/open?id=1SMB74k7f-Ae2I4AepXBZEZCGpfAKSAPb, https://drive.google.com/open?id=1vKHeQ_EcTsoyN2Ka9AHNXCyvFS2WltsY</t>
  </si>
  <si>
    <t>Av. Getúlio Vargas, n°556;Escadaria Bárbara Linderberg; R. Francisco Araújo, s/n° (Escola Estadual de Ensino Médio - Maria Ortiz).</t>
  </si>
  <si>
    <t xml:space="preserve">Calçadas com trincas, piso irregular. </t>
  </si>
  <si>
    <t>Largura varia no decorrer do trajeto.</t>
  </si>
  <si>
    <t>Trecho com algumas calçadas inclinadas em decorrência da topografia do terreno.</t>
  </si>
  <si>
    <t xml:space="preserve">A escadaria é uma forma inacessível ao lugar, já a calçadas disponível na ladeira tem inclinação superior ao que um cadeirante é capaz de percorrer. </t>
  </si>
  <si>
    <t>Não há rampas de acesso ao redor da edificação, exceto nas proximidades da parada de ônibus.</t>
  </si>
  <si>
    <t>Possui semáforo na avenida anterior a escadaria, mas não possui sinal sonoro para pessoas com deficiência visual.</t>
  </si>
  <si>
    <t xml:space="preserve">Não há placas indicando a localização da escola, orientação dos demais pontos, modais disponíveis, etc. </t>
  </si>
  <si>
    <t xml:space="preserve">Trecho em outros horários possui barulhos constantes emitidos dos veículos. </t>
  </si>
  <si>
    <t xml:space="preserve">Trecho com praça e abrigo de ônibus, mas com o número limitado e desproporcional para a quantidade de pessoas que circulam diariamente. </t>
  </si>
  <si>
    <t xml:space="preserve">Há carros passando entre as vielas constantemente competindo com o pedestre, uma vez que há calçada é muito estreita, as pessoas acabam utilizando a via para reliazar o trajeto. </t>
  </si>
  <si>
    <t>https://drive.google.com/open?id=157V-Ho_qWDd1lTheyR6JXYz_dc036FAu, https://drive.google.com/open?id=1_rCLsapMqpywpvb-HOm4pQBwRXBMC3nL, https://drive.google.com/open?id=1CeZX0eQVjj2TO2McVDshtvzFqDdIokKR, https://drive.google.com/open?id=1M3-8VVudIBTmsIpeaLd8Uxh5xmuYiKWL, https://drive.google.com/open?id=1JXBBKA2L6vAH6NeEgIDbDV2zGlb--jRH, https://drive.google.com/open?id=1WH-icfE7JwnKk8MSLdWW-d7ZZZ-_PpeG, https://drive.google.com/open?id=1-ZRc0j7KqJtJxOJtw29Mybb77cY_yV92, https://drive.google.com/open?id=1B2TWJIHUtmLZjTEFzke1WKl2pLlfgRxH, https://drive.google.com/open?id=17pPOGUK7WxmTOsq5ccDZGEoNdt8JeQ_D</t>
  </si>
  <si>
    <t>IFES - Praça Alice Quintela; R. Eugênio Netto, n°663; Av. Rio Branco, nº658-50.</t>
  </si>
  <si>
    <t>Parte de um trecho de calçada da edificação está regular, no entanto, outro lugar se encontra com muitas trincas.</t>
  </si>
  <si>
    <t>Há calçadas com larguras menores, principalmente nas esquinas.</t>
  </si>
  <si>
    <t>Há calçadas com rampas com baixa inclinação, mais ainda assim, está em meio a faixa de circulação do pedestre.</t>
  </si>
  <si>
    <t>Há postes em meio a faixa de circulação, carros estacionados nas calçadas, ciclistas e sacos de lixo.</t>
  </si>
  <si>
    <t>As rampas estão fora da NBR9050.</t>
  </si>
  <si>
    <t>Faixas desgastadas, sem placas de advertência e iluminação.</t>
  </si>
  <si>
    <t>Os semaforos disponíveis são difíceis de serem visualizados.</t>
  </si>
  <si>
    <t>Apenas placas indicando as vias.</t>
  </si>
  <si>
    <t>Possui uma praça e um abrigo de ônibus coberto, mas se encontra distante da edificação, há de 700m de distância.</t>
  </si>
  <si>
    <t>Não há policiamento na imediação para auxiliar os pedestres.</t>
  </si>
  <si>
    <t>https://drive.google.com/open?id=1Nd7lHAcwz6NLlNfeyb7ndDuWqs_jMN4L, https://drive.google.com/open?id=1dvINClfRmaCAErXP15qPUJcyrrKm4Hoi, https://drive.google.com/open?id=1QZNnw2LAZOKlGx_FV_e2FygtcCc0jJvL, https://drive.google.com/open?id=1SlcfpcYed8tCeJuR6Xr_6u6IMvXKHWe_, https://drive.google.com/open?id=1UaiMHSJrGEIz_h_mNhdhnnXjvFoknHjZ, https://drive.google.com/open?id=1jvCwYyFS9Nc4sMvmfyrQdWpd4vIKODqN, https://drive.google.com/open?id=1SfNm_IYrblErAHJdbvQq_Zyn33SBCig4, https://drive.google.com/open?id=1u06PBOTAEXC3c6d6TRvCpz__pcutQTlg, https://drive.google.com/open?id=1Y3YbN2Z36s7MsAWZUhlvRHKWFGHMawvH, https://drive.google.com/open?id=1s1clyPiFYr1EUuixoZwv9TYW5XDFdoNr</t>
  </si>
  <si>
    <t>Av. Maruípe,n° 1341; Praça Vicente Guida; Av. Mal. Campos, n°1468.</t>
  </si>
  <si>
    <t>Calçadas regulares, exceto no interior do campus.</t>
  </si>
  <si>
    <t>As calçadas variam de tamanho.</t>
  </si>
  <si>
    <t>O trecho possui calçadas planas, mas calçadas inclinadas em decorrência do relevo.</t>
  </si>
  <si>
    <t xml:space="preserve">Na calçada externa ao Campus, a pequena largura da calçada limita a grande circulação de pedestres. No interior do campus possui muitas barreiras limitadoras, como os carros estacionados, degraus. </t>
  </si>
  <si>
    <t>As rampas estão fora da NBR9050</t>
  </si>
  <si>
    <t>Possui faixas visíveis, porém não possui placas de alerta e iluminação.</t>
  </si>
  <si>
    <t xml:space="preserve">Os semáforos não possuem sinal sonoro para pessoas com deficiência visual. Há dificuldades em visualizar. </t>
  </si>
  <si>
    <t xml:space="preserve">Há placas de identificação das vias. </t>
  </si>
  <si>
    <t>É possível sentir o odor dos combustíveis emitido pelos veículos.</t>
  </si>
  <si>
    <t>Trecho com abrigo de ônibus e praça pública, no entanto, apresenta quantidade limitada de bancos.</t>
  </si>
  <si>
    <t>https://drive.google.com/open?id=18DNdKhmNZaQuxgtJZ2C0uzf_E9wjN1bE, https://drive.google.com/open?id=1tOsLxIdGTmEpeLEBv82S9i8Al07nCjUT, https://drive.google.com/open?id=1QSzJTZWPxPff2mby-0D2MVqCPu4Nq2tJ, https://drive.google.com/open?id=1GJQFyXxRfwdE090l9hmygEDRiEBkpdSC, https://drive.google.com/open?id=13HEveu56mH8wSvdPmznvamuXi2hBsQ3e, https://drive.google.com/open?id=1z_BsyiNB2v6PFWUg20B8Chi2mCeozOGp, https://drive.google.com/open?id=1Gq_xYAIGaHQBSXyR0d6yGyW_p3RxJXSz, https://drive.google.com/open?id=1fJHspi3M6j9XbUqhzhZijC8dOYAYCghZ, https://drive.google.com/open?id=17zLFO9uKtE2qNsmKA7qM75BHxbnwLK4Z, https://drive.google.com/open?id=1-CoQO1VJ1V9Ln75ohkiKbtwXYWywKwpG</t>
  </si>
  <si>
    <t>Delegacia da Mulher - Av. Nossa Sra. da Penha, n°2190-2270; R. Vitalino dos Santos Valadares; R. Cândido Portinari.</t>
  </si>
  <si>
    <t>Calçadas com trincas, paralelepípedos soltos.</t>
  </si>
  <si>
    <t>Largura varia.</t>
  </si>
  <si>
    <t>Aparentemente plantas, mas com calçadas com poucas inclinações.</t>
  </si>
  <si>
    <t>Postes.</t>
  </si>
  <si>
    <t>Rampas sem manutenção, e fora da NBR9050.</t>
  </si>
  <si>
    <t>Barulho das sirenes dos veículos da polícia</t>
  </si>
  <si>
    <t xml:space="preserve">Raramente há policiais disponíveis nas imediações para auxiliar o pedestre. </t>
  </si>
  <si>
    <t>https://drive.google.com/open?id=1JHeDQs0Kp8bsmLETdKXZiEjbklKgh4Be, https://drive.google.com/open?id=1QKB0pVmlsCpehqXHIuVSUTqfwvRq8HNe, https://drive.google.com/open?id=1Xe1-F-z3KfKiHpafruat-xRkvFr929pI, https://drive.google.com/open?id=1xH9fmjTsTEV5OzjKRzfUjqZcMKTcOhf0, https://drive.google.com/open?id=1dCtzebi4orc4LHP_YtT549mqziuZ0Wwh, https://drive.google.com/open?id=1C-Y01NebBH6iAV0xGQ_5XR3HYRRZ4sRH, https://drive.google.com/open?id=1zzRUcku_cWY3S0Lx9uPDCOin2LWrp2Vu, https://drive.google.com/open?id=1gXyLnWgYRhA0u8JlW0BEmgZKn34XseYf, https://drive.google.com/open?id=1pA4dTNKA5L0gS7Nt4ziqx8M3U5f5z1XD, https://drive.google.com/open?id=1bVZj4qPz3EzjTLBa55VlTTvf5kHKQj3L</t>
  </si>
  <si>
    <t xml:space="preserve">Vitória, Av. Nossa Sra. da Penha,n°1366-1688 </t>
  </si>
  <si>
    <t>Possui calçadas com fissuras.</t>
  </si>
  <si>
    <t>As larguras das calçadas variam.</t>
  </si>
  <si>
    <t>Árvores, postes, carros estacionados na calçada, ciclistas, abrigo de ônibus provocam barreiras na passagem.</t>
  </si>
  <si>
    <t xml:space="preserve">Possui rampas sem manutenção. </t>
  </si>
  <si>
    <t>A faixa de pedestre não possui placas de advertência e iluminação.</t>
  </si>
  <si>
    <t>Não possui semáforo sonoro.</t>
  </si>
  <si>
    <t>Trecho com um abrigo de ônibus.</t>
  </si>
  <si>
    <t>Algumas árvores estão com canteiro danificados.</t>
  </si>
  <si>
    <t>Há muitas pessoas circulando e dificuldade de caminhar, devido a circulação de ciclistas e o estacionamento de carros nas calçadas.</t>
  </si>
  <si>
    <t>https://drive.google.com/open?id=1wq-vH2gRMUMX4Dk5pQuE35IAZRu13vlp, https://drive.google.com/open?id=1DWPi5DPxBVdGOns3GPV48jxZFpO_G-M_, https://drive.google.com/open?id=1EpK2Kmr8Pvtd9zsvTHBnn3BNkxKo2WbR, https://drive.google.com/open?id=1krZHTGQPYaEgWVLHsiT-VQw6naQUOO01, https://drive.google.com/open?id=1gPX46HCKLMMl5Fwbw3hykJ2IMOgRYC9c, https://drive.google.com/open?id=18sclmjMfDFYjYga-DtrHxEl9bun16p8q, https://drive.google.com/open?id=1txOAD3imooRmX7P-i6IMdbVkgYb4ZwOv</t>
  </si>
  <si>
    <t>DML-Departamento Médico Legal; Av. Nossa Sra. da Penha, n°2190-2270; R. José Farias</t>
  </si>
  <si>
    <t xml:space="preserve">Calçada com paralelepípedos soltos, e piso irregular. </t>
  </si>
  <si>
    <t>Algumas calçadas não são totalmente planas.</t>
  </si>
  <si>
    <t>Possui baldes da oficina dispostos na calçada, sacos de lixo.</t>
  </si>
  <si>
    <t>Há nenhum alerta.</t>
  </si>
  <si>
    <t>Possui canteiros com jardins aparentemente bem cuidados.</t>
  </si>
  <si>
    <t xml:space="preserve">Circulação constante de veículos, trecho com calçadas desniveladas, um percurso ruim de se andar. </t>
  </si>
  <si>
    <t>https://drive.google.com/open?id=12T1JicdBVUKYSSmoV_sKWUsVCWEybZL7, https://drive.google.com/open?id=1iuqnctWoOdCPSB6o6sZPvTghfB2gSMYT, https://drive.google.com/open?id=164Y8JxnRqVOWeSHxh78UOiy0FTguA6vV, https://drive.google.com/open?id=1PDBdO1YVyBWlmycf9t3UWdhpK0rhDgX7, https://drive.google.com/open?id=1XTSbMknS29DlALurBQs2TE8QIbRIBbA3, https://drive.google.com/open?id=1yK4wLRuPLPyZ0uoieTvNIcFqbBveqiY6</t>
  </si>
  <si>
    <t>Polícia Civil do Estado do Espírito Santo - PCES -  Av. Nossa Sra. da Penha, n°2190-2270; R. Vitalino dos Santos Valadares; R. Cândido Portinari</t>
  </si>
  <si>
    <t>Piso desnivelado, com blocos de piso intertrava soltos.</t>
  </si>
  <si>
    <t>Informações referentes a calçada principal pertencente a Av. N.Sra da Penha, no entanto, as demais calçadas são estreitas, em média, com 1,5m de largura.</t>
  </si>
  <si>
    <t>As calçadas são aparentemente planas.</t>
  </si>
  <si>
    <t>Possui alguns postes intervindo o trajeto.</t>
  </si>
  <si>
    <t>Apenas um abrigo de ônibus.</t>
  </si>
  <si>
    <t>Possui jardins bem cuidados, mas os canteiros das árvores não, muitos não possuem.</t>
  </si>
  <si>
    <t>Raramente há presença de policiais nas calçadas para auxiliar os pedestres. Durante a noite há uma sensação de insegurança, há pouca iluminação.</t>
  </si>
  <si>
    <t>https://drive.google.com/open?id=1Oqy0Bfz1dRoIJhl7vCnmmqLcYFs9Saqu, https://drive.google.com/open?id=1t-pd4uFhyt2qhPij5cIJESpdf7car6Zd, https://drive.google.com/open?id=1mETBw-zhultXFhlvwT_DTP1Qcxe6cQmB, https://drive.google.com/open?id=1Rsg_sy7MMkqKKM1VIg2gbI8b8Oxt2pZF, https://drive.google.com/open?id=1Bbq5l64EVRkBkr6mSA6euIJXmsxCLL71</t>
  </si>
  <si>
    <t>Palácio Anchieta; Rua Comandante Duarte Carneiro, n°38;R. Nestor Gomes, 191-23; R. Francisco Araujo; R. Sólon de Castro.</t>
  </si>
  <si>
    <t>Piso de pedra portuguesa regular.</t>
  </si>
  <si>
    <t>A calçada varia no quarteirão, possui calçadas com 0.5 m de largura.</t>
  </si>
  <si>
    <t>Possui calçadas com inclinação.</t>
  </si>
  <si>
    <t>Possui barreiras presentes na fachada posterior da edificação.</t>
  </si>
  <si>
    <t>Não possui placas de orientação ao pedestre com os meios de transportes disponíveis e outros pontos de interesse.</t>
  </si>
  <si>
    <t>Possui uma praça com poucos bancos e desprovida de cobertura.</t>
  </si>
  <si>
    <t>Os jardins estão em um bom estado de conservação.</t>
  </si>
  <si>
    <t>Há movimento constante de carros para estacionar, inclusive, estavam estacionados na calçada. Nos horários de pouco movimento dá uma sensação de insegurança, o local é pouco iluminado.</t>
  </si>
  <si>
    <t>https://drive.google.com/open?id=1thNRT9_mxGuwwum9aqcraWkRVwXH70wo, https://drive.google.com/open?id=1eNfRBJxC3CH0W8Mho9hUwbgt1DZJCPMP, https://drive.google.com/open?id=1SUazusRC4RondAv-d3Gsc8hQABXKVmx5, https://drive.google.com/open?id=1QUmRBMCaW894vXIIxsRtNzxi3Dq6GR5H, https://drive.google.com/open?id=1eFA7c7sUEjnqpRi0zFkWeQQcbBsvLS_G, https://drive.google.com/open?id=1-Y0EqTGDEn1ZWFdSVVTD8chq7GMUi_wC, https://drive.google.com/open?id=1m7AVe3o12wcbaBCbSJx5z8fOah0tX_7L, https://drive.google.com/open?id=1y12i-OZvK8ArMstuGUg1f08SFXIZXNKU</t>
  </si>
  <si>
    <t>Terminal Rodoviário de Vitória. Av. Nair Azevedo Silva, n°450;R. Rosilda Falcão dos Anjos.</t>
  </si>
  <si>
    <t>Calçadas esburacadas e com trincas.</t>
  </si>
  <si>
    <t>A largura varia ao longo do percurso</t>
  </si>
  <si>
    <t>Rampas estão fora da NBR9050</t>
  </si>
  <si>
    <t>Pouco se há informação disponível no percurso.</t>
  </si>
  <si>
    <t>Fluxo intenso de caminhões e ônibus.</t>
  </si>
  <si>
    <t>Trecho com abrigo de ônibus.</t>
  </si>
  <si>
    <t xml:space="preserve">Foram utilizadas palmeiras que pouco sombreiam. </t>
  </si>
  <si>
    <t>Há muito espaço para o trafego de veículos e pouco espaço para o pedestre, sensação de insegurança, há presença de poucas pessoas circulando.</t>
  </si>
  <si>
    <t>https://drive.google.com/open?id=1Qi7J_yXpxvC9Kd0VJxeaRxhC_iVH89e9, https://drive.google.com/open?id=1ZD2-dyBbSYmMv8i9htkAcAJ_zN-ZGKYl, https://drive.google.com/open?id=1ztItL2dAb3r22PwSVwT99BHA8XqvKq8g, https://drive.google.com/open?id=1AXh9ycwFALyLYSRmrPa74_92LSQrw6et, https://drive.google.com/open?id=1BITOWSs1T1mriVQATzDHBR1WZKnfQCwT, https://drive.google.com/open?id=1dJcv5s1GqlBbDK6ledqSC32ru_lt21Si, https://drive.google.com/open?id=1-lQIcuuqdCLZSH-WkGw1NynGJ0j7nvkQ, https://drive.google.com/open?id=1JwbCni5zmEiPesTiSc3Y7Y8ABufmIvLh, https://drive.google.com/open?id=1qZG1DYW0uSYXFjimefHD9aUJ68frwzN6</t>
  </si>
  <si>
    <t>Av. Nossa Sra. da Penha, n°2385; Av. Maruípe, n°2544.</t>
  </si>
  <si>
    <t>Possui calçadas com trincas e buracos.</t>
  </si>
  <si>
    <t>No entanto, as calçadas possuem variações ao longo do percurso.</t>
  </si>
  <si>
    <t xml:space="preserve">Alguns postes obrigam o desvio. </t>
  </si>
  <si>
    <t>Algumas faixas sem manutenção, e falta de iluminação e placas de advertência na faixa de pedestre.</t>
  </si>
  <si>
    <t>Via movimentada com barulho constante dos veículos que trafegam.</t>
  </si>
  <si>
    <t>Apesar do trecho possuir árvores, há poucas áreas verdes.</t>
  </si>
  <si>
    <t>Percurso com muitos muros, sensação de insegurança.</t>
  </si>
  <si>
    <t>https://drive.google.com/open?id=1Dfkko9w0WxGoDUIUupRUuZVHcZ6wxi9O, https://drive.google.com/open?id=1WVkgqWUSrp2CQhd4yH62azbfkteK_Bvr, https://drive.google.com/open?id=13UkgTQ1Ihpw0Z-cfafQMnoqHr2slcCn-, https://drive.google.com/open?id=140ZQS14jkovNi5Nbh8BEBZ2Bo_U8iibm, https://drive.google.com/open?id=1Q0eyg4AaabIotx38iSltV_JuthJiYHXT, https://drive.google.com/open?id=1Qsy2axyy1ENjwsHHPfdWqpECMQGeDBDS, https://drive.google.com/open?id=1Jfx5KIgmRPsSlQ1RQSdvZrmO2wzwRzZQ</t>
  </si>
  <si>
    <t>Catedral Metropolitana de Vitória, R. Pedro Palácios, n°155 - R. Prof. Baltazar ; R. José Marcelino</t>
  </si>
  <si>
    <t>Calçadas de pedra portuguesa com irregularidades.</t>
  </si>
  <si>
    <t>A Catedral está inserida numa praça, nessa praça não há calçada mas um largo espaço. O percurso até chegar a ela possui variações de largura.</t>
  </si>
  <si>
    <t>O trajeto possui algumas inclinações.</t>
  </si>
  <si>
    <t xml:space="preserve">Presença de balizadores e mudanças de níveis. </t>
  </si>
  <si>
    <t>As faixas estão em bom estado mas não possui alertas de iluminação e placas de advertência.</t>
  </si>
  <si>
    <t>Não possui indicação de meios de transporte disponíveis, outros pontos de interesse.</t>
  </si>
  <si>
    <t xml:space="preserve">Há circulação de ambulâncias e veículos nas proximidades. </t>
  </si>
  <si>
    <t>Trecho com poucos bancos e desprovido de áreas cobertas.</t>
  </si>
  <si>
    <t>As árvores e o jardins são bem cuidados, no entanto, há muita área exposta ao sol, o que torna uma praça subutilizada durante o dia, momento em que há mais pessoas circulando.</t>
  </si>
  <si>
    <t>O movimento de pedestres presente ao redor da catedral é maior durante o dia, no entanto, a noite é menor, gerando uma sensação de insegurança, devido a falta de iluminação e de comércio funcionando. O local é concentrado pelo comércio diurno e repartições públicas, tendo uma densidade populacional horária.</t>
  </si>
  <si>
    <t>https://drive.google.com/open?id=1ZqFlkU4yyHAwKeaH74KKDrsC_a5PHd76, https://drive.google.com/open?id=1NwW1Ngce1dK2q6OYnKHJPLJNDZM1NViH, https://drive.google.com/open?id=1-dC0bxdgurE07m7BX4KkjfGq3Wi4YtP8, https://drive.google.com/open?id=1faDJ5YhS_tgwCqSkhVJAUtelmuLbW6F4, https://drive.google.com/open?id=1TARoz0MZxiMEM52XFT713X153txlafKk, https://drive.google.com/open?id=1imxiM_lGKW2kHv-H9Ci3QuwfmP9XdMpH</t>
  </si>
  <si>
    <t>Funasa - R. da Grécia, n°228-300; R. Moacir Strauch, n°85; R. João da Cruz, n°480-370</t>
  </si>
  <si>
    <t>Possui blocos de pedra soltos, e trincas e buracos nas calçadas. No entanto, as calçadas com comércio estão com pavimento bem regular.</t>
  </si>
  <si>
    <t>Não possui faixa de serviço.</t>
  </si>
  <si>
    <t>O trecho possui calçadas inclinadas.</t>
  </si>
  <si>
    <t>Trecho possui placa indicando alertas para o motorista, quanto a redução de velocidade e a saída de outros veículos.</t>
  </si>
  <si>
    <t>https://drive.google.com/open?id=1VenwW2bmxTS7CA-xmqlZF5PcwnFIKuY-, https://drive.google.com/open?id=16AudmanDi0CoIMPlwIGicSFxhxxF4SkH, https://drive.google.com/open?id=1LK8j1JZJXmvbCNUyoIQH_21TKJ6iq_m8, https://drive.google.com/open?id=1Iuiie0Al23ZUphWunScxmvj4-x-JOX5N, https://drive.google.com/open?id=1tCzO4kgBrY529UkG907aUIWSDN7djbkt, https://drive.google.com/open?id=1xmfu_vw-_1yCAasSXPTjI-xhU2yneOks, https://drive.google.com/open?id=1ryFkx4-LMgkdSUoH70z5AXrzZw9YksOs, https://drive.google.com/open?id=1zRlJbPvc9heZtz9GD6_YCD5cm_8L_Y9U, https://drive.google.com/open?id=1ogCC8Unqr19dPK0xKY_naYjnxWlkCZDe, https://drive.google.com/open?id=1P-VbR3VsC4OWsw3Zf0aq5J5LKfxei_li</t>
  </si>
  <si>
    <t>R. Chapot Presvot, n°229-230; R. Aleixo Netto, n°1054-1204; R. Celso Calmon, n°135-208.</t>
  </si>
  <si>
    <t xml:space="preserve">Possui calçadas em ótimo estado de conservação e outras com frestas e buracos. </t>
  </si>
  <si>
    <t>Possui um inclinação em umas das calçadas, mas foi adotado como solução as raízes que estavam trincando uma das calçadas.</t>
  </si>
  <si>
    <t>Possui algumas rampas fora da NBR9050</t>
  </si>
  <si>
    <t>Faixas um pouco desgastadas, sem placas de advertência e iluminação.</t>
  </si>
  <si>
    <t>Apesar de circular os carros em certos horários de pico, não é possível sentir a fumaça dos veículos.</t>
  </si>
  <si>
    <t>Há muito comércio em volta, e a beira mar com bancos e praça a uma distância apróx. de 300m.</t>
  </si>
  <si>
    <t>Há presença de árvores com copas grandes, e jardins nos canteiros e próximo ao comércio.</t>
  </si>
  <si>
    <t xml:space="preserve">Havia policiais nas imediações, a área apresenta sensação de segurança, há circulação constante de pessoas e comércio funcionando. </t>
  </si>
  <si>
    <t>https://drive.google.com/open?id=1rO77Q7DA0v4Kglwq_-gv4fXhqPBIOtTo, https://drive.google.com/open?id=1KyXAtduMbSxq9qItiBw3SA_jEyVxAmMt, https://drive.google.com/open?id=1OyveCWLj3guqQv3f_uK6KbUYbiYmLUt4, https://drive.google.com/open?id=1-GeXttxhCUIX0dfrPSFrai9YzNOsQFcE, https://drive.google.com/open?id=1c1ojHL0Oevv2Esgd9nKkaF5xkyQerjnW, https://drive.google.com/open?id=1HVaOCfQ5nXQr7fmze8EyMuAaUQ9BqHDY, https://drive.google.com/open?id=1j-IoSfY-lhsvCw1Fp9WrTEl9sDikoqSj, https://drive.google.com/open?id=1FS9kBHuZPMliNMdTXmi0Kz9yZAfNRVmC, https://drive.google.com/open?id=1WcekVEEUI_cvFl7ykV1bfFT0pNhEIdVs, https://drive.google.com/open?id=1hLrB_11Ws9HOQdH_MuhY__ftUvqAhGjI</t>
  </si>
  <si>
    <t>Contagem de LOCAL AVALIADO</t>
  </si>
  <si>
    <t>(vazio)</t>
  </si>
  <si>
    <t>João Victor Guilherme Corrêa</t>
  </si>
  <si>
    <t>Curitiba</t>
  </si>
  <si>
    <t>PR</t>
  </si>
  <si>
    <t>CMEI Itamarati</t>
  </si>
  <si>
    <t>Calça relativamente nivelada e regular, porém com baixa manutenção (avanços da grama do canteiro na faixabe rachaduras)</t>
  </si>
  <si>
    <t xml:space="preserve">Largura um pouco irregular devido a "invasão" de grama na faixa, porém não possui mobiliário urbano na faixa asfaltada </t>
  </si>
  <si>
    <t xml:space="preserve">A inclinação é quase imperceptível, entretanto, o ponto mais elevado da calçada é o meio e a inclinação ocorre para os dois lados (no sentido transversal da faixa) </t>
  </si>
  <si>
    <t xml:space="preserve">Trecho sem nenhum barreira </t>
  </si>
  <si>
    <t>Não há rampa de acessibilidade na frente do equipamento (o qual é uma creche e teoricamente deveria estar preparada para atender qualquer tipo de aluno) nem na esquina mais próxima e nem na estrada. O que existe no local e poderia gerar acessibilidade a um cadeirante (mas por improviso) é uma rampa de automóveis, localizado ao lado da entrada de pedestres.</t>
  </si>
  <si>
    <t>Não possui faixa de pedestres.</t>
  </si>
  <si>
    <t xml:space="preserve">Semáforo inexistente </t>
  </si>
  <si>
    <t xml:space="preserve">Não há orientação alguma para pedestres </t>
  </si>
  <si>
    <t xml:space="preserve">A rua perpendicular a analisada possui um trânsito moderado/intenso (via de ônibus alimentador) porém o equipamento localiza-se um pouco afastado dessa rua, logo o barulho não é tão percebido. </t>
  </si>
  <si>
    <t xml:space="preserve">Devido a rua próxima a analisada (perpendicular) possuir trânsito moderado há uma certa poluição atmosférica. Toda via, a rua em frente ao CMEI Itamarati é de trânsito leve e bem arborizada.  </t>
  </si>
  <si>
    <t xml:space="preserve">Há, vizinho ao equipamento analisado, uma praça com uma cancha de Areia, um banco e aparelhos de ginástica ao ar livre. Logo em frente a essa praça há um ponto de ônibus coberto com um banco. Entretanto não há banheiros públicos próximo e a manutenção do espaço poderia ser melhor. </t>
  </si>
  <si>
    <t xml:space="preserve">Rua bem arborizada, contudo, as espécies são de pequeno Porte, logo produzem sombra para os pedestres. Outro ponto é a colocação arbitrária na hora do plantio (as árvores não estão dispostas a cada 10 metros).  </t>
  </si>
  <si>
    <t xml:space="preserve">O trânsito é leve no trecho analisado, entretanto a criminalidade é alta no bairro. Mesmo realizando a pesquisa as 17:00h não me senti seguro para tirar o celular o todo momento e fotografar. </t>
  </si>
  <si>
    <t>https://drive.google.com/open?id=11_1OydFkwnU6p_EAIeiDUHQme0ainYzI, https://drive.google.com/open?id=1GHUOYy-GNlLZDhZbVNgMuZJpluUMV6Hg, https://drive.google.com/open?id=1zpSzNbiJWpPVj6NF_WU_P93MC0vV01pB, https://drive.google.com/open?id=1K_R-pO4cleHQG8nblygYfDYVidGy68j4, https://drive.google.com/open?id=1c0s6XhSO1CiyZGipilOshL3xP0v58yAM, https://drive.google.com/open?id=1jT9PsmZwn6yjwVWmLSZ1_bTe-l1VR4aG, https://drive.google.com/open?id=1wgOx0qLQGQI0oZ6FKFYFJsaKxu0zfbPX</t>
  </si>
  <si>
    <t>joaojvg@outlook.com</t>
  </si>
  <si>
    <t>Gabriela Ribeiro Martins</t>
  </si>
  <si>
    <t>Rua Irati, 340 - Santa Quitéria</t>
  </si>
  <si>
    <t>Calçada com pavimento regular, porém sem piso tátil.</t>
  </si>
  <si>
    <t xml:space="preserve">Existe porém não está bem conservada. </t>
  </si>
  <si>
    <t>As únicas placas existentes são para orientar os motoristas (placa da travessia e de proibido estacionar)</t>
  </si>
  <si>
    <t>Há uma praça próxima, distante uma quadra do CMEI.</t>
  </si>
  <si>
    <t>7, sendo 3 de médio porte e 4 de pequeno porte</t>
  </si>
  <si>
    <t>As árvores não são grandes o suficiente para fazer sombra</t>
  </si>
  <si>
    <t>https://drive.google.com/open?id=1XBu7n_IBrvBzWcgZYZxEDY_zdQ_CpbuW, https://drive.google.com/open?id=1r98-Ql2WaBvO5vnB3HtZ4AvKqeHZDtW5, https://drive.google.com/open?id=1RqULeWr1OF4CAqvriK5-QfEjiZWeaRj8, https://drive.google.com/open?id=1Dd8V-9lMEdyknmnwXnVAsq8KWu3b0uuv, https://drive.google.com/open?id=1KVXVrq3DI_XeuQrQxttmLLnQUACEERPT, https://drive.google.com/open?id=1IlcJ97-tWr4QD0S1g_1wx20CYx6ctFi0, https://drive.google.com/open?id=1p7c13F8dzILVyH8UyHeRGIrbti8_OakZ, https://drive.google.com/open?id=1adKrcgNIzpO9jDxCP329FJOoq7pdSSDC</t>
  </si>
  <si>
    <t>gabrielaribeirom16@gmail.com</t>
  </si>
  <si>
    <t>Beatriz Fófano Chudzij</t>
  </si>
  <si>
    <t>Terminal Campina do Siqueira - rua Pe. Anchieta, esquina com a rua Gen. Mário Tourinho, Bairro Campina do Siqueira, CEP 80410-030</t>
  </si>
  <si>
    <t xml:space="preserve">A calçada e as ruas no entorno possuem uma inclinação acentuada, dificultanto o acesso à rua da entrada do terminal. Todavia, a faixa de calçada bem em frente ao equipamento, apesar de alguns problemas, é notável que foi trocado recentemente. </t>
  </si>
  <si>
    <t>Apenas bem na entrada possui uma largura adequada ao fluxo, contudo, a fim de passar dessa calçada principal às outras, há um espaço bem reduzido e, em muitos casos, inesistência da calçada.</t>
  </si>
  <si>
    <t>A inclinação da rua e calçada como um todo são bem desconfortáveis aos transeuntes, dificultando e, até mesmo, impedindo que pessoas que utilizam cadeiras de rodas e/ou carrinhos consigam se locomover facilmente até a entrada do terminal.</t>
  </si>
  <si>
    <t>As rampas existem mas algumas levam os transeuntes a nenhum lugar e/ou, outras ainda, possuem desníveis elevados que podem ser caracterizados quase como degraus, impedindo o acesso facilmente à entrada.</t>
  </si>
  <si>
    <t>Não há nenhum semáforo que atente aos indivíduos acerca da livre passagem, o que é nocivo por se tratar de um terminal, tendo um alto fluxo de ônibus em alta velocidade circulando.</t>
  </si>
  <si>
    <t xml:space="preserve">Há apenas uma placa que orienta que em determinada travessia as pessoas não podem circular. </t>
  </si>
  <si>
    <t>Quando passavam ônibus por dentro do terminal e/ou o sinaleiro da rua ao lado estava aberto, o ruído era bem incômodo. Contudo, quando tais situações não eram registradas, o local era relativamente tranquilo.</t>
  </si>
  <si>
    <t>A passagem de ônibus causa um desconforto e cria uma quantidade considerável de poluição e poeira acumulada na rua.</t>
  </si>
  <si>
    <t>Foi observado que não há nenhum banco ou local de apoio para as pessoas. Fato este observado até mesmo aos taxistas que possuem um ponto bem ao lado do terminal e que se sentam, improvisadamente, em apoios para bicicletas.</t>
  </si>
  <si>
    <t>As árvores se localizam concentradas em um mesmo canteiro quase em frente à entrada, fazendo sombra agradável nesse trecho. Porém, mais para o lado, as árvores são quase inesistentes e há apenas alguns canteiros localizados em pontos que atrapalham os transeuntes.</t>
  </si>
  <si>
    <t>Não há nenhum tipo de policiamento no local e, por se tratar de um espaço com reduzido acesso aos pedestres às outras ruas, o fato acaba por transmitir uma sensação de insegurança a quem caminha pelas intermediações. Outro ponto que deixa inseguro transitar é no momento em que se decide atravessar as ruas ao redor, por se tratar de um cruzamento de várias ruas, sem sinaleiro e/ou faixas seguras para os pedestres se locomoverem.</t>
  </si>
  <si>
    <t>https://drive.google.com/open?id=1bN9HMrr_bh7ZmwQQwXZaBZ_M1zM9jlHe, https://drive.google.com/open?id=1e8PNt_FxP9QoKngRYSuMqaesSECZkdE1, https://drive.google.com/open?id=1Uj1tnsCq-YWmnrTsdcNlHjCgtEjK9Nzu, https://drive.google.com/open?id=1-eaJmb0pNtewpfN-L42Ci58-NtDW_e9A, https://drive.google.com/open?id=1RPaZNVhEfnkLsmzSolTz3I3vwOCX0gAn, https://drive.google.com/open?id=1Ar7wM4c6QySYrtHjowjbbbFzf8zhTpy_, https://drive.google.com/open?id=1YNXcVcBp8XsIVT-dsYNRlK_hK09i7ANf, https://drive.google.com/open?id=1JmYXlbrATXojjQLd2tdXAqEkr31Tw-Sd, https://drive.google.com/open?id=1xXDxKMsOvWwPr2ufDHSpyQYSjUjdkHoa, https://drive.google.com/open?id=1V3HwkxlNQuIAY2mrBgYM3kMCMcT9VVc3</t>
  </si>
  <si>
    <t>beatrizchudzij@hotmail.com</t>
  </si>
  <si>
    <t>Eduardo Machado Wagner</t>
  </si>
  <si>
    <t>R. João Negrão, Terminal Guadalupe, Centro, 80060-030</t>
  </si>
  <si>
    <t>calçada regular porém com algumas falhas no piso</t>
  </si>
  <si>
    <t>A largura total compreende toda a faixa livre, porém existem obstáculos no percurso que não são considerados nesse tópicos que fazem com que o entendimento da faixa livre seja relativizado.</t>
  </si>
  <si>
    <t>Muitos obstáculos porém a largura vasta auxilia o caminhar</t>
  </si>
  <si>
    <t xml:space="preserve">em uma esquina existe um sinal sonoro, na outra o semáforo não possui o sinal sonoro. </t>
  </si>
  <si>
    <t>7 árvores porém todas no mesmo canteiro e todas de pequeno e medio porte</t>
  </si>
  <si>
    <t>https://drive.google.com/open?id=1lFJmfPOVMEwXv3OmZuLhLBTAOY3gbAeG, https://drive.google.com/open?id=1BRYoOUCtF2_62KUKqNNw4KUXZdXx8Fbf, https://drive.google.com/open?id=1c6b22l8ZLAaedmHBM54qG1Su3PZKzkSc, https://drive.google.com/open?id=1plIxbt7jCKJ_KBvIaMUcxFsUBhG8suOK, https://drive.google.com/open?id=1wrT6LVyYmh0hsrdkZmQ_xYSBDVoXHoLS, https://drive.google.com/open?id=13RwhB7TLm2rSzURqVHLQCqbJhbcdPxvV, https://drive.google.com/open?id=1oHYhdwmAMtSJE3mOPy-IC7_Zkc9xiDqd, https://drive.google.com/open?id=1w_CAqDMzDvyIO1m1SIa_G4WnNsQxJcnb, https://drive.google.com/open?id=1HW1IEmX1jsDkIoyLrHCxlceFBoOV06fu</t>
  </si>
  <si>
    <t>eduardomachadowagner@gmail.com</t>
  </si>
  <si>
    <t>Nathália V. Oenning Ribeiro</t>
  </si>
  <si>
    <t>Colégio Estadual do Paraná - Avenida João Gualberto, 250, Centro - CEP.: 80030-000</t>
  </si>
  <si>
    <t>Calçada com pavimento em pedra lousa, com algumas pedras soltas</t>
  </si>
  <si>
    <t>Trecho com guia rebaixada</t>
  </si>
  <si>
    <t>Apenas um obstáculo: lixeira</t>
  </si>
  <si>
    <t>Via com canaleta exclusiva para ônibus - no momento da passagem do ônibus, ruído de 98.0 dB</t>
  </si>
  <si>
    <t>Via com canaleta exclusiva para ônibus</t>
  </si>
  <si>
    <t>Árvores apenas no canteiro central</t>
  </si>
  <si>
    <t>Início da área calma - Velocidade da via de 40 km/h</t>
  </si>
  <si>
    <t>https://drive.google.com/open?id=16wGGb5yKk4v_T9Lrior7Xrl0GLoDQRwz, https://drive.google.com/open?id=1AZ6YqUQeIY5kiZi-DyUodEmR9dRn9UXv, https://drive.google.com/open?id=1glx2tEqxu1RIS-vHZY9CLmuOBOYBrZ1c, https://drive.google.com/open?id=1iqKyqonO21cmnR92CHU68XW8DXQa6KUn, https://drive.google.com/open?id=1XiSvMN8Rsgjg8XI_6QuYOrldkk9mkRg4, https://drive.google.com/open?id=1Yl6YJNk0hw1GjwVzSk5UIFMJB9qo66YS, https://drive.google.com/open?id=1OlBu4TR0FEoKVac6Cgw5rQty3WChuoVv, https://drive.google.com/open?id=1ReORRBBm1GKmRIHqzQXwC050Q-8kKJay, https://drive.google.com/open?id=1e4TeN3d6bJM3VPPEXJMlv94YbQ4x3gbE, https://drive.google.com/open?id=10sbCfmxPTMAwT6IiNoyaBna20zyyfrJ1</t>
  </si>
  <si>
    <t>nathioenning@gmail.com</t>
  </si>
  <si>
    <t>Bianca Beatriz Roqué</t>
  </si>
  <si>
    <t>Praça do expedicionário. Av. Ubaldino Amaral, 626</t>
  </si>
  <si>
    <t>não tem piso tátil, mas sem imperfeições, larga e regular</t>
  </si>
  <si>
    <t>Os postes estão alinhados a 30 cm do meio fio, porém há uma placa fora de alinhamento</t>
  </si>
  <si>
    <t>5 | Faixa desgastada, com falta de manutenção e sem placas de advertência</t>
  </si>
  <si>
    <t>https://drive.google.com/open?id=1MR9wpYPW4Kf2Hk8pBbUUDN0uKJAeJgsF, https://drive.google.com/open?id=1DZAAON4bikionIofga057Z_TNXSKgrHu, https://drive.google.com/open?id=16ryvUSmECVyi6lTED58NevmKPuZSyi32, https://drive.google.com/open?id=1lLDOz86hn6kCYY_-oIsrOM79rhhnE67u, https://drive.google.com/open?id=18nuc2vQDy4nBJHg82cIzO65rjF90DLVX, https://drive.google.com/open?id=18vB-0teTlBcHGXG8LqYsOuG4nfJTZHH0, https://drive.google.com/open?id=1ad1IntWEDRh6eczvC24odxcDktXEIXtr, https://drive.google.com/open?id=16HuHfgV-_d1ygKBAlVrjxa9N8ef7cAnx</t>
  </si>
  <si>
    <t>bia_peia@yahoo.com.br</t>
  </si>
  <si>
    <t>Giovanna Leal Antonio</t>
  </si>
  <si>
    <t>Rua Pedro Siemens 691 Xaxim 81830-020 Curitiba Paraná</t>
  </si>
  <si>
    <t>O piso da calçada até que é regular, porém, longitudinalmente é muito inclinada, apresenta problemas na pavimentação e não possui equipamentos para acessibilidade, como piso tátil.</t>
  </si>
  <si>
    <t>O tamanho da faixa livre varia um pouco por conta da disposição dos equipamentos de infraestrutura (orelhão, postes, ...) e arborização ao longo da calçada</t>
  </si>
  <si>
    <t>É irregular: possui partes mais planas e partes bem mais inclinadas.</t>
  </si>
  <si>
    <t>O posicionamento da infraestrutura não é constante</t>
  </si>
  <si>
    <t>Tem uma rampa apenas. Esta se encontra nas normas porém um pouco desnivelada com a rua.</t>
  </si>
  <si>
    <t>A faixa de pedestres poderia ser mais bem sinalizada, ou contar com uma elevação. Os motoristas passam acima da velocidade permitida e parecem não respeitar a faixa.</t>
  </si>
  <si>
    <t xml:space="preserve">Tem apenas um telefone público, mas nenhum equipamento de apoio efetivo aos pedestres. </t>
  </si>
  <si>
    <t>As árvores encontram-se mal cuidadas. Estão embaixo da fiação, portanto, crescem tortas e dividas. Os canteiros são inexistentes e o encontro das árvores com o piso mostra o desrespeito com aquelas.</t>
  </si>
  <si>
    <t>Em horário de pico (saída da escola, na hora do almoço), ficam carros estacionados irregularmente dos dois lados da via (e em cima da faixa de pedestres), carros passam acima da velocidade e não respeitam os pedestres. Não me senti segura no local.</t>
  </si>
  <si>
    <t>https://drive.google.com/open?id=1h_wCSqa3MdO64GQ8NxbYdktxnXs3_Rrr, https://drive.google.com/open?id=1VmlvtubbTLKoLAr73ESJi-17NPEpvdKG, https://drive.google.com/open?id=1_emIZ5pvc5Bb-PEk7LZZMO5313M0zvN1, https://drive.google.com/open?id=1Rdp8Yg3p7l1A-Fr44EPOtUpaZetPTHKF, https://drive.google.com/open?id=1NrqBxskWgjo8I4R1KSc0uXc2Mm6Me6ki, https://drive.google.com/open?id=1oKWJKdKvtc1QsIKmkhcLV0SWt1tnGVu9, https://drive.google.com/open?id=1jW3TPQj_3Hg3NZtF-LdR3eW4lo5OZJDs, https://drive.google.com/open?id=102e3Nugw8OogA54-M4Nc8Ue8n83p6fqX, https://drive.google.com/open?id=1aTp5XlKZstRg4dWRfPpBUmWn6ucUGdLV, https://drive.google.com/open?id=1RspFNNpiL1RhWUnE8ny-gN_LmLkH7TFm</t>
  </si>
  <si>
    <t>lealgiovanna.a@gmail.com</t>
  </si>
  <si>
    <t>Luiza Simonelli</t>
  </si>
  <si>
    <t>Avenida Salgado Filho, 5265</t>
  </si>
  <si>
    <t xml:space="preserve">Poucos trechos com calçadas medindo o mínimo de 1, 20 m, vegetação impedindo a passagem, longos trechos sem nenhuma calçada, especialmente em frente à lojas comerciais. </t>
  </si>
  <si>
    <t>A calçada em frente à Unidade de Saúde, com menos de 1 metro de livre circulação, pois o estacionamento para carros deixa pouco espaço para pessoas, embora seja delimitado pelo elevação.</t>
  </si>
  <si>
    <t xml:space="preserve">O polígono vistoriado, em geral é plano e o equipamento público analisado está localizado está inserido nesse contexto.
</t>
  </si>
  <si>
    <t>Em vários trechos, há vegetação e veículos que obrigam as pessoas a adentrarem a pista de rodagem.</t>
  </si>
  <si>
    <t>Em geral são rampas boas, mas antigas, portanto sem os parâmetros da NBR 9050.</t>
  </si>
  <si>
    <t>A sinalização, próxima à Unidade de Saúde é boa, mas nos demais trechos necessita manutenção, especialmente, a sinalização horizontal. Importante dizer que mais de 95% das vias vistoriadas tem pavimento de anti-pó.</t>
  </si>
  <si>
    <t>Em frente à UBS, há fiscalização eletrônica de velocidade (lombada eletrônica), na qual a velocidade máxima é de 40 km/h, mas não há obrigatoriedade para a parada dos veículos. À diante há dois semáforos, mas apenas um (250 mts da UBS), tem tempo específico para pedestres.</t>
  </si>
  <si>
    <t>A bem da verdade há a sinalização permitido pelo CTB, em que pese, carente de manutenção.</t>
  </si>
  <si>
    <t>A UBS está localizada em uma Avenida de grande fluxo de veículos pesados, inclusive, dificultando a conversação.</t>
  </si>
  <si>
    <t>Pouco mobiliário urbano, apenas um ponto de ônibus sentido centro e dois sentido bairro.</t>
  </si>
  <si>
    <t>Vegetação irregular, mas geralmente, plantadas nos trechos de caminhada.</t>
  </si>
  <si>
    <t>A velocidade em frente à Unidade Básica de Saúde - UBS, é de 40 km/h, todavia, por conta da fiscalização eletrônica em frente, há redução de velocidade pontual.</t>
  </si>
  <si>
    <t>luizasimonelli@gmail.com</t>
  </si>
  <si>
    <t>Gláucia Helena Dalmolin</t>
  </si>
  <si>
    <t>Colégio Estadual Prof. Lysimaco Ferreira da Costa</t>
  </si>
  <si>
    <t>Pouco desgaste na pintura das faixas</t>
  </si>
  <si>
    <t>Há sinal específico para pedestre mas não é sonoro. Tempo bom para atravessar a rua.</t>
  </si>
  <si>
    <t>0 | Trecho com ruído muito elevado, acima de 90 dB</t>
  </si>
  <si>
    <t>10 (no espaço público)</t>
  </si>
  <si>
    <t xml:space="preserve">Não possui muitos comércios neste local (alguns) mas é próxima de ruas que proporcionam movimentação de pedestres. </t>
  </si>
  <si>
    <t>https://drive.google.com/open?id=18JJA7nmODDqK1idQym0Q5INAjcuKERQX, https://drive.google.com/open?id=1Sgk-rPBR2n1iA_GVmDuBx12AohT1oaPM, https://drive.google.com/open?id=1RqM6wLkUCX0-ye_KonwjwoXfm5XFiedL, https://drive.google.com/open?id=1HI38V83IwegErU4qnVNo-ny6xbLaQ54L, https://drive.google.com/open?id=10CdgzNE8qDE31GnLpxbp-05oYlhZ8yJ4, https://drive.google.com/open?id=1QJpVztqljj-ZZGP9zd3gEeKAKpTB7E48, https://drive.google.com/open?id=10DUWGEK-2B1wSl-fQeFGD2ne_RPLgbAm</t>
  </si>
  <si>
    <t>glauciadalmolin@yahoo.com.br</t>
  </si>
  <si>
    <t>Amanda de Oliveira</t>
  </si>
  <si>
    <t>R. Carlos Klemtz, 1700 - Fazendinha, Curitiba - PR, 81320-420</t>
  </si>
  <si>
    <t>Pavimento regular mas possui alguns pequenos pontos com blocos soltos/quebrados.</t>
  </si>
  <si>
    <t>Em alguns pontos calçada bastante larga mas em dois pontos a passagem é relativamente estreita.</t>
  </si>
  <si>
    <t>A própria escada de acesso atrapalha a passagem na calçada, bem como uma parede em outro ponto.</t>
  </si>
  <si>
    <t xml:space="preserve">Duas rampas com trincas no concreto. Em uma das rampas de acesso à rua, os blocos do pavimento estão bastante irregulares. Apenas uma rampa das quatro está em ótimas condições, a que da acesso lateral ao estabelecimento. </t>
  </si>
  <si>
    <t>Faixa quase que completamente apagada.</t>
  </si>
  <si>
    <t xml:space="preserve">Tempo de espera para pedestres: 1min. e 15seg. Semáforo fica 10 segundos verde para pedestres e 4 segundos piscando antes de ficar vermelho. </t>
  </si>
  <si>
    <t xml:space="preserve">Única placa que existe é o de proibições dentro do local. </t>
  </si>
  <si>
    <t>Muito barulho de ônibus. Pelo local estar localizado em esquina com sinaleiros, muito barulho de arrancadas dos automóveis.</t>
  </si>
  <si>
    <t xml:space="preserve">Cheiro forte de fumaça de escapamento. </t>
  </si>
  <si>
    <t>Há mobiliário público apenas dentro do local (que é de acesso público).</t>
  </si>
  <si>
    <t>Todas as árvores são de porte pequeno, não protegem dos raios solares.</t>
  </si>
  <si>
    <t>https://drive.google.com/open?id=15NdZOfceO7C_8foXyUV0rVWcgECmpPka, https://drive.google.com/open?id=1_k26PqjEpg3HQj4lifI3MmX9vrX9_jbT, https://drive.google.com/open?id=1EuRtdWDnJTDtpPdhCO1NZSnG5JV-A5Lr, https://drive.google.com/open?id=1UXM6HDsi1_tFtBUOKNkLU5rTI69xqNLm, https://drive.google.com/open?id=1AdOYOTqCfFs2wQeLwHAGF22LWWHkTaX-, https://drive.google.com/open?id=1uG4DOsbhc50n2FYjHGTxjhU3soHGj-HZ, https://drive.google.com/open?id=1_MVXCh0croL4jM5x7LVN6HJAOgF8gC6q, https://drive.google.com/open?id=1BBFtCZo7VygNSxTGCRCml54Pcxo1evnc, https://drive.google.com/open?id=1x-8EBwhlbmROEBLa3GuiEWIz0kp0YL_J</t>
  </si>
  <si>
    <t>mandsoliveira99@gmail.com</t>
  </si>
  <si>
    <t>Rita de Cássia Péres Araújo</t>
  </si>
  <si>
    <t>Rua Jaime Reis, númeno 309 a 369</t>
  </si>
  <si>
    <t>Identifica-se bem regular, apesar de apresentar certos relevos e alguns buracos.</t>
  </si>
  <si>
    <t>Largura regular no trecho.</t>
  </si>
  <si>
    <t>Calçadas planas e rampa de acesso de carros pouco inclinada (-2,2 graus).</t>
  </si>
  <si>
    <t>Possui postes, pontos de ônibus, orelhão e placas de trânsito, mas sem gerar bloqueios.</t>
  </si>
  <si>
    <t>Possui apenas rampas não dimensionadas, para carros apenas.</t>
  </si>
  <si>
    <t xml:space="preserve">Faixa de travessia elevada, porém não está bem pintada. Há 1 poste do outro lado da rua e tem placas de advertências, uma de cada lado. </t>
  </si>
  <si>
    <t>Não há semáforo específico para pedestres.</t>
  </si>
  <si>
    <t>Há apenas a placa no próprio prédio de identificação do local.</t>
  </si>
  <si>
    <t>Há bastante passagem de carros e alguns ônibus.</t>
  </si>
  <si>
    <t>Há um fluxo moderado de carros e ônibus.</t>
  </si>
  <si>
    <t>Praça João Cândido a 1 minuto, dispõe de 9 bancos e espaço verde.</t>
  </si>
  <si>
    <t>4 na calçadas esquerda a UBS e 2 em frente. Há outras árvores dentro de terrenos vizinhos.</t>
  </si>
  <si>
    <t>Não há canteiros.</t>
  </si>
  <si>
    <t>Possui muitas pessoas andando, há comércios abertos, porém os carros passam a uns 50 km/h até a faixa de pedestre de travessia elevada.</t>
  </si>
  <si>
    <t>https://drive.google.com/open?id=12L-Juh5bT3BRkSh_3SP7rPIOtOSfAqk2, https://drive.google.com/open?id=1n3KssDU43TqMlaCW3fw2-S9lBiZH9Os9, https://drive.google.com/open?id=1Qgwz1vNNxHDkIG_Tjj5-A_QgbW7sY2OC, https://drive.google.com/open?id=17v1l2x7EdH4EB5pgY-Y25jBR3vYKt0vy, https://drive.google.com/open?id=1iUce096EeLgG0cnK07GmenmpZ1JO3Fez, https://drive.google.com/open?id=14zb8LyEKcxkreTvzOcdUC284m8EXONhH, https://drive.google.com/open?id=1UAVKscQ1GmB8AwI8jZQqXr1ttbi_HP09, https://drive.google.com/open?id=1ShaaM3TeGu2LMka0fZePmJ4NPUHsJYJb, https://drive.google.com/open?id=1_JmSuZd7b4pVR7wJu-7_pjg_M_ygGLDK, https://drive.google.com/open?id=1fbmR_35QNaLUCBQwE97XZgGSmq5iRaAv</t>
  </si>
  <si>
    <t>rita.peres507@gmail.com</t>
  </si>
  <si>
    <t>Gabriela Grossi Fernandes De Pellegrini</t>
  </si>
  <si>
    <t>CMEI Centro Cívico</t>
  </si>
  <si>
    <t>Calçada em lousa, material de piso não acessível com algumas frestas</t>
  </si>
  <si>
    <t xml:space="preserve">Largura se mantém a mesma na extensão da quadra exceto no trecho em que existe </t>
  </si>
  <si>
    <t>Possui guia rebaixada extensa em alguns trechos, mas em sua maior parte é de aparência plana</t>
  </si>
  <si>
    <t>Em uma das esquinas, a mais proxima existente em conjunto com uma rotatória, não existe faixa de pedestre, mas existe uma sinalização de demarcação de passagem de ciclovia que está desgastada, no entanto há placas de sinalização de ciclovia e área escolar. Na esquina mais distante existe faixa de pedestre bem conservada.</t>
  </si>
  <si>
    <t>Em uma das esquinas, a mais proxima, existente em conjunto com uma rotatória, não existe semáforo. Na esquina mais distante existe semáforo porém sem sinal sonoro e com tempo curto para travessia.</t>
  </si>
  <si>
    <t>No cruzamento da ciclovia com a rua a tótens com mapas de orientação, mas voltados exclusivamente o turismo</t>
  </si>
  <si>
    <t>Equipamento no entorno de múitos edifícios públicos, perto do final da tarde existe muita movimentação de automóveis e ônibus, além de ruídos de buzinas especialmente por conta da rotatória.</t>
  </si>
  <si>
    <t>Área bastante arborizada e com baixo fluxo de veículos de carga ou a dísel</t>
  </si>
  <si>
    <t>Existem duas praças nas proximidades com boa arborização e trechos com bancos e espaços de lazer, no entanto não há banheiros públicos, bebedouros e áreas para abrigo, existindo apenas algumas marquises e coberturas no entorno.</t>
  </si>
  <si>
    <t>Muitas</t>
  </si>
  <si>
    <t>Canteiros poderiam estar melhor conservados e existe muita variedade de espécies e portes</t>
  </si>
  <si>
    <t>Existe a sensação de segurança especialmente levando em conta a região, no entanto a noite não existe tanto movimento, já que os comércios fecham cedo</t>
  </si>
  <si>
    <t>https://drive.google.com/open?id=1qUcYkmRo31aIAnR--2x7cWg7HHGgE1u9, https://drive.google.com/open?id=1vJavQfBRqeJr39dV3-sroJUIaTbyCxyw, https://drive.google.com/open?id=1j5WKN-i7og95oGSiA8-rmlCnize9VhMS, https://drive.google.com/open?id=1VW2Lgf9qS7GFpZhHRDY8Kyobr-iipzmu</t>
  </si>
  <si>
    <t>gdepellegrini@gmail.com</t>
  </si>
  <si>
    <t>Fernando Domingues Caetano</t>
  </si>
  <si>
    <t>Avenida Paraná 420, Cabral. CEP 80035-130</t>
  </si>
  <si>
    <t>Trechos sem calçada regular e sem calçada ( junto ao meio fio).</t>
  </si>
  <si>
    <t>Largura variável de 1,20 a 5,00 metros. Na média considerou-se 2,00 metros.</t>
  </si>
  <si>
    <t>Alguns trechos com ondulações e inclinações tranversais inadequadas.</t>
  </si>
  <si>
    <t>Presença de degraus e raízes expostas de árvores.</t>
  </si>
  <si>
    <t>Existem porém estão fora de norma.</t>
  </si>
  <si>
    <t>Faixa de pedestre com leve desgaste. Presença de sinalização vertical e iluminação.</t>
  </si>
  <si>
    <t>Nào há.</t>
  </si>
  <si>
    <t>Não há na área externa do terminal.</t>
  </si>
  <si>
    <t xml:space="preserve">Ruído expressivos de motores de ônibus de forma contínua. </t>
  </si>
  <si>
    <t>Tráfego contínuo de ônibus a diesel.</t>
  </si>
  <si>
    <t>Sem mobiliário de estar. Presença de paraciclos e telefone público.</t>
  </si>
  <si>
    <t>Em torno de 15</t>
  </si>
  <si>
    <t>Boa sombra das árvores, porém canteiro sob as mesmas mal conservado.</t>
  </si>
  <si>
    <t>A travessia das ruas requer atenção redobrada do pedestre para evitar acidente. Presença de profissional de segurança na entrada do terminal. Sensação re segurança.</t>
  </si>
  <si>
    <t>fernando.d.caetano@gmail.com</t>
  </si>
  <si>
    <t>Mario Henrique Felgueira Pavanelli</t>
  </si>
  <si>
    <t>Escola Municipal Padre Francisco Meszner. Rua José Tissi, 114. 81280-080. Cidade Industrial, Curitiba, PR.</t>
  </si>
  <si>
    <t>Calçada contínua, sem piso tátil, com pavimento em estado regular e com algumas trincas.</t>
  </si>
  <si>
    <t>Largura regular, sem canteiro ou obstáculos.</t>
  </si>
  <si>
    <t>Calçada totalmente plana, sem irregularidades.</t>
  </si>
  <si>
    <t>Sem obstáculos relevantes, apenas placas e postes espaçados. Apenas do outro lado da via são presentes desníveis, rampas, degraus, pavimentação irregular e outras irregularidades.</t>
  </si>
  <si>
    <t>Faixa coberta parcialmente por asfalto e com falta de manutenção/pintura.</t>
  </si>
  <si>
    <t>Não se aplica devido à localização do equipamento em bairro periférico e em via local.</t>
  </si>
  <si>
    <t>Não passam muitos veículos na via. Maior intensidade de ruídos devido aos alunos da escola.</t>
  </si>
  <si>
    <t>Via calma, com alguns veículos de maior poluição. Equipamento próximo de vias de trânsito intenso com maior número de caminhões e ônibus.</t>
  </si>
  <si>
    <t>Não há mobiliários urbanos próximos ao equipamento.</t>
  </si>
  <si>
    <t>Sem árvores que permitam sombra, sem canteiros ou qualquer vegetação.</t>
  </si>
  <si>
    <t>Carros em baixas velocidades e via em "L", impedindo altas velocidades; presença de comércios próximos ao equipamento; médio fluxo de pedestres; sem iluminação suficiente; Intensa presença de muros e fachadas impermeáveis.</t>
  </si>
  <si>
    <t>https://drive.google.com/open?id=10xDXKGsKjUSJ1jg4-VaWNIY3wUkuAeQb, https://drive.google.com/open?id=1GVsLz92L6-ArgZpn8vK985PZSEOAMy73</t>
  </si>
  <si>
    <t>riquepavanelli@gmail.com</t>
  </si>
  <si>
    <t>CREA - Boa Vista: Rua Ludovico Geronazo, 1314</t>
  </si>
  <si>
    <t xml:space="preserve">Calçada com pavimento contínuo, mas levemente irregular, com algumas trincas e elevações. </t>
  </si>
  <si>
    <t xml:space="preserve">A largura da faixa livre varia um pouco ao longo do trecho </t>
  </si>
  <si>
    <t xml:space="preserve">Tem-se a impressão que a inclinação é um pouco negativa, ou seja, volta-se para construção e não para rua. </t>
  </si>
  <si>
    <t xml:space="preserve">Raízes de uma árvore erguem um pouco o passeio. </t>
  </si>
  <si>
    <t xml:space="preserve">Mesmo nas esquinas do entorno do equipamento, mas o que existe é rápido e insuficiente demais para pedestres: os carros vem de todas as direções. </t>
  </si>
  <si>
    <t xml:space="preserve">Os decibéis foram calculados por meio de um aplicativo em celular. Por conta da má qualidade do equipamento, julga-se que provavelmente esse resultado poderia ser mais alto. Quando permanece-se no local, os ruídos dificultam a conversação entre pessoas, principalmente pelos ônibus que passam por ali constantemente. </t>
  </si>
  <si>
    <t xml:space="preserve">Existe um cheiro forte de tinta automotiva no local, pois ao lado do equipamento há um estabelecimento de funilaria e pintura de automóveis. Além da poluição liberada pelos ônibus que passam pelo local. </t>
  </si>
  <si>
    <t xml:space="preserve">O único conforto é a sombra de uma árvore. </t>
  </si>
  <si>
    <t xml:space="preserve">Uma árvore grande que faz sombra, uma pequena que ainda não faz sombra. Gramados bem cuidados no entorno do passeio. </t>
  </si>
  <si>
    <t xml:space="preserve">O tráfego é moderado, mas a mão dupla da rua, a deixa movimentada e dificulta a passagem do pedestre em alguns momentos. Existe bastante comércio local aberto, sem(ou com poucas) grades ou câmeras visíveis. </t>
  </si>
  <si>
    <t>https://drive.google.com/open?id=1_LABfUkWppIqyzeBmBgJdrQICEyyFkSx, https://drive.google.com/open?id=188y9G4biojm7iII_7ixWM1wPwqTKvYuF, https://drive.google.com/open?id=1AEdsl3OPo1HL8A5HhJZix22UPLlGWvG6, https://drive.google.com/open?id=1ses2vich1XSDxT9BXohNQgPq3N2-lZRr, https://drive.google.com/open?id=1r-2KVAFNbnM2Iu7otDyjbkk2g_WaJDrn, https://drive.google.com/open?id=1ZJkh-bc9WuAlLrWza38IX7W3PtQpRn32, https://drive.google.com/open?id=1y22KWEO6V0i02eH8dL3NlnoRnE1IE4T3</t>
  </si>
  <si>
    <t>gbortolozzo@gmail.com</t>
  </si>
  <si>
    <t>Maria Luiza Dias Ballarotti</t>
  </si>
  <si>
    <t>Terminal Boqueirão, Avenida Marechal Floriano Peixoto, Boqueirão, CEP 81730-000</t>
  </si>
  <si>
    <t xml:space="preserve">Pavimento regular, porém com frestas e falhas, de material escorregadio quando chove. </t>
  </si>
  <si>
    <t>Largura irregular, varia ao longo do trecho, porém logo na entrada do equipamento ela se alarga de modo mais uniforme.</t>
  </si>
  <si>
    <t>Apenas um orelhão no meio da calçada, mas que não fecha a passagem. No dia da pesquisa uma parcela da calçada estava interditada para reparos.</t>
  </si>
  <si>
    <t>As rampas são equipadas com piso tátil ao seu redor, porém o restante da calçada não tem piso tátil.</t>
  </si>
  <si>
    <t>Logo em frente à entrada não existe semáforo de pedestres, que precisam ficar atentos aos ônibus que circulam o tempo todo. A faixa de pedestres não é suficiente para garantir a segurança no trecho.</t>
  </si>
  <si>
    <t>Não há uma placa com indicação clara da entrada do terminal, somente placas de trânsito nos arredores.</t>
  </si>
  <si>
    <t>Ônibus que emitem ruído constantemente.</t>
  </si>
  <si>
    <t>Muitos ônibus e carros circulando, e pouca arborização, o que torna o cheiro de fumaça mais perceptível.</t>
  </si>
  <si>
    <t>Nenhuma.</t>
  </si>
  <si>
    <t>Trecho com apenas um canteiro próximo, sem árvores e em mau estado de conservação.</t>
  </si>
  <si>
    <t>O movimento de ônibus e carros é intenso, o comércio não é muito movimentado, porém o fluxo intenso de pessoas no terminal gera uma sensação maior de segurança.</t>
  </si>
  <si>
    <t>https://drive.google.com/open?id=1rwh2RBCdM8LYwqBWTW35mfwj-qjk2Dh6, https://drive.google.com/open?id=1ZFzR2P8XA6oBywf3ekchf8SACap6CnWr, https://drive.google.com/open?id=17MWxFuWJxEASO3WCRRrUT9afXHOAxlbJ, https://drive.google.com/open?id=1yupumR4yWT1VejKWsqirMYFcKeomXvlx</t>
  </si>
  <si>
    <t>maludiasballarotti12@gmail.com</t>
  </si>
  <si>
    <t>Gabriela Bortolozzo</t>
  </si>
  <si>
    <t>Praça Tiradentes, s/n, Centro. CEP:82590-300</t>
  </si>
  <si>
    <t xml:space="preserve">Contínuo com algumas imperfeições. Sem piso tátil nas bordas da praça. </t>
  </si>
  <si>
    <t xml:space="preserve">Não há divisão de piso entre passagens: faixa livre/largura total. Varia um pouco o tamanho nas esquinas e próximo a escadas e elevações. </t>
  </si>
  <si>
    <t xml:space="preserve">Poste, lixeira e caixa de luz ficam muito próximo das esquina, desviando o pedestre que sai da faixa de pedestres ou da rampa de acesso. </t>
  </si>
  <si>
    <t xml:space="preserve">Rampa desgastada. </t>
  </si>
  <si>
    <t xml:space="preserve">Não há sinalização ao motorista sobre pedestres. </t>
  </si>
  <si>
    <t xml:space="preserve">Não há sinal sonoro. </t>
  </si>
  <si>
    <t xml:space="preserve">Poucas placas destinadas aos pedestres. </t>
  </si>
  <si>
    <t xml:space="preserve">A medição foi feita por meio de uma aplicativo de celular. Pela mal qualidade do equipamento considera-se que a medição foi imprecisa, pois a praça apresenta muitos sons diversos e elevados: sons de automóveis constantes - motos, carros, ônibus - conversas, anúncios de vendedores ambulantes, músicas e propagandas proferidas pelo comércio local. </t>
  </si>
  <si>
    <t xml:space="preserve">Em estudos do laboratório "Poluição do ar e processos atmosféricos" da UTFPR, realizados em 2016, vê se que os níveis de poluição em regiões centrais de Curitiba está entre baixo e mediano. </t>
  </si>
  <si>
    <t xml:space="preserve">Não possuí banheiros púbicos e pouco abrigo para chuva. </t>
  </si>
  <si>
    <t>Distancia grande entre árvores, deixando partes da praça exposta ao sol e outras intempéries.</t>
  </si>
  <si>
    <t xml:space="preserve">Há constante sensação de insegurança por conta do trânsito agressivo - apesar de ordenado -  e pela falta de segurança pública no local.  </t>
  </si>
  <si>
    <t>https://drive.google.com/open?id=1mrbyvhTphwo9eut3CTiCCOjEr3tBEr3k, https://drive.google.com/open?id=1mzXP-bJJ9vLyr62gB0QNiQLDOfnki7H8, https://drive.google.com/open?id=1ZFwgIPlKW9gl7RWYhNltq_RMVQ-lE5h0, https://drive.google.com/open?id=1s017e8i3NdYNcSxjrR4LmNqk_yw5zTio, https://drive.google.com/open?id=16Ipw2fXFGPbWW_jBQNq2lx3cwE4mmRhy, https://drive.google.com/open?id=10IUf2i8wMrZ0FpoX5Oj0G9NuJ1Z3s0lN, https://drive.google.com/open?id=1M9ZVKyirA-NZYUHcVMdQicsJqpGTdV7c, https://drive.google.com/open?id=1xA_2_4HFq003hERt0g0-lm0lfGexPdEz</t>
  </si>
  <si>
    <t>Luan Henrique Rechetelo dos Santos</t>
  </si>
  <si>
    <t>EM Francisco Derosso - Rua Francisco Derosso 905, Xaxim ( CEP 81710-000)</t>
  </si>
  <si>
    <t>há mudança do tipo de piso e irregularidades pontuais</t>
  </si>
  <si>
    <t>no momento de saída da escola o trecho é incomodo, possui placas e postes no caminho</t>
  </si>
  <si>
    <t>possue placas e postes mas que incomodam apenas em alta demanda de pessoas</t>
  </si>
  <si>
    <t xml:space="preserve">Sem manutenção </t>
  </si>
  <si>
    <t>parcialmente apagada e parcialmente coberta por asfalto tipo "tapa buraco" e com falhas no asfalto no trecho</t>
  </si>
  <si>
    <t>fluxo de caminhões e motocicletas com ausência de silenciador</t>
  </si>
  <si>
    <t>Apenas uma árvore e sem presença de canteiro</t>
  </si>
  <si>
    <t>https://drive.google.com/open?id=1qPpgl0GD7aMPT07ArUepjWd8RghaYaKO, https://drive.google.com/open?id=1cnKVFPSk0_HygX0ZDvHS066T1mWmUqav, https://drive.google.com/open?id=11dW2TfphpBb1fmRZeTOBiMO7sYQ0-u98, https://drive.google.com/open?id=1Z6Vt7C6jLznAZvpQB_C6TAVHJ0vvuuuX</t>
  </si>
  <si>
    <t>luanrechetelo@gmail.com</t>
  </si>
  <si>
    <t>C E Jayme Canet - Rua Ana Aparecida Lopes Canet 133, Xaxim (Cep 81710-210)</t>
  </si>
  <si>
    <t>Mesmo tipo de pavimento, porém apresenta trincas e recortes refeitos que encontram-se desnivelados</t>
  </si>
  <si>
    <t xml:space="preserve">No trecho que acesso do equipamento a faixa livre é a mesma do total, </t>
  </si>
  <si>
    <t>apresenta irregularidades</t>
  </si>
  <si>
    <t>existe placas de trânsito no percurso</t>
  </si>
  <si>
    <t>apenas placas para usuários de veículos</t>
  </si>
  <si>
    <t xml:space="preserve">ruído pontual de ônibus no momento da saída </t>
  </si>
  <si>
    <t>poluição pontual dos ônibus na entrada e saída da escola</t>
  </si>
  <si>
    <t>trecho com canteiro porem presença de árvores apenas para um dos lados do equipamento</t>
  </si>
  <si>
    <t>fluxo baixo de veículos porém sensação de insegurança local</t>
  </si>
  <si>
    <t>https://drive.google.com/open?id=13v5XnDS38_NBYjvqcJ-R62LCwWlnuUgZ, https://drive.google.com/open?id=1tmAt5LmQmr6FbKMxy4AWfz0YFaWIE25r, https://drive.google.com/open?id=16iBb6LQTvkirkWg1_HhNKajC1aVQ5Oez, https://drive.google.com/open?id=13sWhSt8GKB5n4Lwe4hfppLn40rQategB, https://drive.google.com/open?id=1xQwsQzkuP24R96yYzRzmb__UcUBtQXgg, https://drive.google.com/open?id=1noh70I8MgQD35qYo83ho2mJQ5G7pwhFH, https://drive.google.com/open?id=1XqnaRmA6s8lQXbAA0121r1r8DVrvw9tU, https://drive.google.com/open?id=1IbzpHJ-qvvSxWehgFUfXAPsjLlPLVqbk, https://drive.google.com/open?id=15k0Vqw-kJ0m0cOuBvguGX76iklB9dacC, https://drive.google.com/open?id=1EkcFo0tOtdp2sekFTu9dtB5good1zWz4</t>
  </si>
  <si>
    <t>Júlia Helena Gesser</t>
  </si>
  <si>
    <t>Tribunal Regional do Trabalho 9° Região, Alameda Dr. Carlos de Carvalho, 528 - Centro, Curitiba - PR, 80430-180</t>
  </si>
  <si>
    <t>Calçada regular, com pequenos desníveis nas juntas dos pavimentos, que são diferentes. Possui algumas caixas de inspeção e não contém piso tátil.</t>
  </si>
  <si>
    <t>Calçada plana, com pequeno desnível na junta entre dois pavimentos.</t>
  </si>
  <si>
    <t>Sem obstáculos, porém as caixas de inspeção e de hidrantes pode ser um obstáculo ao cadeirante.</t>
  </si>
  <si>
    <t>A faixa não é tão visível, não possui linhas transversais.</t>
  </si>
  <si>
    <t>Semáforo sem sinal sonoro e tempo de espera médio.</t>
  </si>
  <si>
    <t>A única sinalização é a placa com nome das ruas.</t>
  </si>
  <si>
    <t>Poluição gerada por veículos.</t>
  </si>
  <si>
    <t>Não possui bancos ou qualquer apoio para o pedestre. A própria construção é utilizada para o sentar. Possui uma lixeira.</t>
  </si>
  <si>
    <t xml:space="preserve">Possui arborização de pequeno porte, que não gera sombreamento. </t>
  </si>
  <si>
    <t>Há uma separação entre via e passeio, o que gera sensação de segurança. Além disso, as fachadas são ativas, o que gera conforto.</t>
  </si>
  <si>
    <t>https://drive.google.com/open?id=1NSoTw8xH3deRLTli_KiCLWxUXaPw6zvt, https://drive.google.com/open?id=1X5wt2amEOfyNpkVmHDuojJSOMVvCtAOf, https://drive.google.com/open?id=1QGApQci_YDKleFHviiLyBGRJoXWIP3f7, https://drive.google.com/open?id=1qahzppzOswiAFkVRqIv5gKF8UMzSho_u, https://drive.google.com/open?id=13JVF44Y41qOZjLTcUpGdo0qfnZlICATE, https://drive.google.com/open?id=1gIMy1yYJTva2CfJbWLQF7cGDb10yQSd7, https://drive.google.com/open?id=1ah8BC_qBrtbCLvUnWGcJJENBTYPeOIUD, https://drive.google.com/open?id=1m0Sh0O8m4X3d6q80m00IiTOeMJJQsNJo, https://drive.google.com/open?id=1m6xMqqGxWWOVfgTQjvHBjGd9A6T5idOJ, https://drive.google.com/open?id=15BYENDrPKUb-vgGf2ZsIjhzIzlv-RGmV</t>
  </si>
  <si>
    <t>juliahgesser@gmail.com</t>
  </si>
  <si>
    <t xml:space="preserve">Ana Luiza Ottersbach </t>
  </si>
  <si>
    <t xml:space="preserve">Escola Municipal Jardim Santo Inácio - Rua Silvio Zanatta, 26 </t>
  </si>
  <si>
    <t xml:space="preserve">Calçada bem conservada mas sem piso tátil. </t>
  </si>
  <si>
    <t xml:space="preserve">Largura regular. </t>
  </si>
  <si>
    <t>Crescimento de vegetação rasteira em pequena parte da calçada</t>
  </si>
  <si>
    <t>Não existe rampa de acessibilidade no local, apenas guia rebaixada para acesso de veículos.</t>
  </si>
  <si>
    <t xml:space="preserve">Não existem semáforos nas redondezas, região residencial. </t>
  </si>
  <si>
    <t>Barulho de crianças e raramente de veículos.</t>
  </si>
  <si>
    <t xml:space="preserve">Região residencial com jardins, aroma de plantas. </t>
  </si>
  <si>
    <t xml:space="preserve">4 - na frente da escola </t>
  </si>
  <si>
    <t xml:space="preserve">Trecho com árvores mas sem canteiros. </t>
  </si>
  <si>
    <t xml:space="preserve">Rua residencial com pouco movimento de veículos e de pedestres. </t>
  </si>
  <si>
    <t>https://drive.google.com/open?id=1pmHCz3XYocjcRjdW0tUvEJEi-OkzSjoJ, https://drive.google.com/open?id=1ZLLCM64ABcsJt3R7_v970UnG6TKtDArc, https://drive.google.com/open?id=1HcFVceLTOsUYT3IYrRPw53DL5APlzw_0</t>
  </si>
  <si>
    <t>analuiza.ott@gmail.com</t>
  </si>
  <si>
    <t>Phamela Pereira de Azevedo</t>
  </si>
  <si>
    <t>R. Emídio Nonato da Silva, 45 - Cidade Industrial, Curitiba - PR, 81305-700</t>
  </si>
  <si>
    <t>pavimentação irregular além de estreito possui muitos buracos e obstáculos</t>
  </si>
  <si>
    <t>Apesar das condições da calçada não serem favoráveis, o fluxo de veículos é leve não interferindo diretamente no caminhar do pedestre</t>
  </si>
  <si>
    <t>https://drive.google.com/open?id=19qCqTVpKdnTmyFjbP5RcAqDZK1SDU7YL, https://drive.google.com/open?id=11ftjv9qrEyTdFbHxtbNSvZpXzrtl2MrN, https://drive.google.com/open?id=148uI5XtqQwg3l0x7Yger0GN6ESU12FYj, https://drive.google.com/open?id=1C7f_jBLwooM-mgK15bDd4RBwgf8Ns9Zg, https://drive.google.com/open?id=1MBUP0ikTy1miBgoJNfU0J5O7hHYJAJS4</t>
  </si>
  <si>
    <t>phamela.azevedo@outlook.com</t>
  </si>
  <si>
    <t xml:space="preserve"> R. Dep. Heitor Alencar Furtado, s/n - Campo Comprido, Curitiba - PR, 80740-060</t>
  </si>
  <si>
    <t>Pavimentação bem regular mas contém algumas pedras portuguesas soltas.</t>
  </si>
  <si>
    <t>barulho excessivo dos onibus, buzina, alarme de ré</t>
  </si>
  <si>
    <t>excesso de emissão de diesel pelos onibus</t>
  </si>
  <si>
    <t>https://drive.google.com/open?id=1TzwHSkdFZ_eGsd-uNolLyp8Zk2hgMkSd, https://drive.google.com/open?id=1XEd58enkrCa64CclMRHSYqLH4kiixuvB, https://drive.google.com/open?id=1XBsiaY9qHgLRBe4q9JMEt6Mgu5L-U7ys, https://drive.google.com/open?id=19T81_WlmXrbD2g-oEhrslhrVrWuPLyvy</t>
  </si>
  <si>
    <t>Ana Flavia Lorente Bassani</t>
  </si>
  <si>
    <t>Rua Luiz Homann, 290 - São Braz, Curitiba - PR, 82310-100</t>
  </si>
  <si>
    <t>Há trechos onde a faixa livre é de 2,50.</t>
  </si>
  <si>
    <t>Telefone público e placas de sinalização interrompem o caminhar.</t>
  </si>
  <si>
    <t>5 (próximas ao acesso de serviços)</t>
  </si>
  <si>
    <t>Não há trânsito intenso, entretanto, os muros e condomínios fechados ao redor do equipamento causam percepção de insegurança.</t>
  </si>
  <si>
    <t>anafbassani@gmail.com</t>
  </si>
  <si>
    <t>Rua Antônio Escorsin, 1960 - São Braz, Curitiba - PR, 81020-430</t>
  </si>
  <si>
    <t>Não consta piso tátil.</t>
  </si>
  <si>
    <t>Rampas em ambas as esquinas sem manutenção.</t>
  </si>
  <si>
    <t>Faixa de pedestres a 40m do acesso, desgastadas e sem placas de advertência.</t>
  </si>
  <si>
    <t>Há botoeira, mas não há sinal sonoro.</t>
  </si>
  <si>
    <t xml:space="preserve">Não há árvores, apenas poucos canteiros gramados. </t>
  </si>
  <si>
    <t xml:space="preserve">A velocidade dos veículos é pode ser considerada média, entretanto, não oferece sensação de insegurança. </t>
  </si>
  <si>
    <t>R. Jaime José Vojciechovski, 142 - Tatuquara, Curitiba - PR, 81480-160</t>
  </si>
  <si>
    <t>https://drive.google.com/open?id=1heWVXT3fNZtnZ2fctva5iVktNJyFAeeF, https://drive.google.com/open?id=1I0wa5zJIFI2CUIl5EzOQGvJQPyBBxtFs, https://drive.google.com/open?id=1_qqh9SheyCkbmZMmisvhRv76uZcH1Ewq</t>
  </si>
  <si>
    <t>SAMARA MELISSA GOMES FAGUNDES</t>
  </si>
  <si>
    <t>(FUNDAÇÃO DE AÇÃO SOCIAL - FAS CIC) RUA EDUARDO SPRADA, 4520 - CIDADE INDUSTRIAL DE CURITIBA, CURITIBA/PR, 81270-010</t>
  </si>
  <si>
    <t xml:space="preserve">PAVIMENTAÇÃO ASFÁLTICA, CONTENDO A PRESENÇA DE CANTEIROS COM GRAMA. NÃO HÁ PISO TÁTIL. </t>
  </si>
  <si>
    <t>FAIXA LIVRE: PAVIMENTAÇÃO ASFÁLTICA</t>
  </si>
  <si>
    <t>INCLINAÇÃO MÉDIA DE 3°.</t>
  </si>
  <si>
    <t xml:space="preserve">AS BARREIRAS E OBSTÁCULOS ESTÃO NA PARTE COM GRAMA, E NÃO NA FAIXA LIVRE, OU SEJA, NÃO ATRAPALHA O CAMINHAR. </t>
  </si>
  <si>
    <t>NÃO HÁ RAMPAS DE ACESSIBILIDADE, APENAS UMA RAMPA PARA ENTRADA DE VEÍCULOS</t>
  </si>
  <si>
    <t>HÁ PLACAS DE TRÂNSITO E UMA PLACA INDICANDO QUE NO LOCAL SE ENCONTRA O EQUIPAMENTO PÚBLICO, NO CASO INDICANDO A FAS</t>
  </si>
  <si>
    <t>RUÍDO EM MAIOR PARTE PROVENIENTE DO TRÂNSITO</t>
  </si>
  <si>
    <t>HÁ UM PONTO DE ÔNIBUS COBERTO, QUE OFERECE SOMBRA E DESCANSO AO PEDESTRE.</t>
  </si>
  <si>
    <t xml:space="preserve">NÃO HÁ ÁRVORES NA CALÇADA E SIM APENAS DENTRO DO TERRENO DO EQUIPAMENTO PÚBLICO, FAZENDO SOMBRA NA CALÇADA. </t>
  </si>
  <si>
    <t xml:space="preserve">RUA COM COMÉRCIO LOCAL E PESSOAS CIRCULANDO, DANDO A SENSAÇÃO DE SEGURANÇA. </t>
  </si>
  <si>
    <t>https://drive.google.com/open?id=19eouh75ZIjrGbgSsBk_4N3THTLp8XCZF, https://drive.google.com/open?id=1LKDg06Jn2kNhXU9_j6FrXAP-s7IcMizF, https://drive.google.com/open?id=1RwMS9K9rSTByOMPlBZUoU7j9N_U-XVCv, https://drive.google.com/open?id=13n7dDaTyJAO5yLqSB8iONGu_osbUnBSn, https://drive.google.com/open?id=197keWomX_CWgtUTgz1AEN8OYKavT2Fc1, https://drive.google.com/open?id=1RdrR-9Efp3wkkEHi7Ml83VHljQ1HUCJc</t>
  </si>
  <si>
    <t>samara.1999@alunos.utfpr.edu.br</t>
  </si>
  <si>
    <t>(CAPS CIC)     RUA EDUARDO SPRADA, 4459 - CIDADE INDUSTRIAL DE CURITIBA/ PR, 81020-430</t>
  </si>
  <si>
    <t xml:space="preserve">Pavimentação asfáltica, contendo a presença de canteiros com plantas. Não há piso tátil. </t>
  </si>
  <si>
    <t xml:space="preserve">A faixa livre é o único lugar que tem a pavimentação asfáltica. </t>
  </si>
  <si>
    <t>Inclinação média de 2°.</t>
  </si>
  <si>
    <t xml:space="preserve">As barreiras e obstáculos estão na parte do canteiro de plantas. Há 1(uma) árvore, 1 (um) poste e 1 (uma) placa. Não atrapalha o caminhar. </t>
  </si>
  <si>
    <t xml:space="preserve">Não há rampas de acessibilidade. Há apenas uma rampa de entrada para carros. </t>
  </si>
  <si>
    <t xml:space="preserve">Não há faixas de pedestres nem no entorno imediato. </t>
  </si>
  <si>
    <t xml:space="preserve">Há uma placa de indicação que o equipamento público se encontra naquele determinado local, ou seja, uma placa indicando que ali é a o CAPS CIC. </t>
  </si>
  <si>
    <t>Ruído com maior parte proveniente do trânsito.</t>
  </si>
  <si>
    <t xml:space="preserve">Há um ponto de ônibus, porém ele está do outro lado da rua a aproximadamente 150 metros. </t>
  </si>
  <si>
    <t xml:space="preserve">Há uma árvore na calçada e há bastante vegetação de plantas ornamentais nos canteiros. Por causa da grande quantidade de plantas, o portão de acesso ao equipamento passa despercebido. </t>
  </si>
  <si>
    <t xml:space="preserve">Rua com comércio local e pessoas circulando, trazendo a sensação de segurança. </t>
  </si>
  <si>
    <t>https://drive.google.com/open?id=1qtYX3uYpspRIEN88-YsoKAU0iHvc0A6g, https://drive.google.com/open?id=1_Zv-WWKHXjj33lzy0ZsCjx5viVwkiQ9e, https://drive.google.com/open?id=1sSmfDLRUJrO6QyCPg2tlhdRB4QjVes8j, https://drive.google.com/open?id=1_VU41L2peDUrXHa0HnXdTbbEZzqoRAvG, https://drive.google.com/open?id=1pIUGkD-Qa_zlKX9eBUsrZoUqhGTQNSqa, https://drive.google.com/open?id=1FVuHGM388hQseYRp4YanxlnPp7DUSGL-</t>
  </si>
  <si>
    <t>(CRAS VILA TORRES) RUA AQUELINO ORESTES BAGLIOLI, ,120 - PRADO VELHO, CURITIBA/PR, 80215-434</t>
  </si>
  <si>
    <t xml:space="preserve">Calçada com pavimento levemente irregular, com frestas e gramas nas laterais. </t>
  </si>
  <si>
    <t xml:space="preserve">Faixa livre é onde está a pavimentação, o resto é grama. </t>
  </si>
  <si>
    <t xml:space="preserve">Na parte pavimentada a inclinação é de 2°. A parte com grama está levemente irregular. </t>
  </si>
  <si>
    <t xml:space="preserve">Há alguns postes no meio da faixa livre que atrapalha o caminhar. </t>
  </si>
  <si>
    <t xml:space="preserve">Há uma placa dentro do terreno do equipamento urbano que indica que naquele lugar se encontra um CRAS. </t>
  </si>
  <si>
    <t xml:space="preserve">Dentro do terreno do equipamento público há bancos, mas se o pedestre quiser sentar, é necessário entrar no terreno do equipamento público. </t>
  </si>
  <si>
    <t xml:space="preserve">Árvores de pequeno porte que não fazem uma sombra adequada na qual o pedestre possa ficar embaixo sem pegar sol. </t>
  </si>
  <si>
    <t>Local com muitos equipamentos públicos (CRAS e Unidade de Saúde) e uma escola e universidade, ambas particulares, logo, o local é movimentado e passa uma  sensação de segurança. Porém, o bairro no qual está localizado este equipamento público é um bairro que tem fama de ser perigoso, ou seja, por causa desta fama, o pedestre não se sente seguro.</t>
  </si>
  <si>
    <t>https://drive.google.com/open?id=1-7X_qtff3PBCRBcT-WCP7iqXgBznrwdm, https://drive.google.com/open?id=1UBwPKwSScH0qUSBU0HFsG9q-4TwYlW2N, https://drive.google.com/open?id=1LgR0mTN0eUM2bQ7jQGikkdpWiJN2HgTr, https://drive.google.com/open?id=1p84b28Vs5atMeEto--hBc79Qbu6DW_-H, https://drive.google.com/open?id=1jN-1NUIaS2XHZlm9-Q0KwjGQWDfMfqK3</t>
  </si>
  <si>
    <t>(UNIDADE DE SAÚDE CAPANEMA)  RUA MANOEL MARTINS DE ABREU, 25 - PRADO VELHO, CURITIBA-PR, 80430-015</t>
  </si>
  <si>
    <t xml:space="preserve">Na parte pavimentada a inclinação é de 2°. A parte da grama está com inclinação irregular. </t>
  </si>
  <si>
    <t xml:space="preserve">Há alguns postes no meio da faixa livre que atrapalha o caminhar do pedestre. </t>
  </si>
  <si>
    <t xml:space="preserve">Rampa sem manutenção. </t>
  </si>
  <si>
    <t>Há placas de orientação para indicar 'escola'. Há também uma placa dentro do terreno do equipamento público que indica que ali é uma unidade de saúde.</t>
  </si>
  <si>
    <t xml:space="preserve">ruído correspondente a trânsito de carros. </t>
  </si>
  <si>
    <t xml:space="preserve">Árvores de pequeno porte que não fazem uma sombra adequada para o pedestre. </t>
  </si>
  <si>
    <t>https://drive.google.com/open?id=1_aKSpeRsLxElrr1AsbCSrmKFJCAUAFUP, https://drive.google.com/open?id=1cRZU4fCA2abe9d5FRwBoDZjFHDQsfWJi, https://drive.google.com/open?id=1w5caeVh7xAtN5NcUoY9EsjbHivW2i5dP, https://drive.google.com/open?id=1bkGN10qS9370Q9bdaD1aQnK3B79Svyve, https://drive.google.com/open?id=14Us29Z_LOnWF6VRoV6614ew8A_AGM-ul, https://drive.google.com/open?id=1QYIvnUbkgHa_6iUuA8en91yWI5Lflmh7, https://drive.google.com/open?id=1M9zk9k7U0axk3rNEZpZAJHHvT8f2kC59, https://drive.google.com/open?id=1U7BixUf6z6AVTuLMmk-eKpEpdeo_Q0BJ, https://drive.google.com/open?id=11OuQ8-8y48_PT7nZgSQ7iT0Kjq2ZaINn</t>
  </si>
  <si>
    <t>Raquel Guidolin de Paula</t>
  </si>
  <si>
    <t>E.M Prof. Ricardo Krieger. R. Maria Geronasso do Rosário, 346 - Boa Vista, Curitiba - PR, 82560-540</t>
  </si>
  <si>
    <t>Piso irregular, sem frestas, apenas rachaduras</t>
  </si>
  <si>
    <t>Contém um pequeno desvio</t>
  </si>
  <si>
    <t>Calçada plana, mas com bloquinhos tortos/irregulares</t>
  </si>
  <si>
    <t>Sem obstáculos</t>
  </si>
  <si>
    <t>Tem rampa, mas está estranha</t>
  </si>
  <si>
    <t>Faixa bem visível, mas sem placa de sinalização. Também não é elevada.</t>
  </si>
  <si>
    <t>Não tem semáforo</t>
  </si>
  <si>
    <t>Sem placas de sinalização para pedestres</t>
  </si>
  <si>
    <t>59dB próximo à uma van, barulho constante de crianças, pessoas e alguns carros.</t>
  </si>
  <si>
    <t>Tráfego constante, mas moderado de carros e vans escolates</t>
  </si>
  <si>
    <t>Sem árvores na frente da escola, apenas algumas ali perto. Há gramado.</t>
  </si>
  <si>
    <t xml:space="preserve">Tráfego até 30km/h, porém intenso no horário, haviam barreiras de proteção. Sem comércio aberto no local. </t>
  </si>
  <si>
    <t>https://drive.google.com/open?id=1kSvo7dsBn5ZlQt4E1C5l54mdaZSJNXjM, https://drive.google.com/open?id=1lagxJi4u5UBuL8VJESn_Y96e1men5xh4, https://drive.google.com/open?id=1wdgGZYqk-rq-JZJByQ-8oOHDhb-rnMIm, https://drive.google.com/open?id=1EikXY2qS4H5sFpMo44rxguaWNFAwl21t, https://drive.google.com/open?id=1tN-RhuEn3D_P-OT7XIjaVWQd4_h7IGeF, https://drive.google.com/open?id=1zE35B2kgzLaJRC3OD14xEUqmsDVD_4ey, https://drive.google.com/open?id=1wSg87js0pqDXbdoEZJpqxFW-BBFQOQnu, https://drive.google.com/open?id=1EnanHqgQNaAE_jWCuAHnql0wyCC19eSb, https://drive.google.com/open?id=1GHpooKRjh3xaaplzFBFxjtXQkvIQ9tQy, https://drive.google.com/open?id=16ucnRJ90PeFhxLflEPqQYs70d6Poqg6G</t>
  </si>
  <si>
    <t>raquel.guidolin@gmail.com</t>
  </si>
  <si>
    <t>Keila Aline Ribeiro Kmainski</t>
  </si>
  <si>
    <t>CMEI Santos Andrade - Rua Reinaldo Richter, N°291, Campo Comprido</t>
  </si>
  <si>
    <t>Piso irregular com fissura e buracos</t>
  </si>
  <si>
    <t>varia de 2 a 5 metros</t>
  </si>
  <si>
    <t>varia de 1,6 a 4 metros</t>
  </si>
  <si>
    <t>A calçada varia de tamanho ao longo do ponto avaliado.</t>
  </si>
  <si>
    <t>Calçada muito inclinada, acima de 5%</t>
  </si>
  <si>
    <t>calçada acessada em um dos lados por uma escada, e durante o trajeto, há uma placa e um orelhão publico que dificulta a passagem do pedestre</t>
  </si>
  <si>
    <t>Não exite rampa</t>
  </si>
  <si>
    <t>Não existe semáforo no local</t>
  </si>
  <si>
    <t>minimo de 22.7 dB e máximo de 52.5 dB, maior ruido emitido por ônibus e carros que passam pelo local.</t>
  </si>
  <si>
    <t>Possui ponto de ônibus logo a frente da edificação</t>
  </si>
  <si>
    <t xml:space="preserve">nenhuma </t>
  </si>
  <si>
    <t>possui apenas alguns canteiros com gramas no local</t>
  </si>
  <si>
    <t>trecho com trafego leve, possui alguns comércios próximo ao ponto analisado além de ter um nível razoável de circulação de pedestres, e tudo isso contribui para passar uma sensação de segurança.</t>
  </si>
  <si>
    <t>keila.kaminski.kk@gmail.com</t>
  </si>
  <si>
    <t>Débora Aline Almeida de Oliveira</t>
  </si>
  <si>
    <t>Rua da Divina Providência, 1440/1680 - Santa Quitéria, Curitiba - PR, 80310-010</t>
  </si>
  <si>
    <t>Calçada de lajota, irregular, com trincas e fissuras.</t>
  </si>
  <si>
    <t>Largura irregular, com variações ao longo do trajeto</t>
  </si>
  <si>
    <t>Calçada levemente plana, sem barreiras mas, com algumas irregularidades.</t>
  </si>
  <si>
    <t>Não há obstáculos que impeçam o caminhar contínuo pela calçada.</t>
  </si>
  <si>
    <t>Não há rampas de acessibilidade nas esquinas e próximo ao acesso principal da creche.</t>
  </si>
  <si>
    <t>ão há faixa de pedestres no trecho, a mais próxima está há 50m de distância.</t>
  </si>
  <si>
    <t>Não possui semáforos.</t>
  </si>
  <si>
    <t>Não se aplica.</t>
  </si>
  <si>
    <t>Os ruídos são provenientes dos veículos e da população.</t>
  </si>
  <si>
    <t>Tráfego leve de veículos. 1 carro por minuto.</t>
  </si>
  <si>
    <t>Não possui praça ou mobiliário urbano no local.</t>
  </si>
  <si>
    <t>8 árvores.</t>
  </si>
  <si>
    <t>Há continuidade de arborização urbana, são árvores plantadas recentemente e bem cuidadas.</t>
  </si>
  <si>
    <t>Possui baixo fluxo de pessoas e de veículos, não há comércios ou módulo policial. Transmite sensação de segurança.</t>
  </si>
  <si>
    <t>d.aloliveira@hotmail.com</t>
  </si>
  <si>
    <t>Rua da Cidadania Boa Vista - Av. Paraná, 3600 - Bacacheri, Curitiba - PR, 82510-000</t>
  </si>
  <si>
    <t>Nivelada, porém de Petit pavê - irregular, sem piso tátil</t>
  </si>
  <si>
    <t>Aparentemente plana</t>
  </si>
  <si>
    <t>Sem barreiras e obstáculos</t>
  </si>
  <si>
    <t>Parece estar na norma</t>
  </si>
  <si>
    <t>Faixa bem visível, mas sem iluminação e sem sinalização, fica no semáforo</t>
  </si>
  <si>
    <t>Não há semáforos para pedestres apenas carros. Mas o tempo de espera é de 50s e para travessia 45s.</t>
  </si>
  <si>
    <t>Sem placas de orientação para pedestres</t>
  </si>
  <si>
    <t>Chega a 100dB ao passar de uma moto. Ruído constante de carros, motos e ônibus.</t>
  </si>
  <si>
    <t>Tráfego intenso de veículos, em especial ônibus biarticulado.</t>
  </si>
  <si>
    <t>Rua da Cidadania - espaço coberto, com vários bancos e floreiras, lojas e banheiros, mas sem bebedouros.</t>
  </si>
  <si>
    <t>Sem árvores. Apenas floreiras.</t>
  </si>
  <si>
    <t>Tráfego intenso de veículos, velocidade máx. 30km/h, mas com proteção contra os carros. Pouco movimento de pessoas. Maioria das lojas fechadas no horário. Iluminação ruim. Sensação de insegurança.</t>
  </si>
  <si>
    <t>https://drive.google.com/open?id=1fTi1o3DNL4yfRbGCSk-ZTGMbQsQidEFX, https://drive.google.com/open?id=1gXWGXfxd8QrKwhzFy9xl_D1nK_KxvLjQ, https://drive.google.com/open?id=1RazQZkxyX1W0EvpbmAnNKryKxuN_r6dc, https://drive.google.com/open?id=1U1KVJo1UFDH0IUUKZeqa40SfRArq-BSV, https://drive.google.com/open?id=1zt4minZqkqU-kMgu76436lyRJ7jpkgsh, https://drive.google.com/open?id=1lM0OHoZV0bTC6GQFUoS8l97p4y9LvZYt, https://drive.google.com/open?id=1cwr9WlxOLvfOHXnXArUWsoF1x1sKHBuQ, https://drive.google.com/open?id=193czn62Ck6u2fVWWqUlUNF93quWbTb4d, https://drive.google.com/open?id=1ouQPrYQuL9Y6YWTiGhBFLSncC66JEaBX, https://drive.google.com/open?id=1lk2hLjy7oWT3BQJs1GakpL2u3PT5Li0X</t>
  </si>
  <si>
    <t>Vinicius carvalho marques</t>
  </si>
  <si>
    <t>Velodromo/ jardim botânico</t>
  </si>
  <si>
    <t>Algumas trincas sendo estreito para os pedestres</t>
  </si>
  <si>
    <t>0,9 ~ 0,85 metros</t>
  </si>
  <si>
    <t>Não varia ao longo do trecho</t>
  </si>
  <si>
    <t>Tem 2° graus de inclinação</t>
  </si>
  <si>
    <t>Na esquina, bastante longe do velódromo, há uma rampa porém trincada e sem indicação de acessibilidade</t>
  </si>
  <si>
    <t>Há bastante tráfego de carros, motos e ônibus</t>
  </si>
  <si>
    <t>Apesar do alto tráfego de carros ainda é possível sentir o aroma do parque ( uma certa pureza do ar)</t>
  </si>
  <si>
    <t>Há apenas piso vegetal(grama), as poucas árvores havia estavam dentro de área privada.</t>
  </si>
  <si>
    <t>https://drive.google.com/open?id=1I0o9iHo0G3sJ4Iuihhv6t4FozuvwVDqC, https://drive.google.com/open?id=1L1M4Ay_aH9RTG5XJ0-J7iZfvXMMk-oEl, https://drive.google.com/open?id=1v_3mE2ilE2TWtYrkjzr0FMS6HtRSgKVy, https://drive.google.com/open?id=1A-boouxxD8t__imomAtle_NgtKfIMEqn, https://drive.google.com/open?id=1Rzd7Kx_wlzfqeDBi2zROlNDAmRIP03E6, https://drive.google.com/open?id=1LAu10BCH4H3B7vstjKja07Bpt9qLAQSv, https://drive.google.com/open?id=1tzEoraQmcknNsqnWropuRvSn5DfrZ1md, https://drive.google.com/open?id=1Fk0AfOLL73nsb8cpe71e-Em67khhFibm, https://drive.google.com/open?id=1YTxdsvMjXwQzF4lLad3xtyGiVQ9t-8Qn</t>
  </si>
  <si>
    <t>viniciuscarvalhomarques@gmail.com</t>
  </si>
  <si>
    <t>Aliery Araujo Nascimento</t>
  </si>
  <si>
    <t xml:space="preserve">Rua Francisco Schaffer. Bairro Vista Alegre cep 81020-490 </t>
  </si>
  <si>
    <t xml:space="preserve">A largura total e irregular, pois e uma entrada de um bosque a calçada na maior parte do trecho não se define como calçada, apenas o trecho de faixa livre </t>
  </si>
  <si>
    <t xml:space="preserve">Trecho com baixo ruido, o ruido aparece apenas quando passam ônibus turísticos. </t>
  </si>
  <si>
    <t xml:space="preserve">No trecho encontra bancos para sentar </t>
  </si>
  <si>
    <t xml:space="preserve">Existem arvores espalhadas e jardim, por se tratar de um trecho de bosque, </t>
  </si>
  <si>
    <t>https://drive.google.com/open?id=1znIVGDLBaXXYsW0d_EsaSaM7hZKHKJUc</t>
  </si>
  <si>
    <t>aliery_araujo@yahoo.com.br</t>
  </si>
  <si>
    <t>Fernanda Andrade dos Santos</t>
  </si>
  <si>
    <t>Rua Maria Theodora de Paula, 49</t>
  </si>
  <si>
    <t>largura estreita, no entanto, de frente ao portão de entrada a calçada se prolonga 5 metros</t>
  </si>
  <si>
    <t>equipamentos de sinalização e equipamento de contenção de entrada de carros ficam nos limites da calçada</t>
  </si>
  <si>
    <t>guia rebaixada para entrada de carro, mas rebaixada o suficiente para permitir subida de cadeira de rodas</t>
  </si>
  <si>
    <t>Faixa de pedestre apagada</t>
  </si>
  <si>
    <t>Não foi aferido</t>
  </si>
  <si>
    <t>não há bancos para as crianças aguardarem a chegada dos pais para buscá-los</t>
  </si>
  <si>
    <t>Duas árvores bem na entrada da escola</t>
  </si>
  <si>
    <t>pessoas conversando na frente de suas casas e trânsito de veículos em baixa velocidade</t>
  </si>
  <si>
    <t>adossantos.fernanda@gmail.com</t>
  </si>
  <si>
    <t>Centro de Esporte e Lazer do Xaxim - Rua Dom José Manelo 101, Xaxim</t>
  </si>
  <si>
    <t>Piso em paver meio regular mas com grama entre peças</t>
  </si>
  <si>
    <t>Largura variável, calçamento regular e com canteiro</t>
  </si>
  <si>
    <t>Confortável, mas apresenta irregularidades</t>
  </si>
  <si>
    <t>Livre de postes e placas, mas possuia objetos no passeio no dia</t>
  </si>
  <si>
    <t>De ambos os lados parece estar sem manutenção</t>
  </si>
  <si>
    <t>Não identificado</t>
  </si>
  <si>
    <t>Apenas sons de atividades esportivas</t>
  </si>
  <si>
    <t>Ausência de veículos na rua, possui canteiro mas falta arborização</t>
  </si>
  <si>
    <t>Não há mobiliários</t>
  </si>
  <si>
    <t>Possui canteiro em mal conservação</t>
  </si>
  <si>
    <t>Ausência de pessoas, falta de conforto para acessar</t>
  </si>
  <si>
    <t>CREAS Ludovico Geronazo, 1314 - Boa Vista</t>
  </si>
  <si>
    <t>Contínuo mas com trincas</t>
  </si>
  <si>
    <t>Varia um pouco nas bordas</t>
  </si>
  <si>
    <t>Parece que a calçada volta um pouco para o lado da construção</t>
  </si>
  <si>
    <t>Raizes das árvores erguem parte da calçada</t>
  </si>
  <si>
    <t>Não há rampas</t>
  </si>
  <si>
    <t>Não há no equipamento avaliado mas há na esquina da quadra onde ele se encontra</t>
  </si>
  <si>
    <t xml:space="preserve">Não há porque não é esquina, mas o que existe na esquina é ruim. </t>
  </si>
  <si>
    <t>Há mas está tão suja que quase apaga a sinalização (carros sobre pedestres)!</t>
  </si>
  <si>
    <t>Existem alguns momentos silenciosos, mas na maioria do tempo atrapalha conversas</t>
  </si>
  <si>
    <t xml:space="preserve">Ao lado do equipamento há um estabelecimento de funilaria e pintura, o que deixa o local com forte cheiro de tinta automotiva. </t>
  </si>
  <si>
    <t>Apenas arborização</t>
  </si>
  <si>
    <t>02</t>
  </si>
  <si>
    <t>02 arvores sendo 1 de grande porte e há grama bem cuidada nos canteiros</t>
  </si>
  <si>
    <t xml:space="preserve">Tráfego medio, muito comércio aberto, com poucas grades ou arquitetura hostil. </t>
  </si>
  <si>
    <t>Alicia Armani Forte</t>
  </si>
  <si>
    <t>Escola Municipal Michel Khury</t>
  </si>
  <si>
    <t>Adequada para o fluxo</t>
  </si>
  <si>
    <t>Não compromete a mobilidade</t>
  </si>
  <si>
    <t>Poste no meio da calçada impossibilita a acessibilidade</t>
  </si>
  <si>
    <t>Foram adicionados cones para impedir os carros e aumentar a segurança (medida provisória tomada diariamente)</t>
  </si>
  <si>
    <t>Medido na porta, refere-se apenas a conversas e crianças brincando</t>
  </si>
  <si>
    <t>Não existe nesta quadra, mas possui 2 praças nas redondezas</t>
  </si>
  <si>
    <t>As árvores oferecem sombra na calçada. Jardinagem em dia, só possui dentro do lote da escola</t>
  </si>
  <si>
    <t>Caixa de via estreita, protegida por cones. Velocidade permitida 30 km/h</t>
  </si>
  <si>
    <t>aliciasxe@gmail.com</t>
  </si>
  <si>
    <t>Andressa Domingues Penteado</t>
  </si>
  <si>
    <t>Escola Municipal Eny Caldeira</t>
  </si>
  <si>
    <t>Alteração de tipo de pavimento (irregularidades); sem piso tátil</t>
  </si>
  <si>
    <t>Apesar de ter 1,5m de calçada, esta não é suficiente para a aglomeração de pessoas no local</t>
  </si>
  <si>
    <t>Mais de 5 graus</t>
  </si>
  <si>
    <t>Não possui obstáculos na frente da saída, porém na esquina há um poste mal posicionado.</t>
  </si>
  <si>
    <t>Não possui rampa em nenhuma esquina, nem mesmo com a rua principal que é mais movimentada</t>
  </si>
  <si>
    <t>Sem rampa de acessibilidade; pintura da faixa em bom estado. Poderia ter mais sinalizações, visto que os motoristas dificilmente param para os pedestres passarem (não há semáforo)</t>
  </si>
  <si>
    <t>Não existe semáforo na faixa de pedestres</t>
  </si>
  <si>
    <t>No horário de saída das crianças há barulho de aglomeração de pessoas e veículos - carros e ônibus/ vans escolares.</t>
  </si>
  <si>
    <t>É possível sentir a poluição por causa de alguns veículos, principalmente dos ônibus escolares.</t>
  </si>
  <si>
    <t>Poucas árvores, não há composição de vegetações e nem artes no muro; apenas canteiros com grama.</t>
  </si>
  <si>
    <t>Apesar da aglomeração de veículos, a velocidade é baixa e há um guarda municipal auxiliando/ cuidando dos pedestres (principalmente das crianças) no horário de pico.</t>
  </si>
  <si>
    <t>andressa.dpenteado@gmail.com</t>
  </si>
  <si>
    <t>Praça Tiradentes</t>
  </si>
  <si>
    <t xml:space="preserve">Contínua com algumas imperfeições, sem piso tátil em continuidade. </t>
  </si>
  <si>
    <t>não há divisão entre faixa livre e total</t>
  </si>
  <si>
    <t xml:space="preserve">Poste e lixeira no caminho da faixa de pedestres </t>
  </si>
  <si>
    <t>Há, porém está apagada - símbolo/imagem de cadeirante ao centro</t>
  </si>
  <si>
    <t>Sem sinalização da presença da faixa</t>
  </si>
  <si>
    <t>Pouca orientação</t>
  </si>
  <si>
    <t>Poucos segundos com pouco barulho</t>
  </si>
  <si>
    <t xml:space="preserve">Há presença de bancos, mas faltam banheiros, abrigos, etc. </t>
  </si>
  <si>
    <t>Diversas árvores</t>
  </si>
  <si>
    <t xml:space="preserve">Apesar de muito movimentada e do grande número de comércio aberto no local, há uma constante sensação de insegurança, sem sem guardas municipais ou policiamento local. </t>
  </si>
  <si>
    <t>Praça Menonitas</t>
  </si>
  <si>
    <t>Com a presença da rampa sobra 1,1m de faixa livre da calçada</t>
  </si>
  <si>
    <t>Depende do modal que passa, quando passa caminhão ou ônibus pode chegar a 70dB</t>
  </si>
  <si>
    <t>Há placas de 30km/h</t>
  </si>
  <si>
    <t>https://drive.google.com/open?id=1IYRK6io-z03NCl3RZblOfd3xOhH7M3qO, https://drive.google.com/open?id=1vL8x8gIXyKeYwwuxZVDe6rLjSOo0Weez, https://drive.google.com/open?id=1_Fv1tK3xXU_-9AgVSYPylh6S5RjvEVZP, https://drive.google.com/open?id=1DU5ahuFX2DQkjYfNDG209GPGVA_SL0X3, https://drive.google.com/open?id=1FGNhaJSLVdUOTuFgsfLwK1a1Dkj3sUlZ, https://drive.google.com/open?id=1LYMRV8feOQhUWjzlaiO1PxoxUmVQamHT, https://drive.google.com/open?id=1cqwpQHK0EVLMKoy1rzxyUiEv3xjffrvQ, https://drive.google.com/open?id=1CFKDfxI5ggzTxyuc21afkHx8wxn-3ZT2, https://drive.google.com/open?id=1GF55dtTEX-iGFvGHeJlUU5Y34vFK01sW, https://drive.google.com/open?id=1evGVHIjErjn7PoegVoMh2Bb8zA3NNBx3</t>
  </si>
  <si>
    <t>rapha_jcs2@hotmail.com</t>
  </si>
  <si>
    <t>Raphaella de Paula</t>
  </si>
  <si>
    <t>Terminal do Carmo</t>
  </si>
  <si>
    <t>Composto de paver, e a faixa de pedestre tem uso compartilhado com bicicletas</t>
  </si>
  <si>
    <t>2/4 - varia ao longo do ponto</t>
  </si>
  <si>
    <t>Faixa de pedestre compartilhada com bicicletas</t>
  </si>
  <si>
    <t>Há mais de uma rampa e uma delas esta errada</t>
  </si>
  <si>
    <t>Há placas de instrução, não de localização/orientação</t>
  </si>
  <si>
    <t>Por se tratar de um terminal de ônibus, quando os mesmo estao passando o volume é maior. O sino da igreja também é grande emissor de ruído. Mas quando o fluxo de veículos abaixa pode chegar a 48dB</t>
  </si>
  <si>
    <t>As árvores presentes são ou da igreja ao lado ou dos arredores, não presentes nos canteiros das calçadas</t>
  </si>
  <si>
    <t>As fotos anexadas abrangem mais de uma entrada, bem como os arredores do terminal.</t>
  </si>
  <si>
    <t>https://drive.google.com/open?id=19HMp49MB9jklI-Imw9swbsHPlxJO7Tiv, https://drive.google.com/open?id=1gMhQizSWi1BkXiTf57aQ5LSlSfgdBMZi, https://drive.google.com/open?id=1LgItFd1ZVgSu3uJudgYMG5R-DksDxMlW, https://drive.google.com/open?id=1GHC_rrJuQHR9Ny0JaI-0f-zj1gFevqpm, https://drive.google.com/open?id=1RBD6gn4Zpuodr_aO4uCRLEgnX-pfTB_z, https://drive.google.com/open?id=16ETQoSE2V5-HG-P43ziED3NOCoG0BArl, https://drive.google.com/open?id=1L0qO6dEwjeUgYd-Nf_0vymE-8QAyWWO3, https://drive.google.com/open?id=1OqnRY5dC7SBfKB0FPGeGPTOttDZ69Kr_, https://drive.google.com/open?id=1iogYlU2wr5QNermstCxQxjxn67S4igqo, https://drive.google.com/open?id=1fHE0WpMmgqHLOAQ0oA2IYsR6VokNOpr8</t>
  </si>
  <si>
    <t xml:space="preserve">Cidade </t>
  </si>
  <si>
    <t xml:space="preserve">Válido </t>
  </si>
  <si>
    <t xml:space="preserve">Número de avaliaçoes por capital </t>
  </si>
  <si>
    <t xml:space="preserve">Total </t>
  </si>
  <si>
    <t xml:space="preserve">Categoria </t>
  </si>
  <si>
    <t xml:space="preserve">Categoria dos locais avaliados </t>
  </si>
  <si>
    <t>Valores</t>
  </si>
  <si>
    <t xml:space="preserve">Resultado Geral </t>
  </si>
  <si>
    <t>TOTAL</t>
  </si>
  <si>
    <t>Média de TOTAL</t>
  </si>
  <si>
    <t xml:space="preserve">Média por categoria dos locais avaliados </t>
  </si>
  <si>
    <t xml:space="preserve">SEGURANÇA </t>
  </si>
  <si>
    <t xml:space="preserve">3.4 ARBORIZAÇÃO E PAISAGISMO </t>
  </si>
  <si>
    <t xml:space="preserve">3.3 EXISTÊNCIA DE MOBILIÁRIO URBANO E PRAÇAS </t>
  </si>
  <si>
    <t xml:space="preserve">3.2 POLUIÇÃO ATMOSFÉRICA </t>
  </si>
  <si>
    <t xml:space="preserve">3.1 RUÍDO URBANO </t>
  </si>
  <si>
    <t xml:space="preserve">2.3 MAPAS E PLACAS DE ORIENTAÇÃO </t>
  </si>
  <si>
    <t xml:space="preserve">2.1 FAIXA DE PEDESTRES </t>
  </si>
  <si>
    <t xml:space="preserve">1.5 RAMPAS DE ACESSIBILIDADE </t>
  </si>
  <si>
    <t xml:space="preserve">1.4 BARREIRAS E OBSTÁCULOS </t>
  </si>
  <si>
    <t xml:space="preserve">1.3 INCLINAÇÃO TRANSVERSAL DA CALÇADA </t>
  </si>
  <si>
    <t xml:space="preserve">1.2. LARGURA TOTAL E LARGURA DA FAIXA LIVRE </t>
  </si>
  <si>
    <t xml:space="preserve">1.1  REGULARIDADE DO PISO </t>
  </si>
  <si>
    <t>2.2 SEMÁFOROS DE PEDESTRES</t>
  </si>
  <si>
    <t>Média de 1.1  REGULARIDADE DO PISO</t>
  </si>
  <si>
    <t>Média de 2.1 FAIXA DE PEDESTRES</t>
  </si>
  <si>
    <t>Média de 1.4 BARREIRAS E OBSTÁCULOS</t>
  </si>
  <si>
    <t>Média de 1.2. LARGURA TOTAL E LARGURA DA FAIXA LIVRE</t>
  </si>
  <si>
    <t>Média de 1.3 INCLINAÇÃO TRANSVERSAL DA CALÇADA</t>
  </si>
  <si>
    <t>Média de 1.5 RAMPAS DE ACESSIBILIDADE</t>
  </si>
  <si>
    <t>Média de 2.2 SEMÁFOROS DE PEDESTRES</t>
  </si>
  <si>
    <t>Média de 2.3 MAPAS E PLACAS DE ORIENTAÇÃO</t>
  </si>
  <si>
    <t>Média de 3.3 EXISTÊNCIA DE MOBILIÁRIO URBANO E PRAÇAS</t>
  </si>
  <si>
    <t>Média de 3.4 ARBORIZAÇÃO E PAISAGISMO</t>
  </si>
  <si>
    <t>Média de SEGURANÇA</t>
  </si>
  <si>
    <t>Média de 3.2 POLUIÇÃO ATMOSFÉRICA</t>
  </si>
  <si>
    <t>Média de 3.1 RUÍDO URBANO</t>
  </si>
  <si>
    <t>Média</t>
  </si>
  <si>
    <t xml:space="preserve">Média por critério avaliado </t>
  </si>
  <si>
    <t>Manutenção ruim | Localização correta, mas construção das rampas foge um pouco do padrão</t>
  </si>
  <si>
    <t>Faixas estão bem posicionadas nas esquinas. Mas, falta manutenção</t>
  </si>
  <si>
    <t>Semáforo apenas para veículos, mas auxilia na travessia de pedestres</t>
  </si>
  <si>
    <t>A única rampa existente é a da entrada de veículos. Na prática, não existem acesso para cadeirantes</t>
  </si>
  <si>
    <t>Não se aplica devido ao caráter local e trânsito leve da via</t>
  </si>
  <si>
    <t>Há rampas de acessibilidade na esquina próxima, mas está fora do padrão e exige manutenção</t>
  </si>
  <si>
    <r>
      <t xml:space="preserve">Mesmo nas esquinas do entorno do equipamento as faixas estão um pouco deterioradas. </t>
    </r>
    <r>
      <rPr>
        <sz val="10"/>
        <color rgb="FFFF0000"/>
        <rFont val="Arial"/>
        <family val="2"/>
      </rPr>
      <t>Há faixas de travessia nas esquina, mas exige repintura</t>
    </r>
  </si>
  <si>
    <t>Não se aplica devido ao caráter local e trânsito leve da via. Há lombada eletrônica no local</t>
  </si>
  <si>
    <t>Existe apenas uma rampa para veículos no imóvel vizinho</t>
  </si>
  <si>
    <t>Não existe faixa, mas foram adicionados cones de trânsito (medida provisória, eficiente e segura)</t>
  </si>
  <si>
    <t xml:space="preserve">Resultados </t>
  </si>
  <si>
    <t>Critério</t>
  </si>
  <si>
    <t xml:space="preserve">Volume do tráfego </t>
  </si>
  <si>
    <t xml:space="preserve">Média por volume do tráfego dos locais avaliados </t>
  </si>
  <si>
    <t xml:space="preserve">Local </t>
  </si>
  <si>
    <t xml:space="preserve">Cidades </t>
  </si>
  <si>
    <t xml:space="preserve">Média </t>
  </si>
  <si>
    <t>1º</t>
  </si>
  <si>
    <t>3º</t>
  </si>
  <si>
    <t>4º</t>
  </si>
  <si>
    <t>5º</t>
  </si>
  <si>
    <t>6º</t>
  </si>
  <si>
    <t>7º</t>
  </si>
  <si>
    <t>8º</t>
  </si>
  <si>
    <t>9º</t>
  </si>
  <si>
    <t>10º</t>
  </si>
  <si>
    <t>11º</t>
  </si>
  <si>
    <t>12º</t>
  </si>
  <si>
    <t>13º</t>
  </si>
  <si>
    <t>14º</t>
  </si>
  <si>
    <t>15º</t>
  </si>
  <si>
    <t>16º</t>
  </si>
  <si>
    <t>17º</t>
  </si>
  <si>
    <t>18º</t>
  </si>
  <si>
    <t>19º</t>
  </si>
  <si>
    <t>20º</t>
  </si>
  <si>
    <t>21º</t>
  </si>
  <si>
    <t>22º</t>
  </si>
  <si>
    <t>23º</t>
  </si>
  <si>
    <t>24º</t>
  </si>
  <si>
    <t>25º</t>
  </si>
  <si>
    <t>26º</t>
  </si>
  <si>
    <t>27º</t>
  </si>
  <si>
    <t>Total / Média</t>
  </si>
  <si>
    <t>Avaliaçoes</t>
  </si>
  <si>
    <t xml:space="preserve">Avaliaçoes e Médias por avaliador </t>
  </si>
  <si>
    <t xml:space="preserve">Avaliador </t>
  </si>
  <si>
    <t xml:space="preserve">Largura da calçada </t>
  </si>
  <si>
    <t xml:space="preserve">Largura total média </t>
  </si>
  <si>
    <t xml:space="preserve">Largura total máxima </t>
  </si>
  <si>
    <t xml:space="preserve">Largura total mínima </t>
  </si>
  <si>
    <t xml:space="preserve">Faixa livre média </t>
  </si>
  <si>
    <t xml:space="preserve">Faixa livre máxima </t>
  </si>
  <si>
    <t xml:space="preserve">Faixa livre mínima </t>
  </si>
  <si>
    <t>Média de LARGURA TOTAL (em metros)</t>
  </si>
  <si>
    <t>Média de FAIXA LIVRE (em metros)</t>
  </si>
  <si>
    <t>Máx. de LARGURA TOTAL (em metros)</t>
  </si>
  <si>
    <t>Máx. de FAIXA LIVRE (em metros)</t>
  </si>
  <si>
    <t>Mín. de LARGURA TOTAL (em metros)</t>
  </si>
  <si>
    <t>Mín. de FAIXA LIVRE (em metros)</t>
  </si>
  <si>
    <t xml:space="preserve">Ruído </t>
  </si>
  <si>
    <t>Ruído médio (em dB)</t>
  </si>
  <si>
    <t>Ruído máximo (em dB)</t>
  </si>
  <si>
    <t>Ruído mínimo (em dB)</t>
  </si>
  <si>
    <t>Contagem de NÍVEL MÉDIO DE RUÍDO AFERIDO (em dB)</t>
  </si>
  <si>
    <t>Média de NÍVEL MÉDIO DE RUÍDO AFERIDO (em dB)</t>
  </si>
  <si>
    <t>Máx. de NÍVEL MÉDIO DE RUÍDO AFERIDO (em dB)</t>
  </si>
  <si>
    <t>Mín. de NÍVEL MÉDIO DE RUÍDO AFERIDO (em dB)</t>
  </si>
  <si>
    <t xml:space="preserve">Arborizaçao </t>
  </si>
  <si>
    <t xml:space="preserve">Qtde. árvores média </t>
  </si>
  <si>
    <t xml:space="preserve">Qtde. árvores mínimo </t>
  </si>
  <si>
    <t xml:space="preserve">Qtde. árvores máximo </t>
  </si>
  <si>
    <t>Contagem de Quantas árvores tem no trecho avaliado</t>
  </si>
  <si>
    <t>Média de Quantas árvores tem no trecho avaliado</t>
  </si>
  <si>
    <t xml:space="preserve">Qtde. locais avaliados </t>
  </si>
  <si>
    <t>Máx. de Quantas árvores tem no trecho avaliado</t>
  </si>
  <si>
    <t>Mín. de Quantas árvores tem no trecho avaliado</t>
  </si>
  <si>
    <t>Contagem de LARGURA TOTAL (em metros)</t>
  </si>
  <si>
    <t>Contagem de FAIXA LIVRE (em metros)</t>
  </si>
  <si>
    <t>Largura Total (em metros)</t>
  </si>
  <si>
    <t>Faixa Livre (em metros)</t>
  </si>
  <si>
    <t xml:space="preserve">Largura total da calçada e da faixa livre por capital </t>
  </si>
  <si>
    <t xml:space="preserve">Máximo </t>
  </si>
  <si>
    <t xml:space="preserve">Mínimo </t>
  </si>
  <si>
    <t xml:space="preserve">Aval. </t>
  </si>
  <si>
    <t>Nível médio de ruído (em dB)</t>
  </si>
  <si>
    <t>Quantidade de árvores no trecho avaliado</t>
  </si>
  <si>
    <t>Felipe Alves e Eraldo Sá</t>
  </si>
  <si>
    <t>Av. Barão de Studart, 1880-1980 - quarteirão da FIEC</t>
  </si>
  <si>
    <t>Maior parte do trecho bem regular. Apenas à frente de 1 estabelecimento cai um pouco a qualidade.</t>
  </si>
  <si>
    <t>Inclinação pouco acima de 5 graus.</t>
  </si>
  <si>
    <t>Sem obstáculos, apenas um desvio para entrada e embarque/desembarque de carros.</t>
  </si>
  <si>
    <t>Sem rampas nas esquinas, mas com rampa no padrão em uma faixa de pedestres no meio do quarteirão.</t>
  </si>
  <si>
    <t>Sem faixa em uma das esquinas, e faixa meio desgastada numa travessia no meio do quarteirão.</t>
  </si>
  <si>
    <t>Tráfego intenso de ônibus na avenida.</t>
  </si>
  <si>
    <t>Trecho possui árvores apenas no canteiro central, nenhuma na calçada.</t>
  </si>
  <si>
    <t>https://drive.google.com/open?id=1dh4iSgTZ9WOc0hC47TOXD78ErBQR-Fic, https://drive.google.com/open?id=1DC4hr0VEqEdkEP9ActS3fuwcLe0v-2_C, https://drive.google.com/open?id=1SymELOpWJlUCwo1W3_by995RINdZw0Hs, https://drive.google.com/open?id=1P-gpTRx6PBya9eyMnuY_X1lFqP-7ikZK, https://drive.google.com/open?id=1GCILzPMRehC2WV5pdfgxtDoUOezjSheb, https://drive.google.com/open?id=18FzuPzrLII1f-DjYtFzzPFsp4jjRx81K, https://drive.google.com/open?id=1a1Vn9jFHQWOtKiabNor_uxqVlcBn2021</t>
  </si>
  <si>
    <t>alvesfelipe@gmail.com</t>
  </si>
  <si>
    <t>R. Elcias Lopes, 517 a 593 - Posto de Saúde Ocelo Pinheiro</t>
  </si>
  <si>
    <t>Toda a extensão do trecho intransitável dada a existência de inúmeros obstáculos, tais como, banca de vendedor de jogo de loterias, veículos sobre a calçada, inclinações para acesso a veículos pras casas, lixo etc</t>
  </si>
  <si>
    <t xml:space="preserve">Existenc de calçada com até 15 graus de inclinação transversal. </t>
  </si>
  <si>
    <t>5 barreiras: banca de jogo de loterias, parede, inclinação transversal, sacos de lixo, veículos etc</t>
  </si>
  <si>
    <t xml:space="preserve">Faixa desgastada e sem placa de advertência. </t>
  </si>
  <si>
    <t>Trecho com significativo trânsito de ônibus, caminhões, carros e motos.</t>
  </si>
  <si>
    <t xml:space="preserve">Grande fluxo de veículos. </t>
  </si>
  <si>
    <t>https://drive.google.com/open?id=1x5LIQo5yGQUqAgJEx28bxVaN3e1CtWTC, https://drive.google.com/open?id=1ZmkXhU1BGrZqttBmvXX4TyPa5o6u0P5I, https://drive.google.com/open?id=1UULUTFGeIoeo_OtbKlLBJKutNl9Uj-kE, https://drive.google.com/open?id=1J5_r0E43HBhSCZ7oiJj43k_wGyTBNZQR, https://drive.google.com/open?id=123rzPwfCRud4ARSezhO8cS2mYwumZHuU</t>
  </si>
  <si>
    <t>eraldo.sah@gmail.com</t>
  </si>
  <si>
    <t>R. Irmã Bazet, 210 - EEMTI - Humberto de Alencar Castelo Branco</t>
  </si>
  <si>
    <t>Existência de trincas e buracos.</t>
  </si>
  <si>
    <t>Vendedor de lanche, obstruindo a passagem no limite da calçada com o posto de saúde vizinho.</t>
  </si>
  <si>
    <t>Significativo trânsito de veículos de grande porte.</t>
  </si>
  <si>
    <t>A única árvore existente na calçada sofre podas bem danosas pelas empresas de energia e fornecimento de dados.</t>
  </si>
  <si>
    <t>Trecho com a existência de grandes partes com muros altos o que torna inóspito .</t>
  </si>
  <si>
    <t>https://drive.google.com/open?id=1-C9LoT1qgQPAQ3zWyYD84XaWgM6B8s1Z, https://drive.google.com/open?id=17uVcmiapH3PR4St2ZL1rE5eySRiDa-eg, https://drive.google.com/open?id=1QWeohBJDp9CJXwq7-maf4WKy4zF_eWV8, https://drive.google.com/open?id=11eu8s1-Bk7fijldF_F_L4cPiXslR9f2A, https://drive.google.com/open?id=1WG1mHWTelJCfYqOS_Yi4s87-c7svxzql, https://drive.google.com/open?id=1ictoMaafS_U41tsaxd720AFFc4dLqESx, https://drive.google.com/open?id=1wkJioRjjY_tPLOcjEJWVJLX-CVWVdJBg, https://drive.google.com/open?id=1AgW1nt9qAx0GvMG_a4goUWKVonYPput6</t>
  </si>
  <si>
    <t>R. Machado de Assis, 496 a 662 - Posto da Previdência Social</t>
  </si>
  <si>
    <t>Largura irregular com existência de vários obstáculos, como poste e placas de escritórios de advocacia.</t>
  </si>
  <si>
    <t>Existência de inclinações até 12 graus.</t>
  </si>
  <si>
    <t>Existência de poste, placas de escritório de advocacia, inclinações transversais para acesso de veículos aos imóveis vizinhos etc</t>
  </si>
  <si>
    <t>Apesar de ser um.equipamento público que atrai grande numero de pessoas idosas e deficientes motores não é oferecido calçadas e travessia de pedestres com sinalização mesmo com o grande fluxo de veículos, muitos deles pesados.</t>
  </si>
  <si>
    <t xml:space="preserve">Grande fluxo de ônibus, caminhões, carros e motos. </t>
  </si>
  <si>
    <t>https://drive.google.com/open?id=1idK6zDfHEXBbOv7eC6dbOeQEMPou17xT, https://drive.google.com/open?id=1eGkkiht7O3PpA1MgtclVY5B7Zv6tU71e, https://drive.google.com/open?id=11HsdGyHnE751zXZw-1pLgIz5UN0wpkPv, https://drive.google.com/open?id=12DNuPAMaZmiOehn1ZgnPqsRiQu6rnieH, https://drive.google.com/open?id=1BltvbrSmK3jOp1l8giCQLxOXp7-PyavY, https://drive.google.com/open?id=11NJEOzIIQzvKVKyjUgXasvRlwnHjesLR</t>
  </si>
  <si>
    <t>R. João Brígido, 1190-1260 - quarteirão do MPF</t>
  </si>
  <si>
    <t>Maior parte do quarteirão tem piso bom, apenas alguns estabelecimentos tem piso pior.</t>
  </si>
  <si>
    <t>Cerca de 4 graus de inclinação.</t>
  </si>
  <si>
    <t>Sem obstáculos, mas tem desvio por causa de estacionamento.</t>
  </si>
  <si>
    <t>Rampa em apenas 1 direção, de 1 das esquinas.</t>
  </si>
  <si>
    <t>Faixa em apenas 1 das esquinas.</t>
  </si>
  <si>
    <t>https://drive.google.com/open?id=1qzKHMfXSTCJrSZDKiOeEVOwpHKHC2mP_, https://drive.google.com/open?id=1avu6FHNEHsJquzeQLhLuYCbRyStrdFsS, https://drive.google.com/open?id=1kqKAlcjPosHizVeJ5NQsQ5dzadWB8IlS, https://drive.google.com/open?id=1AKdAaar5tt_deNK4A-Lqmwb8DwhUF5Az</t>
  </si>
  <si>
    <t>Av. Rui Barbosa, 2000 - quarteirão da EEFM Renato Braga</t>
  </si>
  <si>
    <t>Rampa somente em 1 das esquinas</t>
  </si>
  <si>
    <t>Faixa em 1 das esquinas, e em frente a entrada da escola.</t>
  </si>
  <si>
    <t>https://drive.google.com/open?id=1LNRiwdqf0manaWwFf4mv0Vzi2FFxCaZm, https://drive.google.com/open?id=1oVyxlaj2uWJUEATPsBDmvqgLGQTP7WOy, https://drive.google.com/open?id=1zobpW3YNibt8SQYhn9XfOS0BXzuKBg_D, https://drive.google.com/open?id=1iMscIN7GA-WWy-WF7sI_awl7-w6opPAX, https://drive.google.com/open?id=1O91cGokpq7kJnyTlUW_FVcHne0qZJTcI</t>
  </si>
  <si>
    <t>Rua Almirante Jaceguai, 155</t>
  </si>
  <si>
    <t>pavimento regular, porem sem piso tátil</t>
  </si>
  <si>
    <t>bem larga e generosa para o pedestre após intervenção</t>
  </si>
  <si>
    <t>não há rampas de acessibilidade. o espaço para o pedestre é generoso, mas se ele quiser subir na calçada novamente não há forma como fazer por rampas.</t>
  </si>
  <si>
    <t>faixas bem pintadas, coloridas e chamativas</t>
  </si>
  <si>
    <t>semaforo para pedestres, porem sem sinal sonoro e botoeira</t>
  </si>
  <si>
    <t>não há orientação para pedestres na forma de sinalização vertical</t>
  </si>
  <si>
    <t>ruido alto de onibus e caminhões na região</t>
  </si>
  <si>
    <t>tráfego intenso de veículos na rua e avenida próxima</t>
  </si>
  <si>
    <t>muitas mini praças e banquinhos, porém sem abrigo do sol e chuva</t>
  </si>
  <si>
    <t>pés  recém plantados que não oferecem nenhuma sombra ainda</t>
  </si>
  <si>
    <t>transito calmo, porém nada funciona durante o dia, se tornando bastante deserto para se caminhar sozinho</t>
  </si>
  <si>
    <t>https://drive.google.com/open?id=1UjPgjLRDz4YeDp_g2m8Rxo-2CFFCTCmn, https://drive.google.com/open?id=1J8zEiwQWi5JNspU2M_vk6_ae6MhhIxwQ, https://drive.google.com/open?id=1M2EMdCmO-eAR9Ls8f791S-b-NXal2dBK, https://drive.google.com/open?id=1NT9QbrlJJat7xWOry2AqNxMgLx3xOL7w, https://drive.google.com/open?id=19SxvtMzBYMwfMHv6in4CBVQZ3qRNOiQa, https://drive.google.com/open?id=1joNbokaJ-8V48o8sfxeUlJDazDbR70b-, https://drive.google.com/open?id=1qs8HQ192iC3iAVAWYx2XbKxVfNM5iB28, https://drive.google.com/open?id=1xVVO8HfK8awx1TNvPQVEnmVaiX-KbCtp</t>
  </si>
  <si>
    <t>abner.hey@gmail.com</t>
  </si>
  <si>
    <t>Caixa Cultural - Av. Pessoa Anta, 287 - Praia de Iracema</t>
  </si>
  <si>
    <t>regular em alguns trechos, porém no trecho da avenida existem pequenas valas de drenagem na calçada que dificultam a passagem</t>
  </si>
  <si>
    <t>largura varia de 1.5 até 4m, no trecho da avenida se encontra o trecho mais curto</t>
  </si>
  <si>
    <t>há um desnível muito alto com a via, a calçada é plana mas muito alta</t>
  </si>
  <si>
    <t>sem rampas nas esquinas, apenas num trecho aos fundos fora dos padrões</t>
  </si>
  <si>
    <t>sem placas de sinalização, pintura bem desgastada</t>
  </si>
  <si>
    <t>sem placas de sinalização e/ou orientação</t>
  </si>
  <si>
    <t>muito barulho de caminhões e motos</t>
  </si>
  <si>
    <t>transito intenso de caminhões e veículos de grande porte</t>
  </si>
  <si>
    <t>trecho com sombras da marquise do edifício, porem sem nenhuma área de descanso ou mobiliario voltado para o pedestre</t>
  </si>
  <si>
    <t>trecho parcialmente sombreado, porem fora da avenida principal</t>
  </si>
  <si>
    <t>trecho pouco agradável de se caminha e bastante perigoso à noite</t>
  </si>
  <si>
    <t>https://drive.google.com/open?id=17OV2ibpdrtuSx9m2xKdcu4wEj4vjiCus, https://drive.google.com/open?id=1JVEOQDi4Hf5wSjNGTHWon2G8OEL4NAi1, https://drive.google.com/open?id=1Q8eXhOquPuz9wctpNn5janLV4eVyxUQI, https://drive.google.com/open?id=1RN9cemYpDWSv53OIPSiC3AWw-WC_G_5z, https://drive.google.com/open?id=17XsR-fluHVgirEB_0x8DVvkUWHnHv_Bn, https://drive.google.com/open?id=1T4UCJ9DqV8aOivqqDcz7wvAdET-1jmrb, https://drive.google.com/open?id=1pGY9NsEuWF2bd1ekI614p8I4xM9Ub3Sx</t>
  </si>
  <si>
    <t>SECRETARIA DE CULTURA - Rua dos Tabajaras, 397 - Praia de Iracema</t>
  </si>
  <si>
    <t>calçada recem reformada, totalmente regular e com piso tátil</t>
  </si>
  <si>
    <t>trecho bem largo aos fundos (+20m)</t>
  </si>
  <si>
    <t>rampas em todas as travessias, porem levemente fora do padrão</t>
  </si>
  <si>
    <t>sem faixa de pedestres, porém a via é de baixa velocidade e tamanho pequeno</t>
  </si>
  <si>
    <t>idem ao comentario anterior</t>
  </si>
  <si>
    <t>somente algumas poucas placas sinalizando à entrada do edifício. poderia ter muito mais placas por ser uma área turística</t>
  </si>
  <si>
    <t>transito calmo, poucos ruídos</t>
  </si>
  <si>
    <t>varios bancos no trecho, porém sem sombra e abrigo das intempéries</t>
  </si>
  <si>
    <t>a parte da frente é bem arborizada, porém os fundos consistem somente de palmeiras que não oferecem sombra</t>
  </si>
  <si>
    <t>na semana à noite costuma ser bastante perigoso e sem movimento de pessoas</t>
  </si>
  <si>
    <t>https://drive.google.com/open?id=15vFHPU6BwI7gMMZcp4kLyHsf6TGsEFVH, https://drive.google.com/open?id=1s7OXi8hso1QDSvQYEXLoRLxtUizw7giD, https://drive.google.com/open?id=1dB358e3cfXRD5J6vr-LSSBOG5zLfBM7Y, https://drive.google.com/open?id=17ctF_6ocVqBNi3-2vRaYjLzhcaHO10k-, https://drive.google.com/open?id=1nHWVaYYH9lr29VZBmGh1dYlBP_e4sLHW, https://drive.google.com/open?id=1RV5bzioBVVNT75NgdjI7Rm9ovhRdOVN5, https://drive.google.com/open?id=1-Xfm9dwIKudT1Z_n7IZPWlLee5A7KuYH</t>
  </si>
  <si>
    <t>Calçadão Beira Mar - Av. Beira Mar, 872 - Praia de Iracema</t>
  </si>
  <si>
    <t>contem algumas imperfeições e buracos no caminho</t>
  </si>
  <si>
    <t>Poucas rampas, muitas fora do padrão. Há faixas de pedestres sem rampa nenhuma.</t>
  </si>
  <si>
    <t>novas intervenções melhoraram muito a visibilidade da travessia, fazendo os motoristas reduzirem a velocidade</t>
  </si>
  <si>
    <t>não há semáforos de pedestres, tornando um pouco perigoso nos horários de movimento à noite</t>
  </si>
  <si>
    <t>poucas placas voltadas para o pedestre. há mais propagandas do que placas de sinalização de pontos de interesse.</t>
  </si>
  <si>
    <t>tranquilo, somente ruido do ventos e das ondas</t>
  </si>
  <si>
    <t>pouquissima poluição, cheiro do mar</t>
  </si>
  <si>
    <t>bastante mobiliários, porém sem proteção do sol ou chuva</t>
  </si>
  <si>
    <t>+25</t>
  </si>
  <si>
    <t>Muitas palmeiras que produzem pouquíssima sombra</t>
  </si>
  <si>
    <t>transito de velocidade ainda um pouco alta para a região, porem trecho seguro de caminhar com policiamento próximo</t>
  </si>
  <si>
    <t>https://drive.google.com/open?id=1lvy5_EyCbjZe_b7_8Wa6DZ9O2jbcoY5f, https://drive.google.com/open?id=1KR7lbTgQEaKL6D7IY32OnKT-YxOkWfZs, https://drive.google.com/open?id=1nf_4gEXuQ4-wKDnJdex-nA_rWPaQCVRk, https://drive.google.com/open?id=1IW5rK06hfdHWzLJh6kvlm-VQ_SeYtM1a, https://drive.google.com/open?id=14z8A6gnnhXiv-ueAVxgkPWy5qKWq4sBv, https://drive.google.com/open?id=12a4-7m7MJfa_tC0J1_IRlZSHvlcVY-96, https://drive.google.com/open?id=1F4MmTvqcFZo5qTNAiKhZ6nKTzfziDpCd, https://drive.google.com/open?id=1JVfsvBBUlhRRJTfRFBMwNNTWUrMDfkQ0, https://drive.google.com/open?id=12mJa3oVggXPSQA2UgJ01adNCaIiQ7uEk</t>
  </si>
  <si>
    <t>RUA SÃO JOSÉ, 1 - PAÇO MUNICIPAL</t>
  </si>
  <si>
    <t>Há rampa no padrão correto em um lado da travessia, no outro lado não há rampa</t>
  </si>
  <si>
    <t>bastante mobiliario urbano proximo, mas não oferece sombra</t>
  </si>
  <si>
    <t>https://drive.google.com/open?id=1LVtP8zmbN_b1B8s3f8bRpO2BJRAc-QXw, https://drive.google.com/open?id=1R7RD6XQmpDpl3dHnEmcFMZunP-CCc-Nz, https://drive.google.com/open?id=1xiA5yDfxDm5McFdlKs9-hHcOIRYvKlCI, https://drive.google.com/open?id=12yjqLYTwTabI0_ddSFbbFMlGziMRbLD7, https://drive.google.com/open?id=1rRYqaxPJ1h-OU0xWmgPn-gyjfjnXoYYq, https://drive.google.com/open?id=1o8xB-Q1VuhY2rtepvPc0iXeiO3E2kTFJ, https://drive.google.com/open?id=1PA4jCRnRuFcqGd6RZmHy4-eBcMhMAUYL, https://drive.google.com/open?id=1P1aE7yxBE5W1_1OGKrAo8rXITPpAl93b</t>
  </si>
  <si>
    <t>RUA GENERAL SAMPAIO, 1750 - FACULDADE DE DIREITO</t>
  </si>
  <si>
    <t>desníveis e postes no caminho podem oferecer alguns obstaculos para pessoas com dificuldade de caminhar</t>
  </si>
  <si>
    <t>rampas na travessia, porem levemente fora de padrão</t>
  </si>
  <si>
    <t>faixa fora do padrão, bastante apagada por falta de pintura e por reparos no asfalto</t>
  </si>
  <si>
    <t>sinal sem botoeira ou sinal sonoro</t>
  </si>
  <si>
    <t>sem sombra no caminho, porém tem uma praça próxima</t>
  </si>
  <si>
    <t>somente uma arvore no trecho</t>
  </si>
  <si>
    <t>trecho movimentado, agressivo e  desordenado durante a semana</t>
  </si>
  <si>
    <t>https://drive.google.com/open?id=1IBB9rJgc281FuIsANeB5DSKduPIDFwpa, https://drive.google.com/open?id=1KQpzIxVsM15YYsCC2iJWQju929tXljqb, https://drive.google.com/open?id=17CsSI9gFPZvbyoccfl5-er5ZNF1POAkt, https://drive.google.com/open?id=1zJtl2ahPELkrqC7KTyZzlp7n__VQbrah, https://drive.google.com/open?id=17kECCcA5wW5Ypm2AkqyvqoLnn4_aYov3, https://drive.google.com/open?id=1r1cfsUSe9PCGjk5GdPSHWKppEnC3s2f7, https://drive.google.com/open?id=19ClMQGlrzOdN0nE-rXQJLoxo0eWXuEI0</t>
  </si>
  <si>
    <t>RUA MAJOR FACUNDO, 907 - REGIONAL CENTRO</t>
  </si>
  <si>
    <t>somente marquise de alguns prédios</t>
  </si>
  <si>
    <t>trânsito intenso / perigoso a noite</t>
  </si>
  <si>
    <t>https://drive.google.com/open?id=1DgLfN6DBa5m_x_SguIvvKpveeB02vEVk, https://drive.google.com/open?id=1Ylv8XjBiYPIne2GLk7uuig1O3t6gpOyw, https://drive.google.com/open?id=1tsDGqCNVpfh1hCkXP46EglaMGRg8HLw6, https://drive.google.com/open?id=18bM2yWNHRON50vMMDFmD40lm73hJOzkB, https://drive.google.com/open?id=1Q_YLi7soWbQEKgdhA2YzLZOmYl7xpzbF, https://drive.google.com/open?id=1Gv7qkztKKld24fT_8sJ8Fiy4cQKqqDdQ, https://drive.google.com/open?id=1niRFSkqyB_jzGacXPH-eCctwX5o_9VFY, https://drive.google.com/open?id=1XbLm6OaySNXHJarw8MNHN0epcoAwOh8x</t>
  </si>
  <si>
    <t>abner.hey@gmai.com</t>
  </si>
  <si>
    <t>RUA SENADOR POMPEU, 174 - INSTITUTO JOSÉ FROTA</t>
  </si>
  <si>
    <t>calçada estreita e paralela a uma via muito movimentada</t>
  </si>
  <si>
    <t>ambulantes, postes, rampas de saida de carros obrigam o pedestre a desviar na via</t>
  </si>
  <si>
    <t>transito muito agressivo e local perigoso à noite</t>
  </si>
  <si>
    <t>https://drive.google.com/open?id=1PC-4jRDuxB_KbE0370K4_BAOluXFfVzj, https://drive.google.com/open?id=1r0ueKSnkCzdF51Zy84LIBrCYXc2u5ppv, https://drive.google.com/open?id=1khx2opQSfiMw359_6FvjuE5tgh5eNSaO, https://drive.google.com/open?id=1l1r3NTVityvb8VcBNuL4kO4Z1eCPfQI1, https://drive.google.com/open?id=1MAJCDaxN10yPqhLaybyZalJ_Pv2_-dHU, https://drive.google.com/open?id=15BF1qLxbiVwVHUSARVTxntdi_LS8SPMx</t>
  </si>
  <si>
    <t>RUA METON DE ALENCAR, 852 - PRAÇA DA BANDEIRA</t>
  </si>
  <si>
    <t>rampas em todas as faixas, porem fora do padrão (inclinação muito alta)</t>
  </si>
  <si>
    <t>faixas desgastadas</t>
  </si>
  <si>
    <t>sem aviso sonoro e botoeira</t>
  </si>
  <si>
    <t>mobiliario um pouco degradado precisando de manutenção</t>
  </si>
  <si>
    <t>bastante sombreado</t>
  </si>
  <si>
    <t>bastante perigoso à noite</t>
  </si>
  <si>
    <t>https://drive.google.com/open?id=1rqNA8eFiosgizQRxYklQhhGxhPWQo-Kb, https://drive.google.com/open?id=1P9WQWXQQX8hn4W19dj9iZ8Mz8T-Qqe0q, https://drive.google.com/open?id=1QWiwbsX_vd48VWfPf0LwlXpRJSXOBE3W, https://drive.google.com/open?id=1yuG73r_ifWYXk5s6I4yT43o72lU4qxlJ, https://drive.google.com/open?id=1UybEL0MbkGyLWU5AkEzWr3VW4AKEEWUY, https://drive.google.com/open?id=1qIoSb8811QKU19yejkK0Soeo9bfIa_a0, https://drive.google.com/open?id=1Qoyr7elovlKdb9a9eOq9cEsKD8mrBZ6b, https://drive.google.com/open?id=1XPTBuI9Zm6Yohu7RLorhcsckuuo522tW, https://drive.google.com/open?id=1sP3WZA_DQMfpNwgcGfGtts3vVHni0Au6</t>
  </si>
  <si>
    <t xml:space="preserve">Col. </t>
  </si>
  <si>
    <t>Contagem de AVALIADOR</t>
  </si>
  <si>
    <t xml:space="preserve">Largura mínima </t>
  </si>
  <si>
    <t xml:space="preserve">Largura máxima </t>
  </si>
  <si>
    <t xml:space="preserve">Largura média </t>
  </si>
  <si>
    <t xml:space="preserve">Faixa livre </t>
  </si>
  <si>
    <t xml:space="preserve">Locais avaliados </t>
  </si>
  <si>
    <t xml:space="preserve">Avaliações </t>
  </si>
  <si>
    <t>Colocação</t>
  </si>
  <si>
    <t xml:space="preserve">3 locais com MELHOR avaliação </t>
  </si>
  <si>
    <t xml:space="preserve">3 locais com PIOR avaliação </t>
  </si>
  <si>
    <t>Uirá Lourenço</t>
  </si>
  <si>
    <t>W3 Norte – quadra 713 Norte</t>
  </si>
  <si>
    <t>Ao longo da W3 Norte, na altura da 713, atualmente só há areia e carros sobre o local onde deveria existir a calçada. O estacionamento irregular e a falta de pavimentação impedem totalmente o acesso de cadeirantes ou pessoas com mobilidade reduzida.</t>
  </si>
  <si>
    <t>Há uma calçada que atravessa o canteiro com 2,60 m, no sentido perpendicular à W3, por onde os carros passam para estacionar no canteiro. A passagem de carros resultou na deterioração do piso.  Considerando a calçada destruída que atravessa o canteiro e o trecho sem calçada paralelo à avenida, a nota geral atribuída foi inferior a 5.</t>
  </si>
  <si>
    <t>O trecho com calçadas é plano aparentemente, mas o trecho com areia e carros possui maior inclinação.</t>
  </si>
  <si>
    <t>Há muitos carros estacionados irregularmente, o que obriga os pedestres a irem para a rua.</t>
  </si>
  <si>
    <t>Não existem rampas de acesso no espaço ao longo da W3.</t>
  </si>
  <si>
    <t xml:space="preserve">Não existe faixa de pedestre no local. Muitas pessoas se arriscam entre carros e ônibus em alta velocidade. Existe um ponto de ônibus em cada lado da avenida, mas não há travessia segura para chegar ao ponto. </t>
  </si>
  <si>
    <t xml:space="preserve">Apesar do fluxo intenso de pessoas a pé, não há semáforo para facilitar a travessia. Já houve mortes no local. </t>
  </si>
  <si>
    <t xml:space="preserve">Existe uma placa de orientação voltada aos pedestres, com indicação de locais nos arredores. O ponto negativo é que não fica tão visível a quem caminha, especialmente em razão do alto número de carros em todo o canteiro. </t>
  </si>
  <si>
    <t xml:space="preserve">Em horário de grande movimento na W3, o ruído de carros, motos e caminhões é significativo. </t>
  </si>
  <si>
    <t>No local não há bancos nem locais com sombra. Há apenas um pequeno abrigo de ônibus.</t>
  </si>
  <si>
    <t>O local tem poucas árvores. Sob a sombra formada por uma árvore frondosa ficam carros estacionados irregularmente.</t>
  </si>
  <si>
    <t>A insegurança é provocada pelo alto fluxo de carros e ônibus em alta velocidade. Não há ponto seguro de travessia.</t>
  </si>
  <si>
    <t>https://drive.google.com/open?id=1gRPZ4sGGOI7szFWA89eDZJpq3pnJ08Ty, https://drive.google.com/open?id=1n-HdGsY8riVmIbj-hAIVoE2xqUYj2TRy, https://drive.google.com/open?id=1Ed6OcTlDZQ5-j445YbkKfBLhd5IjMa2C</t>
  </si>
  <si>
    <t>uiradebelem@gmail.com</t>
  </si>
  <si>
    <t>W3 Norte – 716N</t>
  </si>
  <si>
    <t>A calçada tem rachaduras e há uma grande cratera próximo ao ponto de ônibus.</t>
  </si>
  <si>
    <t xml:space="preserve">Em geral, a calçada é plana, mas a inclinação em razão da cratera prejudica a caminhada e a drenagem. </t>
  </si>
  <si>
    <t>Sem obstáculos visíveis, com exceção da cratera.</t>
  </si>
  <si>
    <t>Não existem rampas ao longo da calçada.</t>
  </si>
  <si>
    <t xml:space="preserve">Não há faixa de travessia, apesar de existir um ponto de ônibus em cada lado da avenida. O fluxo de pedestres que atravessam a W3 é constante. </t>
  </si>
  <si>
    <t>Não existe semáforo no local. As pessoas se arriscam entre os carros e ônibus.</t>
  </si>
  <si>
    <t>Não há sinalização visível voltada para os pedestres.</t>
  </si>
  <si>
    <t>Nível considerável de ruído em razão do fluxo motorizado intenso na W3.</t>
  </si>
  <si>
    <t>Existe apenas o abrigo do ponto de ônibus.</t>
  </si>
  <si>
    <t xml:space="preserve">As árvores no canteiro não propiciam sombra ao longo da calçada. </t>
  </si>
  <si>
    <t xml:space="preserve">O fluxo motorizado intenso na W3 causa insegurança. Não é um local atrativo para permanecer. </t>
  </si>
  <si>
    <t>https://drive.google.com/open?id=1Ebbqmvpm52kayfztl266E8761qISq263, https://drive.google.com/open?id=1qDXs4NilzUO5B_gR_VFCh0AwRTEunkE2, https://drive.google.com/open?id=1njV_EHnrn2Cl4PIIfbE8FSs826Wc_sWM, https://drive.google.com/open?id=1YzWx_l2BHZcFgtkinY_240Q_QTmtn7EE</t>
  </si>
  <si>
    <t xml:space="preserve">Esplanada dos Ministérios / Rodoviária do Plano Piloto </t>
  </si>
  <si>
    <t xml:space="preserve">Na saída da rodoviária do Plano Piloto, principal terminal de transporte de Brasília, a calçada está bastante deteriorada. </t>
  </si>
  <si>
    <t>Apesar de ser larga, nos momentos de maior movimento a calçada não comporta a grande quantidade de pedestres. Há um trecho de afunilamento e desnível.</t>
  </si>
  <si>
    <t xml:space="preserve">A maior parte é plana, mas há um trecho com maior inclinação por conta das irregularidades no piso. </t>
  </si>
  <si>
    <t xml:space="preserve">Há postes e outros obstáculos no caminho. </t>
  </si>
  <si>
    <t>Não existem rampas ao longo da calçada em volta da rodoviária do Plano Piloto, no sentido da Catedral. No momento da avaliação, passou um cadeirante que precisou andar pela pista. Há apenas uma rampa em uma das extremidades, mas inadequada e com obstáculos no caminho.</t>
  </si>
  <si>
    <t xml:space="preserve">Existe faixa de travessia para a rodoviária, com pintura desgastada. Nos acessos laterais não há faixa nem placa de advertência para a travessia dos pedestres.  </t>
  </si>
  <si>
    <t>O tempo de espera dos pedestres é longo e não há sinal sonoro.</t>
  </si>
  <si>
    <t xml:space="preserve">Trecho sem qualquer sinalização para os pedestres. </t>
  </si>
  <si>
    <t xml:space="preserve">Trecho com muito barulho em razão da grande quantidade de carros e ônibus nas seis pistas no início da Esplanada dos Ministérios. </t>
  </si>
  <si>
    <t>É possível notar a poluição decorrente do grande fluxo de veículos motorizados, incluindo ônibus e outros veículos a diesel.</t>
  </si>
  <si>
    <t>O único ponto de refúgio para os pedestres é a própria cobertura da rodoviária. Parte da calçada fica coberta. Não existem bancos ou praças ao longo da calçada.</t>
  </si>
  <si>
    <t xml:space="preserve">Sem árvores no trajeto. </t>
  </si>
  <si>
    <t xml:space="preserve">Além da insegurança no trânsito (intenso fluxo motorizado, com alto limite de velocidade), a região da rodoviária é temida pelo risco de assaltos, especialmente à noite. </t>
  </si>
  <si>
    <t>https://drive.google.com/open?id=1-P1VlZatPbd_2UjL2-MEFTDuuEM6C7Pi, https://drive.google.com/open?id=1B7vCTLEE7wlux4VEkiadtSxDWUs8nOy-, https://drive.google.com/open?id=12OdkGKN2sbkmauFa1f8vUdSe5W4kYs5L, https://drive.google.com/open?id=1Yj6DoxVx8LxeMpsR7jYmkS1rcm90skAO, https://drive.google.com/open?id=17hNCBFgJlIhDphjN11i-Iu9pHZqttTec, https://drive.google.com/open?id=1jm9jg72DkkAFsBHnEBaCh0AndFb5d5I6, https://drive.google.com/open?id=1ZQsBPaCYHLI4jFh2YuQu6wp1_pF5orPV, https://drive.google.com/open?id=1gpxgq06bE67pTTEaNEQFlB5Z_Lyuelrs, https://drive.google.com/open?id=1IwU3UDKNC_wF79S4q3cdg-X26-fs331g, https://drive.google.com/open?id=1wfBFqOTK3XgJX-OFDpwjSlE92YmfGFs8</t>
  </si>
  <si>
    <t xml:space="preserve">W3 Sul / Espaço Cultural Renato Russo </t>
  </si>
  <si>
    <t>Calçada em perfeito estado, com piso tátil.</t>
  </si>
  <si>
    <t>Pela aparência, calçada com inclinação adequada.</t>
  </si>
  <si>
    <t>Faixa livre sem obstáculos.</t>
  </si>
  <si>
    <t>Rampas acessíveis e em conformidade com a norma.</t>
  </si>
  <si>
    <t>Faixa de pedestre da W3 com pintura desgastada. Na travessia do mesmo lado, rumo ao ponto de ônibus, não há sinalização (placa ou faixa).</t>
  </si>
  <si>
    <t xml:space="preserve">Não há placas de orientação. </t>
  </si>
  <si>
    <t>A marquise garante sombreamento. Mas não há bancos e pontos de apoio.</t>
  </si>
  <si>
    <t>A única árvore não garante sombra adicional.</t>
  </si>
  <si>
    <t>O espaço cultural com movimento de pessoas em frente dá sensação de segurança.</t>
  </si>
  <si>
    <t>https://drive.google.com/open?id=1vDSQo4Gd7_sFIVPKeCo63V7DpWPyOorb, https://drive.google.com/open?id=1Z28JZr8GWBzDzTizsHzj4Yb60j0pmlXw, https://drive.google.com/open?id=1WM8NMwlG8rkDCKIAGuSLo6L4n1FUK-95, https://drive.google.com/open?id=1up1r21dILAZM8rqmep-sRMR0ywLeYJHO</t>
  </si>
  <si>
    <t xml:space="preserve">Setor de Rádio e TV Sul (SRTVS) – área próxima ao Fórum Júlio Mirabete  </t>
  </si>
  <si>
    <t xml:space="preserve">Calçada totalmente deteriorada e invadida por carros estacionados irregularmente. </t>
  </si>
  <si>
    <t>Só há vestígios da calçada que, um dia, existiu.</t>
  </si>
  <si>
    <t>O piso não apresenta grande inclinação, mas os restos de calçada provocam irregularidade.</t>
  </si>
  <si>
    <t>Muitos carros e pedras no caminho.</t>
  </si>
  <si>
    <t>Ausência de rampas.</t>
  </si>
  <si>
    <t>O fluxo de carros na pista não é intenso, mas o barulho dos carros sobre o canteiro e a calçada incomoda.</t>
  </si>
  <si>
    <t>O nível de fumaça não é significativo.</t>
  </si>
  <si>
    <t xml:space="preserve">Faltam pontos de apoio e descanso, apesar do canteiro arborizado propício ao relaxamento. </t>
  </si>
  <si>
    <t>Canteiro bem arborizado. O ponto negativo é a ocupação irregular do espaço, que afasta os pedestres.</t>
  </si>
  <si>
    <t>A insegurança se deve aos carros circulando irregularmente sobre o resto de calçada e o canteiro. O baixo movimento de pessoas, que evitam o local inacessível, também aumenta a sensação de insegurança.</t>
  </si>
  <si>
    <t>https://drive.google.com/open?id=1dfiD4d0RS_GUH11F-VSe4aGOAYmewZya, https://drive.google.com/open?id=1A8M9LXb2Q9WMOXPOUJYDWztgJwEZxPjt, https://drive.google.com/open?id=1dfDVpZNC2gkxf5583F3UNjeSMpehemju, https://drive.google.com/open?id=16-CU4FOok4566nKZ2Ybpl2prg3bAjvrH, https://drive.google.com/open?id=1N-TwWkcs5ZqIrqNzFPLFE0_ZlNMf3SDn, https://drive.google.com/open?id=1MFw-I3BFYQWhuHmzuJ2arN-0juKvINOj</t>
  </si>
  <si>
    <t xml:space="preserve">Setor de Rádio e TV Sul (SRTVS) – próximo ao shopping Venâncio </t>
  </si>
  <si>
    <t>Boa parte da área é ocupada irregularmente por estacionamento, inclusive parte da calçada e rampa, que estão destruídas.</t>
  </si>
  <si>
    <t xml:space="preserve">Calçada totalmente plana, com exceção do trecho deteriorado. </t>
  </si>
  <si>
    <t>Trecho com carros e cratera no caminho. No maior trecho, há postes sobre a calçada.</t>
  </si>
  <si>
    <t>Há uma rampa numa das extremidades, fora dos padrões. A outra rampa foi destruída pela passagem de carros que estacionam irregularmente.</t>
  </si>
  <si>
    <t xml:space="preserve">Existe uma faixa de travessia desgastada para o lado oposto, onde fica o shopping Venâncio. Nas laterais não existe faixa de travessia. </t>
  </si>
  <si>
    <t>Há semáforo na faixa de travessia, sem sinal sonoro. O tempo de espera dos pedestres é longo e muitos pedestres atravessam antes de liberar passagem.</t>
  </si>
  <si>
    <t xml:space="preserve">Há um mapa com indicação de pontos de interesse na região. </t>
  </si>
  <si>
    <t>Tráfego moderado de veículos. Número reduzido de ônibus e caminhões.</t>
  </si>
  <si>
    <t xml:space="preserve">Trecho sem bancos ou ponto de ônibus. </t>
  </si>
  <si>
    <t>O movimento constante de pessoas durante o dia dá sensação de segurança. A velocidade dos carros não é tão alta. A insegurança se dá pela passagem de carros que estacionam irregularmente e nas travessias (conversão dos motoristas sem dar preferência ao pedestre).</t>
  </si>
  <si>
    <t>https://drive.google.com/open?id=16XzyvLZvwg7XEHPfEkZ0w1aes_2vd6kW, https://drive.google.com/open?id=1tWUXTZ_B0xb9AgbPNcsveIrc4dMkC_nI, https://drive.google.com/open?id=1iibJiqYboAFJuEkGsm5S_WZPMRZ-Xpyh, https://drive.google.com/open?id=1a_8WIir8LU-7ybDJgzmeRifglMxx7VBc, https://drive.google.com/open?id=1iTOkXEHwaaoHiKWbAwDoIId88D_DEwN_, https://drive.google.com/open?id=13XZ2dZZ3OpWab9kqYcY--G7_6hx30Lo_, https://drive.google.com/open?id=18MMVipluQ74byCO4Mx-uXfBAMVfm4yKO, https://drive.google.com/open?id=1sqZNKuAfL1mHNSBsbSEHwD54BuwQgMVQ, https://drive.google.com/open?id=1NOIHIMrppSfzT7RKan5NWBsfpL-2mq8Z, https://drive.google.com/open?id=1k1eCal-KwO577gf-Ivo3WY6-BEa8RrS9</t>
  </si>
  <si>
    <t>Caminho entre o Setor Comercial Sul e o Conic</t>
  </si>
  <si>
    <t>Existem falhas e crateras no caminho.</t>
  </si>
  <si>
    <t>Há variação na largura, mas boa parte tem largura compatível com o fluxo de pedestres, que é intenso de dia</t>
  </si>
  <si>
    <t>Aparência plana</t>
  </si>
  <si>
    <t>Não há obstáculos no caminho com exceção das crateras. Postes e árvores ficam no
canteiro e não dificultam a caminhada.</t>
  </si>
  <si>
    <t>Existe rampa na travessia. Há uma rampa de acesso ao estacionamento, mas fora do
padrão e com a vaga demarcada de forma errada.</t>
  </si>
  <si>
    <t>Existe um ponto de travessia com faixa (pintura desgastada) e semáforo, inclusive com
sinal sonoro. No entanto, em outros dois pontos de grande movimento (ligação com o
Setor Comercial) não existem faixas de travessia.</t>
  </si>
  <si>
    <t>Um semáforo com botoeira e sinal sonoro. O outro semáforo estava desligado (amarelo piscante) e sem auxiliar a travessia.</t>
  </si>
  <si>
    <t>Local sem placa de orientação</t>
  </si>
  <si>
    <t>Medição de ruído não foi em horário de maior fluxo motorizado</t>
  </si>
  <si>
    <t>Em horário de grande movimento, nível de poluição maior em razão do congestionamento.</t>
  </si>
  <si>
    <t>Apesar da grande área com árvores, não há qualquer ponto de apoio ao pedestre.</t>
  </si>
  <si>
    <t>Árvores de porte diferente ao longo do canteiro. Mas a sombra não abrange toda a
calçada.</t>
  </si>
  <si>
    <t>Movimento de pessoas durante o dia dá sensação de segurança. À noite e nos finais de
semana, o baixo movimento de pessoas causa insegurança.</t>
  </si>
  <si>
    <t>Eixo Monumental: Setor Hoteleiro - Estádio</t>
  </si>
  <si>
    <t>Há trechos em ótimo estado. No entanto, há dois trechos sem calçada (a obra de
construção da calçada não foi concluída).</t>
  </si>
  <si>
    <t>Calçada plana em boa parte, com exceção dos trechos sem calçada.</t>
  </si>
  <si>
    <t>Calçada livre de obstáculos, com exceção dos trechos inacabados e do ponto de ônibus.</t>
  </si>
  <si>
    <t>Rampa em uma das extremidades. Na outra extremidade falta rampa de acesso.</t>
  </si>
  <si>
    <t>Existe faixa de pedestre na travessia do Eixo Monumental. No entanto, nos outros pontos não existe faixa nem placa para sinalizar a travessia.</t>
  </si>
  <si>
    <t>Há um semáforo para travessia até a Torre de TV, sem sinal sonoro. Na travessia para o
estádio não há semáforo de travessia e os carros passam em alta velocidade.</t>
  </si>
  <si>
    <t>Não há placa de orientação no trecho.</t>
  </si>
  <si>
    <t>Em horário de maior movimento, é possível sentir a fumaça dos escapamentos. Grande
fluxo de carros, ônibus e vans.</t>
  </si>
  <si>
    <t>Não há pontos de apoio ao longo de todo o trecho de calçada, exceto o abrigo de um ponto de ônibus.</t>
  </si>
  <si>
    <t>Há bom número de árvores espalhadas no canteiro, mas ao longo da calçada o
sombreamento é baixo.</t>
  </si>
  <si>
    <t>Trecho com limite de 60 km/h e fluxo intenso de carros e ônibus. O baixo movimento de
pessoas na calçada causa certa insegurança, apesar da proximidade de locais com
atrativo turístico (torre de TV, estádio e planetário).</t>
  </si>
  <si>
    <t>Via S3 - caminho entre Setor Comercial e Setor Bancário Sul</t>
  </si>
  <si>
    <t>Calçada irregular, com muitas pedras soltas.</t>
  </si>
  <si>
    <t>Calçada com declive provocado por terra e pedras soltas.</t>
  </si>
  <si>
    <t>Pedras, postes e placas no caminho.</t>
  </si>
  <si>
    <t>Só existe rampa improvisada, estreita e inadequada para cadeirante.</t>
  </si>
  <si>
    <t>Fluxo motorizado sob o viaduto causa grande desconforto em razão do barulho.</t>
  </si>
  <si>
    <t>O fluxo motorizado em alta velocidade e o fato de o pedestre ter que andar na rua fazem
do local um dos mais hostis entre os pontos avaliados. O desejo é de sair o mais rápido
possível.</t>
  </si>
  <si>
    <t>Esplanada: Palácio do Itamaraty</t>
  </si>
  <si>
    <t>Piso formado por blocos de concreto e grama, inadequado para pessoas com deficiência
e mobilidade reduzida.</t>
  </si>
  <si>
    <t>Calçada com aparência plana, mas caminhada dificultada pelo piso irregular entre os blocos de cimento e a grama.</t>
  </si>
  <si>
    <t>Poucos postes e placas no caminho.</t>
  </si>
  <si>
    <t>Trecho com fluxo motorizado veloz e sem pontos de travessia sinalizados. O movimento
constante de pessoas, incluindo turistas, resulta em sensação de segurança.</t>
  </si>
  <si>
    <t>Esplanada: STF</t>
  </si>
  <si>
    <t>Calçada de pedra portuguesa com algumas imperfeições e sem piso tátil.</t>
  </si>
  <si>
    <t>Existem dois postes no caminho.</t>
  </si>
  <si>
    <t>Apenas placa com informações turísticas.</t>
  </si>
  <si>
    <t>Fluxo motorizado intenso e sem faixa de travessia. Movimento de turistas dá sensação de
segurança.</t>
  </si>
  <si>
    <t>Esplanada: Palácio do Planalto</t>
  </si>
  <si>
    <t>Há trechos com muitas falhas no piso.</t>
  </si>
  <si>
    <t>Trechos com largura diferente. A medição se refere à parte mais longa e com maior
largura. Na parte mais estreita, a calça tem 2,10 m de faixa livre. O trecho em frente ao
Palácio do Planalto não tem faixa livre em razão do bloqueio instalado.</t>
  </si>
  <si>
    <t>Calçada com aparência plana, exceto pelos trechos com irregularidades no piso.</t>
  </si>
  <si>
    <t>O trecho em frente ao Palácio do Planalto é inteiramente bloqueado por estrutura
metálica, o que obriga os pedestres a caminharem na rua, junto com carros e ônibus em
alta velocidade.</t>
  </si>
  <si>
    <t>Nos três pontos com semáforos apenas um deles, próximo ao ponto de ônibus, há faixa
de travessia.</t>
  </si>
  <si>
    <t>Nos três pontos com semáforos apenas um deles tem semáforo para pedestres.</t>
  </si>
  <si>
    <t>Existe uma placa com informações detalhadas sobre os blocos da Esplanada dos
Ministérios. A placa está parcialmente deteriorada.</t>
  </si>
  <si>
    <t>Sem bancos ou praça. Apenas um ponto de ônibus com abrigo.</t>
  </si>
  <si>
    <t>Fluxo motorizado intenso, trecho com calçada bloqueada e pontos sem faixa de pedestre
causam insegurança.</t>
  </si>
  <si>
    <t>Esplanada: Ministério da Justiça</t>
  </si>
  <si>
    <t>Calçada com rachaduras e falhas.</t>
  </si>
  <si>
    <t>Calçada estreita e com postes que ocupam parte do espaço.</t>
  </si>
  <si>
    <t>Calçada com aparência plana.</t>
  </si>
  <si>
    <t>Postes e cratera no caminho.</t>
  </si>
  <si>
    <t>Sem ponto de apoio.</t>
  </si>
  <si>
    <t>Fluxo motorizado intenso. Semáforo próximo aumenta a segurança na travessia.</t>
  </si>
  <si>
    <t>Eixão - Passagem subterrânea da 107 Norte</t>
  </si>
  <si>
    <t>Piso da passagem muito deteriorado.</t>
  </si>
  <si>
    <t>Largura contínua ao longo do vão principal da passagem. Nos acessos laterais a largura
se reduz e os caminhos se dividem em uma escada e rampa. Como a passagem é usada
por pedestres e ciclistas, no horário de maior movimento a largura não acomoda de forma
satisfatória os transeuntes.</t>
  </si>
  <si>
    <t>Crateras no caminho obrigam a fazer desvios.</t>
  </si>
  <si>
    <t>Rampas de acesso à passagem em mau estado de conservação e sem piso tátil.</t>
  </si>
  <si>
    <t>Não possui placa para pedestres.</t>
  </si>
  <si>
    <t>A medição não foi feita em horário de maior movimento. A passagem dá certa proteção
contra o ruído causado pelo fluxo motorizado intenso no Eixão e nos Eixinhos.</t>
  </si>
  <si>
    <t>Apesar da proximidade do Eixão, não se nota fumaça dos veículos motorizados.</t>
  </si>
  <si>
    <t>Apesar de não existirem bancos ou outros pontos de apoio, a parte coberta garante
sombreamento e proteção da chuva.</t>
  </si>
  <si>
    <t>Grande nível de insegurança causado pelo mau estado de conservação, pela má
iluminação e pelo fluxo intenso de carros na parte de cima do Eixão. Risco de assalto na
passagem e risco de atropelamento na parte de cima do Eixão.</t>
  </si>
  <si>
    <t>Eixão - Passagem subterrânea da 102 Norte</t>
  </si>
  <si>
    <t xml:space="preserve">Acessibilidade </t>
  </si>
  <si>
    <t xml:space="preserve">Sinalizaçao </t>
  </si>
  <si>
    <t xml:space="preserve">Conforto </t>
  </si>
  <si>
    <t xml:space="preserve">Média de Acessibilidade </t>
  </si>
  <si>
    <t xml:space="preserve">Média de Sinalizaçao </t>
  </si>
  <si>
    <t xml:space="preserve">Média de Conforto </t>
  </si>
  <si>
    <t xml:space="preserve">Segurança </t>
  </si>
  <si>
    <t xml:space="preserve">Média por grupo de critério </t>
  </si>
  <si>
    <t>Row Labels</t>
  </si>
  <si>
    <t>Grand Total</t>
  </si>
  <si>
    <t>Column Labels</t>
  </si>
  <si>
    <t>(All)</t>
  </si>
  <si>
    <t>(blank)</t>
  </si>
  <si>
    <t>ACESSIBILIDADE</t>
  </si>
  <si>
    <t>SINALIZAÇÃO</t>
  </si>
  <si>
    <t>CONFORTO</t>
  </si>
  <si>
    <t>OS 10 LOCAIS COM PIOR AVALIAÇÃO</t>
  </si>
  <si>
    <t>OS 10 LOCAIS COM MELHOR AVALIAÇÃO</t>
  </si>
  <si>
    <t>MÉDIA POR CATEGORIA DOS LOCAIS AVALIADOS</t>
  </si>
  <si>
    <t>MÉDIA POR CRITÉRIO AVALIADO</t>
  </si>
  <si>
    <t>MÉDIA POR VOLUME DE TRÁFEGO DOS LOCAIS AVALIADOS</t>
  </si>
  <si>
    <t>MÉDIA GERAL POR CAPITAL</t>
  </si>
  <si>
    <t>RESULTADO GERAL</t>
  </si>
  <si>
    <t xml:space="preserve">Colocação </t>
  </si>
  <si>
    <t>LOCAIS AVALIADOS</t>
  </si>
  <si>
    <t xml:space="preserve">AMOSTRA </t>
  </si>
  <si>
    <t>AMOSTRA</t>
  </si>
  <si>
    <t>RESULTADOS</t>
  </si>
  <si>
    <t>CIDADES</t>
  </si>
  <si>
    <t>RESULTADO GERAL | CRITÉRIO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</si>
</sst>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19" x14ac:knownFonts="1">
    <font>
      <sz val="10"/>
      <color rgb="FF000000"/>
      <name val="Arial"/>
    </font>
    <font>
      <u/>
      <sz val="10"/>
      <color theme="10"/>
      <name val="Arial"/>
      <family val="2"/>
    </font>
    <font>
      <b/>
      <sz val="10"/>
      <color rgb="FF000000"/>
      <name val="Arial"/>
      <family val="2"/>
    </font>
    <font>
      <b/>
      <sz val="10"/>
      <name val="Arial"/>
      <family val="2"/>
    </font>
    <font>
      <sz val="10"/>
      <name val="Arial"/>
      <family val="2"/>
    </font>
    <font>
      <u/>
      <sz val="10"/>
      <color rgb="FF0000FF"/>
      <name val="Arial"/>
      <family val="2"/>
    </font>
    <font>
      <strike/>
      <sz val="10"/>
      <name val="Arial"/>
      <family val="2"/>
    </font>
    <font>
      <sz val="10"/>
      <color rgb="FF000000"/>
      <name val="Arial"/>
      <family val="2"/>
    </font>
    <font>
      <b/>
      <sz val="14"/>
      <color rgb="FF000000"/>
      <name val="Arial"/>
      <family val="2"/>
    </font>
    <font>
      <sz val="10"/>
      <color rgb="FFFF0000"/>
      <name val="Arial"/>
      <family val="2"/>
    </font>
    <font>
      <sz val="10"/>
      <name val="Arial"/>
      <family val="2"/>
    </font>
    <font>
      <b/>
      <sz val="12"/>
      <color rgb="FF000000"/>
      <name val="Arial"/>
      <family val="2"/>
    </font>
    <font>
      <sz val="12"/>
      <color rgb="FF000000"/>
      <name val="Arial"/>
      <family val="2"/>
    </font>
    <font>
      <sz val="8"/>
      <name val="Arial"/>
      <family val="2"/>
    </font>
    <font>
      <sz val="10"/>
      <name val="Arial"/>
      <family val="2"/>
    </font>
    <font>
      <sz val="10"/>
      <color theme="0"/>
      <name val="Arial"/>
      <family val="2"/>
    </font>
    <font>
      <b/>
      <sz val="9"/>
      <name val="Arial"/>
      <family val="2"/>
    </font>
    <font>
      <b/>
      <sz val="6"/>
      <color rgb="FF000000"/>
      <name val="Arial"/>
      <family val="2"/>
    </font>
    <font>
      <b/>
      <sz val="10"/>
      <color rgb="FFE4E5E3"/>
      <name val="Arial"/>
      <family val="2"/>
    </font>
  </fonts>
  <fills count="18">
    <fill>
      <patternFill patternType="none"/>
    </fill>
    <fill>
      <patternFill patternType="gray125"/>
    </fill>
    <fill>
      <patternFill patternType="solid">
        <fgColor rgb="FFFFFFFF"/>
        <bgColor rgb="FFFFFFFF"/>
      </patternFill>
    </fill>
    <fill>
      <patternFill patternType="solid">
        <fgColor rgb="FFF4CCCC"/>
        <bgColor rgb="FFF4CCCC"/>
      </patternFill>
    </fill>
    <fill>
      <patternFill patternType="solid">
        <fgColor theme="0"/>
        <bgColor rgb="FFFFFF00"/>
      </patternFill>
    </fill>
    <fill>
      <patternFill patternType="solid">
        <fgColor theme="0"/>
        <bgColor indexed="64"/>
      </patternFill>
    </fill>
    <fill>
      <patternFill patternType="solid">
        <fgColor rgb="FFF4CCCC"/>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
      <patternFill patternType="solid">
        <fgColor rgb="FFF1AA4D"/>
        <bgColor indexed="64"/>
      </patternFill>
    </fill>
    <fill>
      <patternFill patternType="solid">
        <fgColor rgb="FF96C554"/>
        <bgColor indexed="64"/>
      </patternFill>
    </fill>
    <fill>
      <patternFill patternType="solid">
        <fgColor rgb="FFDD3D47"/>
        <bgColor indexed="64"/>
      </patternFill>
    </fill>
    <fill>
      <patternFill patternType="solid">
        <fgColor rgb="FF25AABE"/>
        <bgColor indexed="64"/>
      </patternFill>
    </fill>
    <fill>
      <patternFill patternType="solid">
        <fgColor rgb="FF64A286"/>
        <bgColor indexed="64"/>
      </patternFill>
    </fill>
    <fill>
      <patternFill patternType="solid">
        <fgColor rgb="FFE07641"/>
        <bgColor indexed="64"/>
      </patternFill>
    </fill>
    <fill>
      <patternFill patternType="solid">
        <fgColor rgb="FFE4E5E3"/>
        <bgColor indexed="64"/>
      </patternFill>
    </fill>
    <fill>
      <patternFill patternType="solid">
        <fgColor rgb="FF9E2C34"/>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theme="0" tint="-0.34998626667073579"/>
      </top>
      <bottom style="thin">
        <color theme="0" tint="-0.34998626667073579"/>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theme="0" tint="-0.34998626667073579"/>
      </top>
      <bottom/>
      <diagonal/>
    </border>
  </borders>
  <cellStyleXfs count="2">
    <xf numFmtId="0" fontId="0" fillId="0" borderId="0"/>
    <xf numFmtId="0" fontId="1" fillId="0" borderId="0" applyNumberFormat="0" applyFill="0" applyBorder="0" applyAlignment="0" applyProtection="0"/>
  </cellStyleXfs>
  <cellXfs count="163">
    <xf numFmtId="0" fontId="0" fillId="0" borderId="0" xfId="0" applyFont="1" applyAlignment="1"/>
    <xf numFmtId="0" fontId="0" fillId="0" borderId="1" xfId="0" applyFont="1" applyBorder="1" applyAlignment="1"/>
    <xf numFmtId="164" fontId="4" fillId="0" borderId="1" xfId="0" applyNumberFormat="1" applyFont="1" applyBorder="1"/>
    <xf numFmtId="0" fontId="4" fillId="0" borderId="1" xfId="0" applyFont="1" applyBorder="1"/>
    <xf numFmtId="0" fontId="4" fillId="0" borderId="1" xfId="0" quotePrefix="1" applyFont="1" applyBorder="1"/>
    <xf numFmtId="0" fontId="0" fillId="0" borderId="1" xfId="0" applyBorder="1"/>
    <xf numFmtId="19" fontId="4" fillId="0" borderId="1" xfId="0" applyNumberFormat="1" applyFont="1" applyBorder="1"/>
    <xf numFmtId="10" fontId="4" fillId="0" borderId="1" xfId="0" applyNumberFormat="1" applyFont="1" applyBorder="1"/>
    <xf numFmtId="164" fontId="4" fillId="2" borderId="1" xfId="0" applyNumberFormat="1" applyFont="1" applyFill="1" applyBorder="1"/>
    <xf numFmtId="0" fontId="4" fillId="2" borderId="1" xfId="0" applyFont="1" applyFill="1" applyBorder="1"/>
    <xf numFmtId="0" fontId="4" fillId="2" borderId="1" xfId="0" quotePrefix="1" applyFont="1" applyFill="1" applyBorder="1"/>
    <xf numFmtId="0" fontId="5" fillId="0" borderId="1" xfId="0" applyFont="1" applyBorder="1"/>
    <xf numFmtId="164" fontId="6" fillId="3" borderId="1" xfId="0" applyNumberFormat="1" applyFont="1" applyFill="1" applyBorder="1"/>
    <xf numFmtId="0" fontId="6" fillId="3" borderId="1" xfId="0" applyFont="1" applyFill="1" applyBorder="1"/>
    <xf numFmtId="19" fontId="6" fillId="3" borderId="1" xfId="0" applyNumberFormat="1" applyFont="1" applyFill="1" applyBorder="1"/>
    <xf numFmtId="0" fontId="6" fillId="3" borderId="1" xfId="0" quotePrefix="1" applyFont="1" applyFill="1" applyBorder="1"/>
    <xf numFmtId="0" fontId="1" fillId="0" borderId="1" xfId="1" applyBorder="1"/>
    <xf numFmtId="0" fontId="4" fillId="0" borderId="1" xfId="0" quotePrefix="1" applyNumberFormat="1" applyFont="1" applyBorder="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2" fontId="0" fillId="0" borderId="1" xfId="0" applyNumberFormat="1" applyFont="1" applyBorder="1" applyAlignment="1"/>
    <xf numFmtId="2" fontId="0" fillId="0" borderId="0" xfId="0" applyNumberFormat="1" applyFont="1" applyAlignment="1"/>
    <xf numFmtId="0" fontId="4" fillId="0" borderId="1" xfId="0" applyFont="1" applyBorder="1" applyProtection="1"/>
    <xf numFmtId="0" fontId="4" fillId="0" borderId="2" xfId="0" applyFont="1" applyBorder="1"/>
    <xf numFmtId="0" fontId="4" fillId="4" borderId="2" xfId="0" applyFont="1" applyFill="1" applyBorder="1"/>
    <xf numFmtId="0" fontId="0" fillId="0" borderId="2" xfId="0" applyBorder="1"/>
    <xf numFmtId="0" fontId="7" fillId="0" borderId="2" xfId="0" applyFont="1" applyBorder="1"/>
    <xf numFmtId="0" fontId="10" fillId="0" borderId="2" xfId="0" applyFont="1" applyBorder="1"/>
    <xf numFmtId="0" fontId="4" fillId="5" borderId="2" xfId="0" applyFont="1" applyFill="1" applyBorder="1"/>
    <xf numFmtId="0" fontId="12" fillId="0" borderId="0" xfId="0" applyFont="1" applyAlignment="1"/>
    <xf numFmtId="1" fontId="0" fillId="0" borderId="0" xfId="0" applyNumberFormat="1" applyFont="1" applyAlignment="1"/>
    <xf numFmtId="0" fontId="0" fillId="0" borderId="0" xfId="0" applyFont="1" applyBorder="1" applyAlignment="1"/>
    <xf numFmtId="1" fontId="0" fillId="0" borderId="0" xfId="0" applyNumberFormat="1" applyFont="1" applyBorder="1" applyAlignment="1"/>
    <xf numFmtId="2" fontId="0" fillId="0" borderId="0" xfId="0" applyNumberFormat="1" applyFont="1" applyBorder="1" applyAlignment="1"/>
    <xf numFmtId="164" fontId="4" fillId="6" borderId="1" xfId="0" applyNumberFormat="1" applyFont="1" applyFill="1" applyBorder="1"/>
    <xf numFmtId="0" fontId="4" fillId="6" borderId="1" xfId="0" applyFont="1" applyFill="1" applyBorder="1"/>
    <xf numFmtId="0" fontId="0" fillId="6" borderId="1" xfId="0" applyFill="1" applyBorder="1"/>
    <xf numFmtId="19" fontId="4" fillId="6" borderId="1" xfId="0" applyNumberFormat="1" applyFont="1" applyFill="1" applyBorder="1"/>
    <xf numFmtId="0" fontId="4" fillId="0" borderId="1" xfId="0" applyFont="1" applyFill="1" applyBorder="1"/>
    <xf numFmtId="164" fontId="14" fillId="0" borderId="1" xfId="0" applyNumberFormat="1" applyFont="1" applyBorder="1"/>
    <xf numFmtId="0" fontId="14" fillId="0" borderId="1" xfId="0" applyFont="1" applyBorder="1"/>
    <xf numFmtId="19" fontId="14" fillId="0" borderId="1" xfId="0" applyNumberFormat="1" applyFont="1" applyBorder="1"/>
    <xf numFmtId="0" fontId="14" fillId="0" borderId="1" xfId="0" quotePrefix="1" applyFont="1" applyBorder="1"/>
    <xf numFmtId="0" fontId="7" fillId="0" borderId="0" xfId="0" applyFont="1" applyAlignment="1"/>
    <xf numFmtId="0" fontId="8" fillId="0" borderId="0" xfId="0" applyFont="1" applyFill="1" applyBorder="1" applyAlignment="1"/>
    <xf numFmtId="0" fontId="0" fillId="0" borderId="0" xfId="0" applyFont="1" applyFill="1" applyBorder="1" applyAlignment="1"/>
    <xf numFmtId="2" fontId="0" fillId="0" borderId="1" xfId="0" applyNumberFormat="1" applyFont="1" applyFill="1" applyBorder="1" applyAlignment="1"/>
    <xf numFmtId="0" fontId="0" fillId="0" borderId="0" xfId="0" applyFont="1" applyAlignment="1">
      <alignment vertical="center"/>
    </xf>
    <xf numFmtId="0" fontId="0" fillId="0" borderId="3" xfId="0" applyFont="1" applyBorder="1" applyAlignment="1"/>
    <xf numFmtId="0" fontId="0" fillId="0" borderId="3" xfId="0" applyFont="1" applyBorder="1" applyAlignment="1"/>
    <xf numFmtId="0" fontId="15" fillId="0" borderId="0" xfId="0" applyFont="1" applyAlignment="1"/>
    <xf numFmtId="0" fontId="0" fillId="0" borderId="0" xfId="0" applyFont="1" applyBorder="1" applyAlignment="1"/>
    <xf numFmtId="0" fontId="10" fillId="0" borderId="1" xfId="0" applyFont="1" applyBorder="1"/>
    <xf numFmtId="0" fontId="0" fillId="0" borderId="1" xfId="0" applyFill="1" applyBorder="1"/>
    <xf numFmtId="0" fontId="4" fillId="0" borderId="1" xfId="0" quotePrefix="1" applyFont="1" applyFill="1" applyBorder="1"/>
    <xf numFmtId="0" fontId="2" fillId="7" borderId="0" xfId="0" applyFont="1" applyFill="1" applyAlignment="1">
      <alignment vertical="center" wrapText="1"/>
    </xf>
    <xf numFmtId="0" fontId="14" fillId="0" borderId="1" xfId="0" applyFont="1" applyFill="1" applyBorder="1"/>
    <xf numFmtId="0" fontId="4" fillId="0" borderId="1" xfId="0" applyFont="1" applyBorder="1" applyAlignment="1">
      <alignment horizontal="center"/>
    </xf>
    <xf numFmtId="0" fontId="4" fillId="2" borderId="1" xfId="0" applyFont="1" applyFill="1" applyBorder="1" applyAlignment="1">
      <alignment horizontal="center"/>
    </xf>
    <xf numFmtId="0" fontId="14" fillId="0" borderId="1" xfId="0" applyFont="1" applyBorder="1" applyAlignment="1">
      <alignment horizontal="center"/>
    </xf>
    <xf numFmtId="0" fontId="0" fillId="0" borderId="0" xfId="0" applyFont="1" applyAlignment="1">
      <alignment horizontal="center"/>
    </xf>
    <xf numFmtId="0" fontId="7" fillId="9" borderId="5" xfId="0" applyFont="1" applyFill="1" applyBorder="1" applyAlignment="1">
      <alignment horizontal="center"/>
    </xf>
    <xf numFmtId="0" fontId="0" fillId="0" borderId="5" xfId="0" applyFont="1" applyBorder="1" applyAlignment="1"/>
    <xf numFmtId="2" fontId="0" fillId="0" borderId="5" xfId="0" applyNumberFormat="1" applyFont="1" applyBorder="1" applyAlignment="1"/>
    <xf numFmtId="1" fontId="0" fillId="0" borderId="5" xfId="0" applyNumberFormat="1" applyFont="1" applyBorder="1" applyAlignment="1"/>
    <xf numFmtId="1" fontId="0" fillId="0" borderId="5" xfId="0" applyNumberFormat="1" applyFont="1" applyBorder="1" applyAlignment="1">
      <alignment horizontal="right"/>
    </xf>
    <xf numFmtId="0" fontId="0" fillId="0" borderId="5" xfId="0" applyFont="1" applyFill="1" applyBorder="1" applyAlignment="1"/>
    <xf numFmtId="2" fontId="0" fillId="0" borderId="5" xfId="0" applyNumberFormat="1" applyFont="1" applyFill="1" applyBorder="1" applyAlignment="1"/>
    <xf numFmtId="1" fontId="0" fillId="0" borderId="5" xfId="0" applyNumberFormat="1" applyFont="1" applyFill="1" applyBorder="1" applyAlignment="1"/>
    <xf numFmtId="1" fontId="0" fillId="0" borderId="5" xfId="0" applyNumberFormat="1" applyFont="1" applyFill="1" applyBorder="1" applyAlignment="1">
      <alignment horizontal="right"/>
    </xf>
    <xf numFmtId="0" fontId="2" fillId="9" borderId="5" xfId="0" applyFont="1" applyFill="1" applyBorder="1" applyAlignment="1"/>
    <xf numFmtId="2" fontId="2" fillId="9" borderId="5" xfId="0" applyNumberFormat="1" applyFont="1" applyFill="1" applyBorder="1" applyAlignment="1"/>
    <xf numFmtId="1" fontId="2" fillId="9" borderId="5" xfId="0" applyNumberFormat="1" applyFont="1" applyFill="1" applyBorder="1" applyAlignment="1"/>
    <xf numFmtId="0" fontId="2" fillId="9" borderId="5" xfId="0" applyFont="1" applyFill="1" applyBorder="1" applyAlignment="1">
      <alignment vertical="center"/>
    </xf>
    <xf numFmtId="0" fontId="2" fillId="7" borderId="5" xfId="0" applyFont="1" applyFill="1" applyBorder="1" applyAlignment="1"/>
    <xf numFmtId="2" fontId="2" fillId="7" borderId="5" xfId="0" applyNumberFormat="1" applyFont="1" applyFill="1" applyBorder="1" applyAlignment="1"/>
    <xf numFmtId="2" fontId="0" fillId="0" borderId="0" xfId="0" applyNumberFormat="1" applyFont="1" applyBorder="1" applyAlignment="1">
      <alignment horizontal="right"/>
    </xf>
    <xf numFmtId="2" fontId="0" fillId="0" borderId="0" xfId="0" applyNumberFormat="1" applyFont="1" applyFill="1" applyBorder="1" applyAlignment="1">
      <alignment horizontal="right"/>
    </xf>
    <xf numFmtId="2" fontId="2" fillId="0" borderId="0" xfId="0" applyNumberFormat="1" applyFont="1" applyBorder="1" applyAlignment="1">
      <alignment horizontal="right"/>
    </xf>
    <xf numFmtId="2" fontId="2" fillId="0" borderId="0" xfId="0" applyNumberFormat="1" applyFont="1" applyFill="1" applyBorder="1" applyAlignment="1">
      <alignment horizontal="right"/>
    </xf>
    <xf numFmtId="2" fontId="0" fillId="0" borderId="5" xfId="0" applyNumberFormat="1" applyFont="1" applyBorder="1" applyAlignment="1">
      <alignment horizontal="right"/>
    </xf>
    <xf numFmtId="0" fontId="2" fillId="7" borderId="5" xfId="0" applyFont="1" applyFill="1" applyBorder="1" applyAlignment="1">
      <alignment horizontal="center"/>
    </xf>
    <xf numFmtId="2" fontId="0" fillId="0" borderId="5" xfId="0" applyNumberFormat="1" applyFont="1" applyBorder="1" applyAlignment="1">
      <alignment horizontal="center"/>
    </xf>
    <xf numFmtId="2" fontId="2" fillId="9" borderId="5" xfId="0" applyNumberFormat="1" applyFont="1" applyFill="1" applyBorder="1" applyAlignment="1">
      <alignment horizontal="center"/>
    </xf>
    <xf numFmtId="2" fontId="0" fillId="0" borderId="5" xfId="0" applyNumberFormat="1" applyFont="1" applyFill="1" applyBorder="1" applyAlignment="1">
      <alignment horizontal="right"/>
    </xf>
    <xf numFmtId="2" fontId="0" fillId="0" borderId="5" xfId="0" applyNumberFormat="1" applyFont="1" applyFill="1" applyBorder="1" applyAlignment="1">
      <alignment horizontal="center"/>
    </xf>
    <xf numFmtId="2" fontId="7" fillId="0" borderId="5" xfId="0" applyNumberFormat="1" applyFont="1" applyBorder="1" applyAlignment="1">
      <alignment horizontal="center"/>
    </xf>
    <xf numFmtId="0" fontId="2" fillId="0" borderId="6" xfId="0" applyFont="1" applyFill="1" applyBorder="1" applyAlignment="1"/>
    <xf numFmtId="1" fontId="0" fillId="0" borderId="6" xfId="0" applyNumberFormat="1" applyFont="1" applyFill="1" applyBorder="1" applyAlignment="1"/>
    <xf numFmtId="2" fontId="0" fillId="0" borderId="6" xfId="0" applyNumberFormat="1" applyFont="1" applyFill="1" applyBorder="1" applyAlignment="1"/>
    <xf numFmtId="2" fontId="0" fillId="0" borderId="6" xfId="0" applyNumberFormat="1" applyFont="1" applyFill="1" applyBorder="1" applyAlignment="1">
      <alignment horizontal="right"/>
    </xf>
    <xf numFmtId="0" fontId="2" fillId="7" borderId="3" xfId="0" applyFont="1" applyFill="1" applyBorder="1" applyAlignment="1"/>
    <xf numFmtId="0" fontId="2" fillId="7" borderId="1" xfId="0" applyFont="1" applyFill="1" applyBorder="1" applyAlignment="1"/>
    <xf numFmtId="0" fontId="7" fillId="0" borderId="5" xfId="0" applyFont="1" applyFill="1" applyBorder="1" applyAlignment="1"/>
    <xf numFmtId="2" fontId="7" fillId="0" borderId="5" xfId="0" applyNumberFormat="1" applyFont="1" applyBorder="1" applyAlignment="1"/>
    <xf numFmtId="0" fontId="2" fillId="7" borderId="8" xfId="0" applyFont="1" applyFill="1" applyBorder="1" applyAlignment="1"/>
    <xf numFmtId="0" fontId="2" fillId="7" borderId="8" xfId="0" applyFont="1" applyFill="1" applyBorder="1" applyAlignment="1">
      <alignment horizontal="right"/>
    </xf>
    <xf numFmtId="0" fontId="7" fillId="0" borderId="5" xfId="0" applyFont="1" applyBorder="1" applyAlignment="1"/>
    <xf numFmtId="0" fontId="0" fillId="0" borderId="5" xfId="0" applyFont="1" applyBorder="1" applyAlignment="1">
      <alignment horizontal="center"/>
    </xf>
    <xf numFmtId="0" fontId="2" fillId="9" borderId="5" xfId="0" applyFont="1" applyFill="1" applyBorder="1" applyAlignment="1">
      <alignment horizontal="center"/>
    </xf>
    <xf numFmtId="0" fontId="2" fillId="7" borderId="8" xfId="0" applyFont="1" applyFill="1" applyBorder="1" applyAlignment="1">
      <alignment horizontal="center"/>
    </xf>
    <xf numFmtId="0" fontId="2" fillId="7" borderId="0" xfId="0" applyFont="1" applyFill="1" applyBorder="1" applyAlignment="1"/>
    <xf numFmtId="0" fontId="2" fillId="8" borderId="1" xfId="0" applyFont="1" applyFill="1" applyBorder="1" applyAlignment="1"/>
    <xf numFmtId="0" fontId="2" fillId="8" borderId="5" xfId="0" applyFont="1" applyFill="1" applyBorder="1" applyAlignment="1">
      <alignment horizontal="right" vertical="center"/>
    </xf>
    <xf numFmtId="1" fontId="2" fillId="8" borderId="5" xfId="0" applyNumberFormat="1" applyFont="1" applyFill="1" applyBorder="1" applyAlignment="1">
      <alignment horizontal="right" vertical="center"/>
    </xf>
    <xf numFmtId="2" fontId="2" fillId="8" borderId="5" xfId="0" applyNumberFormat="1" applyFont="1" applyFill="1" applyBorder="1" applyAlignment="1">
      <alignment horizontal="right" vertical="center"/>
    </xf>
    <xf numFmtId="0" fontId="7" fillId="7" borderId="5" xfId="0" applyFont="1" applyFill="1" applyBorder="1" applyAlignment="1"/>
    <xf numFmtId="0" fontId="7" fillId="7" borderId="5" xfId="0" applyFont="1" applyFill="1" applyBorder="1" applyAlignment="1">
      <alignment horizontal="center"/>
    </xf>
    <xf numFmtId="0" fontId="2" fillId="0" borderId="0" xfId="0" applyFont="1" applyFill="1" applyBorder="1" applyAlignment="1"/>
    <xf numFmtId="2" fontId="7" fillId="0" borderId="0" xfId="0" applyNumberFormat="1" applyFont="1" applyFill="1" applyBorder="1" applyAlignment="1">
      <alignment horizontal="right"/>
    </xf>
    <xf numFmtId="0" fontId="2" fillId="0" borderId="5" xfId="0" applyFont="1" applyBorder="1" applyAlignment="1">
      <alignment horizontal="center"/>
    </xf>
    <xf numFmtId="0" fontId="11" fillId="10" borderId="0" xfId="0" applyFont="1" applyFill="1" applyAlignment="1"/>
    <xf numFmtId="0" fontId="11" fillId="11" borderId="0" xfId="0" applyFont="1" applyFill="1" applyAlignment="1"/>
    <xf numFmtId="0" fontId="11" fillId="12" borderId="0" xfId="0" applyFont="1" applyFill="1" applyAlignment="1"/>
    <xf numFmtId="0" fontId="0" fillId="13" borderId="0" xfId="0" applyFont="1" applyFill="1" applyAlignment="1"/>
    <xf numFmtId="0" fontId="0" fillId="8" borderId="0" xfId="0" applyFont="1" applyFill="1" applyAlignment="1"/>
    <xf numFmtId="0" fontId="0" fillId="9" borderId="0" xfId="0" applyFont="1" applyFill="1" applyAlignment="1">
      <alignment horizontal="left"/>
    </xf>
    <xf numFmtId="2" fontId="0" fillId="9" borderId="0" xfId="0" applyNumberFormat="1" applyFont="1" applyFill="1" applyAlignment="1"/>
    <xf numFmtId="1" fontId="0" fillId="9" borderId="0" xfId="0" applyNumberFormat="1" applyFont="1" applyFill="1" applyAlignment="1"/>
    <xf numFmtId="0" fontId="4" fillId="9" borderId="0" xfId="0" applyFont="1" applyFill="1" applyAlignment="1">
      <alignment horizontal="left"/>
    </xf>
    <xf numFmtId="1" fontId="4" fillId="9" borderId="0" xfId="0" applyNumberFormat="1" applyFont="1" applyFill="1" applyAlignment="1"/>
    <xf numFmtId="0" fontId="0" fillId="9" borderId="0" xfId="0" applyNumberFormat="1" applyFont="1" applyFill="1" applyAlignment="1"/>
    <xf numFmtId="0" fontId="8" fillId="11" borderId="0" xfId="0" applyFont="1" applyFill="1" applyAlignment="1"/>
    <xf numFmtId="0" fontId="0" fillId="11" borderId="0" xfId="0" applyFont="1" applyFill="1" applyAlignment="1"/>
    <xf numFmtId="0" fontId="8" fillId="12" borderId="0" xfId="0" applyFont="1" applyFill="1" applyAlignment="1"/>
    <xf numFmtId="0" fontId="0" fillId="12" borderId="0" xfId="0" applyFont="1" applyFill="1" applyAlignment="1"/>
    <xf numFmtId="0" fontId="8" fillId="10" borderId="0" xfId="0" applyFont="1" applyFill="1" applyAlignment="1"/>
    <xf numFmtId="0" fontId="0" fillId="10" borderId="0" xfId="0" applyFont="1" applyFill="1" applyAlignment="1"/>
    <xf numFmtId="0" fontId="0" fillId="0" borderId="0" xfId="0" applyFont="1" applyFill="1" applyAlignment="1"/>
    <xf numFmtId="0" fontId="2" fillId="16" borderId="5" xfId="0" applyFont="1" applyFill="1" applyBorder="1" applyAlignment="1"/>
    <xf numFmtId="0" fontId="2" fillId="16" borderId="5" xfId="0" applyFont="1" applyFill="1" applyBorder="1" applyAlignment="1">
      <alignment horizontal="center"/>
    </xf>
    <xf numFmtId="0" fontId="2" fillId="10"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2" fillId="13" borderId="1" xfId="0" applyFont="1" applyFill="1" applyBorder="1" applyAlignment="1">
      <alignment horizontal="left" vertical="center" wrapText="1"/>
    </xf>
    <xf numFmtId="0" fontId="17" fillId="10" borderId="1" xfId="0" applyFont="1" applyFill="1" applyBorder="1" applyAlignment="1">
      <alignment horizontal="left" vertical="center" wrapText="1"/>
    </xf>
    <xf numFmtId="0" fontId="17" fillId="12" borderId="1" xfId="0" applyFont="1" applyFill="1" applyBorder="1" applyAlignment="1">
      <alignment horizontal="left" vertical="center" wrapText="1"/>
    </xf>
    <xf numFmtId="0" fontId="17" fillId="11" borderId="1" xfId="0" applyFont="1" applyFill="1" applyBorder="1" applyAlignment="1">
      <alignment horizontal="left" vertical="center" wrapText="1"/>
    </xf>
    <xf numFmtId="0" fontId="17" fillId="13" borderId="1" xfId="0" applyFont="1" applyFill="1" applyBorder="1" applyAlignment="1">
      <alignment horizontal="left" vertical="center" wrapText="1"/>
    </xf>
    <xf numFmtId="0" fontId="16" fillId="10" borderId="1" xfId="0" applyFont="1" applyFill="1" applyBorder="1" applyAlignment="1">
      <alignment horizontal="left" vertical="center" wrapText="1"/>
    </xf>
    <xf numFmtId="0" fontId="16" fillId="12" borderId="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1" fillId="0" borderId="0" xfId="0" applyFont="1" applyFill="1" applyAlignment="1"/>
    <xf numFmtId="0" fontId="2" fillId="15" borderId="5" xfId="0" applyFont="1" applyFill="1" applyBorder="1" applyAlignment="1">
      <alignment horizontal="center"/>
    </xf>
    <xf numFmtId="0" fontId="2" fillId="9" borderId="5" xfId="0" applyFont="1" applyFill="1" applyBorder="1" applyAlignment="1"/>
    <xf numFmtId="0" fontId="18" fillId="17" borderId="5" xfId="0" applyFont="1" applyFill="1" applyBorder="1" applyAlignment="1">
      <alignment horizontal="center"/>
    </xf>
    <xf numFmtId="0" fontId="2" fillId="7" borderId="5" xfId="0" applyFont="1" applyFill="1" applyBorder="1" applyAlignment="1"/>
    <xf numFmtId="0" fontId="0" fillId="0" borderId="5" xfId="0" applyFont="1" applyBorder="1" applyAlignment="1"/>
    <xf numFmtId="0" fontId="18" fillId="17" borderId="5" xfId="0" applyFont="1" applyFill="1" applyBorder="1" applyAlignment="1"/>
    <xf numFmtId="0" fontId="2" fillId="9" borderId="5" xfId="0" applyFont="1" applyFill="1" applyBorder="1" applyAlignment="1">
      <alignment horizontal="center"/>
    </xf>
    <xf numFmtId="0" fontId="2" fillId="9" borderId="5" xfId="0" applyFont="1" applyFill="1" applyBorder="1" applyAlignment="1">
      <alignment horizontal="left" vertical="center"/>
    </xf>
    <xf numFmtId="0" fontId="0" fillId="0" borderId="0" xfId="0" applyFont="1" applyBorder="1" applyAlignment="1"/>
    <xf numFmtId="0" fontId="2" fillId="14" borderId="6" xfId="0" applyFont="1" applyFill="1" applyBorder="1" applyAlignment="1">
      <alignment horizontal="center"/>
    </xf>
    <xf numFmtId="0" fontId="2" fillId="14" borderId="7" xfId="0" applyFont="1" applyFill="1" applyBorder="1" applyAlignment="1">
      <alignment horizontal="center"/>
    </xf>
    <xf numFmtId="0" fontId="2" fillId="14" borderId="5" xfId="0" applyFont="1" applyFill="1" applyBorder="1" applyAlignment="1">
      <alignment horizontal="center"/>
    </xf>
    <xf numFmtId="0" fontId="2" fillId="7" borderId="8" xfId="0" applyFont="1" applyFill="1" applyBorder="1" applyAlignment="1"/>
    <xf numFmtId="0" fontId="2" fillId="14" borderId="8" xfId="0" applyFont="1" applyFill="1" applyBorder="1" applyAlignment="1">
      <alignment horizontal="center"/>
    </xf>
    <xf numFmtId="0" fontId="2" fillId="8" borderId="5" xfId="0" applyFont="1" applyFill="1" applyBorder="1" applyAlignment="1">
      <alignment horizontal="center"/>
    </xf>
    <xf numFmtId="0" fontId="2" fillId="8" borderId="3" xfId="0" applyFont="1" applyFill="1" applyBorder="1" applyAlignment="1">
      <alignment horizontal="center"/>
    </xf>
    <xf numFmtId="0" fontId="2" fillId="8" borderId="4" xfId="0" applyFont="1" applyFill="1" applyBorder="1" applyAlignment="1">
      <alignment horizontal="center"/>
    </xf>
  </cellXfs>
  <cellStyles count="2">
    <cellStyle name="Hyperlink" xfId="1" builtinId="8"/>
    <cellStyle name="Normal" xfId="0" builtinId="0"/>
  </cellStyles>
  <dxfs count="329">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tint="-0.249977111117893"/>
        </patternFill>
      </fill>
    </dxf>
    <dxf>
      <numFmt numFmtId="2" formatCode="0.00"/>
    </dxf>
    <dxf>
      <fill>
        <patternFill patternType="solid">
          <bgColor theme="2" tint="-0.249977111117893"/>
        </patternFill>
      </fill>
    </dxf>
    <dxf>
      <fill>
        <patternFill patternType="solid">
          <bgColor theme="2" tint="-0.249977111117893"/>
        </patternFill>
      </fill>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tint="-0.249977111117893"/>
        </patternFill>
      </fill>
    </dxf>
    <dxf>
      <numFmt numFmtId="2" formatCode="0.00"/>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fill>
        <patternFill patternType="solid">
          <bgColor theme="2" tint="-0.249977111117893"/>
        </patternFill>
      </fill>
    </dxf>
    <dxf>
      <numFmt numFmtId="2" formatCode="0.00"/>
    </dxf>
    <dxf>
      <fill>
        <patternFill patternType="solid">
          <bgColor theme="2" tint="-0.249977111117893"/>
        </patternFill>
      </fill>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1" formatCode="0"/>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numFmt numFmtId="2" formatCode="0.00"/>
    </dxf>
    <dxf>
      <numFmt numFmtId="1" formatCode="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tint="-0.249977111117893"/>
        </patternFill>
      </fill>
    </dxf>
    <dxf>
      <fill>
        <patternFill patternType="solid">
          <bgColor theme="2" tint="-0.249977111117893"/>
        </patternFill>
      </fill>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tint="-0.249977111117893"/>
        </patternFill>
      </fill>
    </dxf>
    <dxf>
      <numFmt numFmtId="2" formatCode="0.00"/>
    </dxf>
    <dxf>
      <fill>
        <patternFill patternType="solid">
          <bgColor theme="2"/>
        </patternFill>
      </fill>
    </dxf>
    <dxf>
      <fill>
        <patternFill>
          <bgColor theme="2" tint="-0.249977111117893"/>
        </patternFill>
      </fill>
    </dxf>
    <dxf>
      <fill>
        <patternFill>
          <bgColor theme="2" tint="-0.249977111117893"/>
        </patternFill>
      </fill>
    </dxf>
    <dxf>
      <fill>
        <patternFill>
          <bgColor theme="2" tint="-0.249977111117893"/>
        </patternFill>
      </fill>
    </dxf>
    <dxf>
      <fill>
        <patternFill>
          <bgColor theme="2" tint="-0.249977111117893"/>
        </patternFill>
      </fill>
    </dxf>
    <dxf>
      <fill>
        <patternFill>
          <bgColor theme="2" tint="-0.249977111117893"/>
        </patternFill>
      </fill>
    </dxf>
    <dxf>
      <fill>
        <patternFill>
          <bgColor theme="2" tint="-0.249977111117893"/>
        </patternFill>
      </fill>
    </dxf>
    <dxf>
      <fill>
        <patternFill patternType="solid">
          <bgColor rgb="FF25AABE"/>
        </patternFill>
      </fill>
    </dxf>
    <dxf>
      <fill>
        <patternFill patternType="solid">
          <bgColor rgb="FF25AABE"/>
        </patternFill>
      </fill>
    </dxf>
    <dxf>
      <fill>
        <patternFill patternType="solid">
          <bgColor rgb="FF25AABE"/>
        </patternFill>
      </fill>
    </dxf>
    <dxf>
      <fill>
        <patternFill patternType="solid">
          <bgColor rgb="FF25AABE"/>
        </patternFill>
      </fill>
    </dxf>
    <dxf>
      <fill>
        <patternFill patternType="solid">
          <bgColor rgb="FF25AABE"/>
        </patternFill>
      </fill>
    </dxf>
    <dxf>
      <fill>
        <patternFill patternType="solid">
          <bgColor rgb="FF25AABE"/>
        </patternFill>
      </fill>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1" formatCode="0"/>
    </dxf>
    <dxf>
      <numFmt numFmtId="2" formatCode="0.00"/>
    </dxf>
    <dxf>
      <numFmt numFmtId="2" formatCode="0.00"/>
    </dxf>
    <dxf>
      <fill>
        <patternFill>
          <bgColor theme="2" tint="-0.249977111117893"/>
        </patternFill>
      </fill>
    </dxf>
    <dxf>
      <fill>
        <patternFill patternType="solid">
          <bgColor theme="2" tint="-0.249977111117893"/>
        </patternFill>
      </fill>
    </dxf>
    <dxf>
      <numFmt numFmtId="2" formatCode="0.00"/>
    </dxf>
    <dxf>
      <fill>
        <patternFill patternType="solid">
          <bgColor theme="2"/>
        </patternFill>
      </fill>
    </dxf>
    <dxf>
      <fill>
        <patternFill patternType="solid">
          <bgColor theme="2"/>
        </patternFill>
      </fill>
    </dxf>
    <dxf>
      <fill>
        <patternFill>
          <bgColor theme="2" tint="-0.249977111117893"/>
        </patternFill>
      </fill>
    </dxf>
    <dxf>
      <fill>
        <patternFill>
          <bgColor theme="2" tint="-0.249977111117893"/>
        </patternFill>
      </fill>
    </dxf>
    <dxf>
      <fill>
        <patternFill patternType="solid">
          <bgColor theme="2" tint="-0.249977111117893"/>
        </patternFill>
      </fill>
    </dxf>
    <dxf>
      <fill>
        <patternFill patternType="solid">
          <bgColor theme="2" tint="-0.249977111117893"/>
        </patternFill>
      </fill>
    </dxf>
    <dxf>
      <numFmt numFmtId="1" formatCode="0"/>
    </dxf>
    <dxf>
      <numFmt numFmtId="2" formatCode="0.00"/>
    </dxf>
    <dxf>
      <numFmt numFmtId="2" formatCode="0.00"/>
    </dxf>
    <dxf>
      <fill>
        <patternFill patternType="solid">
          <bgColor theme="2" tint="-0.249977111117893"/>
        </patternFill>
      </fill>
    </dxf>
    <dxf>
      <numFmt numFmtId="2" formatCode="0.00"/>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tint="-0.249977111117893"/>
        </patternFill>
      </fill>
    </dxf>
    <dxf>
      <numFmt numFmtId="2" formatCode="0.00"/>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tint="-0.249977111117893"/>
        </patternFill>
      </fill>
    </dxf>
    <dxf>
      <numFmt numFmtId="2" formatCode="0.00"/>
    </dxf>
    <dxf>
      <fill>
        <patternFill patternType="solid">
          <bgColor theme="2" tint="-0.249977111117893"/>
        </patternFill>
      </fill>
    </dxf>
    <dxf>
      <numFmt numFmtId="2" formatCode="0.00"/>
    </dxf>
    <dxf>
      <fill>
        <patternFill patternType="solid">
          <bgColor theme="2" tint="-0.249977111117893"/>
        </patternFill>
      </fill>
    </dxf>
    <dxf>
      <fill>
        <patternFill patternType="solid">
          <bgColor theme="2" tint="-0.249977111117893"/>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tint="-0.249977111117893"/>
        </patternFill>
      </fill>
    </dxf>
    <dxf>
      <fill>
        <patternFill patternType="solid">
          <bgColor theme="2" tint="-0.249977111117893"/>
        </patternFill>
      </fill>
    </dxf>
    <dxf>
      <numFmt numFmtId="1" formatCode="0"/>
    </dxf>
    <dxf>
      <numFmt numFmtId="2" formatCode="0.00"/>
    </dxf>
    <dxf>
      <fill>
        <patternFill patternType="solid">
          <bgColor theme="2" tint="-0.249977111117893"/>
        </patternFill>
      </fill>
    </dxf>
    <dxf>
      <fill>
        <patternFill patternType="solid">
          <bgColor theme="2" tint="-0.249977111117893"/>
        </patternFill>
      </fill>
    </dxf>
    <dxf>
      <numFmt numFmtId="2" formatCode="0.00"/>
    </dxf>
    <dxf>
      <fill>
        <patternFill patternType="solid">
          <bgColor theme="2"/>
        </patternFill>
      </fill>
    </dxf>
    <dxf>
      <fill>
        <patternFill patternType="solid">
          <bgColor theme="2"/>
        </patternFill>
      </fill>
    </dxf>
    <dxf>
      <fill>
        <patternFill>
          <bgColor theme="2" tint="-0.249977111117893"/>
        </patternFill>
      </fill>
    </dxf>
    <dxf>
      <fill>
        <patternFill>
          <bgColor theme="2" tint="-0.249977111117893"/>
        </patternFill>
      </fill>
    </dxf>
    <dxf>
      <numFmt numFmtId="1" formatCode="0"/>
    </dxf>
    <dxf>
      <numFmt numFmtId="2" formatCode="0.00"/>
    </dxf>
    <dxf>
      <numFmt numFmtId="2" formatCode="0.00"/>
    </dxf>
    <dxf>
      <fill>
        <patternFill patternType="solid">
          <bgColor theme="2" tint="-0.249977111117893"/>
        </patternFill>
      </fill>
    </dxf>
    <dxf>
      <numFmt numFmtId="2" formatCode="0.00"/>
    </dxf>
    <dxf>
      <fill>
        <patternFill patternType="solid">
          <bgColor theme="2"/>
        </patternFill>
      </fill>
    </dxf>
    <dxf>
      <fill>
        <patternFill patternType="solid">
          <bgColor theme="2"/>
        </patternFill>
      </fill>
    </dxf>
    <dxf>
      <font>
        <color auto="1"/>
      </font>
    </dxf>
    <dxf>
      <font>
        <color auto="1"/>
      </font>
    </dxf>
    <dxf>
      <fill>
        <patternFill patternType="solid">
          <bgColor theme="2" tint="-0.249977111117893"/>
        </patternFill>
      </fill>
    </dxf>
    <dxf>
      <fill>
        <patternFill patternType="solid">
          <bgColor theme="2" tint="-0.249977111117893"/>
        </patternFill>
      </fill>
    </dxf>
    <dxf>
      <numFmt numFmtId="1" formatCode="0"/>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1" formatCode="0"/>
    </dxf>
    <dxf>
      <numFmt numFmtId="2" formatCode="0.00"/>
    </dxf>
    <dxf>
      <numFmt numFmtId="2" formatCode="0.00"/>
    </dxf>
    <dxf>
      <fill>
        <patternFill patternType="solid">
          <bgColor theme="2" tint="-0.249977111117893"/>
        </patternFill>
      </fill>
    </dxf>
    <dxf>
      <numFmt numFmtId="2" formatCode="0.00"/>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fill>
        <patternFill patternType="solid">
          <bgColor theme="2"/>
        </patternFill>
      </fill>
    </dxf>
    <dxf>
      <fill>
        <patternFill patternType="solid">
          <fgColor indexed="64"/>
          <bgColor rgb="FF25AABE"/>
        </patternFill>
      </fill>
    </dxf>
    <dxf>
      <fill>
        <patternFill patternType="solid">
          <bgColor theme="2" tint="-0.249977111117893"/>
        </patternFill>
      </fill>
    </dxf>
    <dxf>
      <fill>
        <patternFill patternType="solid">
          <bgColor theme="2" tint="-0.249977111117893"/>
        </patternFill>
      </fill>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1" formatCode="0"/>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2" formatCode="0.00"/>
    </dxf>
    <dxf>
      <numFmt numFmtId="2" formatCode="0.00"/>
    </dxf>
    <dxf>
      <fill>
        <patternFill patternType="solid">
          <bgColor theme="2" tint="-0.249977111117893"/>
        </patternFill>
      </fill>
    </dxf>
    <dxf>
      <numFmt numFmtId="2" formatCode="0.00"/>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fill>
        <patternFill patternType="solid">
          <bgColor theme="2"/>
        </patternFill>
      </fill>
    </dxf>
    <dxf>
      <fill>
        <patternFill patternType="solid">
          <bgColor theme="2"/>
        </patternFill>
      </fill>
    </dxf>
    <dxf>
      <fill>
        <patternFill>
          <bgColor theme="2" tint="-0.249977111117893"/>
        </patternFill>
      </fill>
    </dxf>
    <dxf>
      <fill>
        <patternFill>
          <bgColor theme="2" tint="-0.249977111117893"/>
        </patternFill>
      </fill>
    </dxf>
    <dxf>
      <fill>
        <patternFill patternType="solid">
          <bgColor theme="2" tint="-0.249977111117893"/>
        </patternFill>
      </fill>
    </dxf>
    <dxf>
      <fill>
        <patternFill patternType="solid">
          <bgColor theme="2" tint="-0.249977111117893"/>
        </patternFill>
      </fill>
    </dxf>
    <dxf>
      <numFmt numFmtId="1" formatCode="0"/>
    </dxf>
    <dxf>
      <numFmt numFmtId="2" formatCode="0.00"/>
    </dxf>
    <dxf>
      <numFmt numFmtId="2" formatCode="0.00"/>
    </dxf>
    <dxf>
      <fill>
        <patternFill>
          <bgColor theme="2" tint="-0.249977111117893"/>
        </patternFill>
      </fill>
    </dxf>
    <dxf>
      <numFmt numFmtId="2" formatCode="0.00"/>
    </dxf>
    <dxf>
      <numFmt numFmtId="2" formatCode="0.00"/>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tint="-0.249977111117893"/>
        </patternFill>
      </fill>
    </dxf>
    <dxf>
      <fill>
        <patternFill patternType="solid">
          <bgColor theme="2" tint="-0.249977111117893"/>
        </patternFill>
      </fill>
    </dxf>
    <dxf>
      <numFmt numFmtId="1" formatCode="0"/>
    </dxf>
    <dxf>
      <numFmt numFmtId="2" formatCode="0.00"/>
    </dxf>
    <dxf>
      <numFmt numFmtId="2" formatCode="0.00"/>
    </dxf>
  </dxfs>
  <tableStyles count="0" defaultTableStyle="TableStyleMedium2" defaultPivotStyle="PivotStyleLight16"/>
  <colors>
    <mruColors>
      <color rgb="FF25AABE"/>
      <color rgb="FF96C554"/>
      <color rgb="FFDD3D47"/>
      <color rgb="FFF1AA4D"/>
      <color rgb="FFE4E5E3"/>
      <color rgb="FF9E2C34"/>
      <color rgb="FF325276"/>
      <color rgb="FFE07641"/>
      <color rgb="FF64A286"/>
      <color rgb="FFF4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yVal>
            <c:numRef>
              <c:f>'Dados '!$BF$40:$BF$77</c:f>
              <c:numCache>
                <c:formatCode>0.00</c:formatCode>
                <c:ptCount val="37"/>
                <c:pt idx="0">
                  <c:v>6.5333333333333332</c:v>
                </c:pt>
                <c:pt idx="1">
                  <c:v>6.5666666666666664</c:v>
                </c:pt>
                <c:pt idx="2">
                  <c:v>5.0999999999999996</c:v>
                </c:pt>
                <c:pt idx="3">
                  <c:v>6.2</c:v>
                </c:pt>
                <c:pt idx="4">
                  <c:v>4.7666666666666666</c:v>
                </c:pt>
                <c:pt idx="5">
                  <c:v>5.5</c:v>
                </c:pt>
                <c:pt idx="6">
                  <c:v>6.5666666666666664</c:v>
                </c:pt>
                <c:pt idx="7">
                  <c:v>4.333333333333333</c:v>
                </c:pt>
                <c:pt idx="8">
                  <c:v>4.4000000000000004</c:v>
                </c:pt>
                <c:pt idx="9">
                  <c:v>5.9333333333333336</c:v>
                </c:pt>
                <c:pt idx="10">
                  <c:v>4.7333333333333334</c:v>
                </c:pt>
                <c:pt idx="11">
                  <c:v>5.3</c:v>
                </c:pt>
                <c:pt idx="12">
                  <c:v>4.7333333333333334</c:v>
                </c:pt>
                <c:pt idx="13">
                  <c:v>5.7</c:v>
                </c:pt>
                <c:pt idx="14">
                  <c:v>4.8666666666666663</c:v>
                </c:pt>
                <c:pt idx="15">
                  <c:v>4.9666666666666668</c:v>
                </c:pt>
                <c:pt idx="16">
                  <c:v>4.6333333333333337</c:v>
                </c:pt>
                <c:pt idx="17">
                  <c:v>5.2</c:v>
                </c:pt>
                <c:pt idx="18">
                  <c:v>3.8333333333333335</c:v>
                </c:pt>
                <c:pt idx="19">
                  <c:v>3.3333333333333335</c:v>
                </c:pt>
                <c:pt idx="20">
                  <c:v>3</c:v>
                </c:pt>
                <c:pt idx="21">
                  <c:v>1.3333333333333333</c:v>
                </c:pt>
                <c:pt idx="22">
                  <c:v>3</c:v>
                </c:pt>
                <c:pt idx="23">
                  <c:v>0.6</c:v>
                </c:pt>
                <c:pt idx="24">
                  <c:v>0.93333333333333335</c:v>
                </c:pt>
                <c:pt idx="25">
                  <c:v>0.8666666666666667</c:v>
                </c:pt>
                <c:pt idx="26">
                  <c:v>0.76666666666666672</c:v>
                </c:pt>
                <c:pt idx="27">
                  <c:v>5.9333333333333336</c:v>
                </c:pt>
                <c:pt idx="28">
                  <c:v>4.7666666666666666</c:v>
                </c:pt>
                <c:pt idx="29">
                  <c:v>3.6</c:v>
                </c:pt>
                <c:pt idx="30">
                  <c:v>5.166666666666667</c:v>
                </c:pt>
                <c:pt idx="31">
                  <c:v>4.2</c:v>
                </c:pt>
                <c:pt idx="32">
                  <c:v>6.0666666666666664</c:v>
                </c:pt>
                <c:pt idx="33">
                  <c:v>7.1333333333333337</c:v>
                </c:pt>
                <c:pt idx="34">
                  <c:v>6</c:v>
                </c:pt>
                <c:pt idx="35">
                  <c:v>4.9666666666666668</c:v>
                </c:pt>
                <c:pt idx="36">
                  <c:v>5.8</c:v>
                </c:pt>
              </c:numCache>
            </c:numRef>
          </c:yVal>
          <c:smooth val="0"/>
          <c:extLst>
            <c:ext xmlns:c16="http://schemas.microsoft.com/office/drawing/2014/chart" uri="{C3380CC4-5D6E-409C-BE32-E72D297353CC}">
              <c16:uniqueId val="{00000000-E8CC-A645-8417-8249F7953729}"/>
            </c:ext>
          </c:extLst>
        </c:ser>
        <c:dLbls>
          <c:showLegendKey val="0"/>
          <c:showVal val="0"/>
          <c:showCatName val="0"/>
          <c:showSerName val="0"/>
          <c:showPercent val="0"/>
          <c:showBubbleSize val="0"/>
        </c:dLbls>
        <c:axId val="433419295"/>
        <c:axId val="401067615"/>
      </c:scatterChart>
      <c:valAx>
        <c:axId val="433419295"/>
        <c:scaling>
          <c:orientation val="minMax"/>
          <c:max val="45"/>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1067615"/>
        <c:crosses val="autoZero"/>
        <c:crossBetween val="midCat"/>
      </c:valAx>
      <c:valAx>
        <c:axId val="401067615"/>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341929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Média por critério avaliado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1"/>
          <c:tx>
            <c:strRef>
              <c:f>CIDADES!$K$5</c:f>
              <c:strCache>
                <c:ptCount val="1"/>
                <c:pt idx="0">
                  <c:v>Média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CIDADES!$I$6:$I$18</c:f>
              <c:strCache>
                <c:ptCount val="13"/>
                <c:pt idx="0">
                  <c:v>Média de 1.1  REGULARIDADE DO PISO</c:v>
                </c:pt>
                <c:pt idx="1">
                  <c:v>Média de 1.2. LARGURA TOTAL E LARGURA DA FAIXA LIVRE</c:v>
                </c:pt>
                <c:pt idx="2">
                  <c:v>Média de 1.3 INCLINAÇÃO TRANSVERSAL DA CALÇADA</c:v>
                </c:pt>
                <c:pt idx="3">
                  <c:v>Média de 1.4 BARREIRAS E OBSTÁCULOS</c:v>
                </c:pt>
                <c:pt idx="4">
                  <c:v>Média de 1.5 RAMPAS DE ACESSIBILIDADE</c:v>
                </c:pt>
                <c:pt idx="5">
                  <c:v>Média de 2.1 FAIXA DE PEDESTRES</c:v>
                </c:pt>
                <c:pt idx="6">
                  <c:v>Média de 2.2 SEMÁFOROS DE PEDESTRES</c:v>
                </c:pt>
                <c:pt idx="7">
                  <c:v>Média de 2.3 MAPAS E PLACAS DE ORIENTAÇÃO</c:v>
                </c:pt>
                <c:pt idx="8">
                  <c:v>Média de 3.1 RUÍDO URBANO</c:v>
                </c:pt>
                <c:pt idx="9">
                  <c:v>Média de 3.2 POLUIÇÃO ATMOSFÉRICA</c:v>
                </c:pt>
                <c:pt idx="10">
                  <c:v>Média de 3.3 EXISTÊNCIA DE MOBILIÁRIO URBANO E PRAÇAS</c:v>
                </c:pt>
                <c:pt idx="11">
                  <c:v>Média de 3.4 ARBORIZAÇÃO E PAISAGISMO</c:v>
                </c:pt>
                <c:pt idx="12">
                  <c:v>Média de SEGURANÇA</c:v>
                </c:pt>
              </c:strCache>
            </c:strRef>
          </c:cat>
          <c:val>
            <c:numRef>
              <c:f>CIDADES!$K$6:$K$18</c:f>
              <c:numCache>
                <c:formatCode>0.00</c:formatCode>
                <c:ptCount val="13"/>
                <c:pt idx="0">
                  <c:v>5.5263157894736841</c:v>
                </c:pt>
                <c:pt idx="1">
                  <c:v>7.1052631578947372</c:v>
                </c:pt>
                <c:pt idx="2">
                  <c:v>8.7105263157894743</c:v>
                </c:pt>
                <c:pt idx="3">
                  <c:v>5.8421052631578947</c:v>
                </c:pt>
                <c:pt idx="4">
                  <c:v>4.1315789473684212</c:v>
                </c:pt>
                <c:pt idx="5">
                  <c:v>4.2368421052631575</c:v>
                </c:pt>
                <c:pt idx="6">
                  <c:v>0.92105263157894735</c:v>
                </c:pt>
                <c:pt idx="7">
                  <c:v>3.3421052631578947</c:v>
                </c:pt>
                <c:pt idx="8">
                  <c:v>5.7894736842105265</c:v>
                </c:pt>
                <c:pt idx="9">
                  <c:v>5.1842105263157894</c:v>
                </c:pt>
                <c:pt idx="10">
                  <c:v>5.0526315789473681</c:v>
                </c:pt>
                <c:pt idx="11">
                  <c:v>4.8947368421052628</c:v>
                </c:pt>
                <c:pt idx="12">
                  <c:v>5.6842105263157894</c:v>
                </c:pt>
              </c:numCache>
            </c:numRef>
          </c:val>
          <c:extLst>
            <c:ext xmlns:c16="http://schemas.microsoft.com/office/drawing/2014/chart" uri="{C3380CC4-5D6E-409C-BE32-E72D297353CC}">
              <c16:uniqueId val="{00000000-29C3-461E-A657-A8BFFA99A15E}"/>
            </c:ext>
          </c:extLst>
        </c:ser>
        <c:dLbls>
          <c:dLblPos val="outEnd"/>
          <c:showLegendKey val="0"/>
          <c:showVal val="1"/>
          <c:showCatName val="0"/>
          <c:showSerName val="0"/>
          <c:showPercent val="0"/>
          <c:showBubbleSize val="0"/>
        </c:dLbls>
        <c:gapWidth val="182"/>
        <c:axId val="614956800"/>
        <c:axId val="614958440"/>
        <c:extLst>
          <c:ext xmlns:c15="http://schemas.microsoft.com/office/drawing/2012/chart" uri="{02D57815-91ED-43cb-92C2-25804820EDAC}">
            <c15:filteredBarSeries>
              <c15:ser>
                <c:idx val="0"/>
                <c:order val="0"/>
                <c:tx>
                  <c:strRef>
                    <c:extLst>
                      <c:ext uri="{02D57815-91ED-43cb-92C2-25804820EDAC}">
                        <c15:formulaRef>
                          <c15:sqref>CIDADES!$J$5</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CIDADES!$I$6:$I$18</c15:sqref>
                        </c15:formulaRef>
                      </c:ext>
                    </c:extLst>
                    <c:strCache>
                      <c:ptCount val="13"/>
                      <c:pt idx="0">
                        <c:v>Média de 1.1  REGULARIDADE DO PISO</c:v>
                      </c:pt>
                      <c:pt idx="1">
                        <c:v>Média de 1.2. LARGURA TOTAL E LARGURA DA FAIXA LIVRE</c:v>
                      </c:pt>
                      <c:pt idx="2">
                        <c:v>Média de 1.3 INCLINAÇÃO TRANSVERSAL DA CALÇADA</c:v>
                      </c:pt>
                      <c:pt idx="3">
                        <c:v>Média de 1.4 BARREIRAS E OBSTÁCULOS</c:v>
                      </c:pt>
                      <c:pt idx="4">
                        <c:v>Média de 1.5 RAMPAS DE ACESSIBILIDADE</c:v>
                      </c:pt>
                      <c:pt idx="5">
                        <c:v>Média de 2.1 FAIXA DE PEDESTRES</c:v>
                      </c:pt>
                      <c:pt idx="6">
                        <c:v>Média de 2.2 SEMÁFOROS DE PEDESTRES</c:v>
                      </c:pt>
                      <c:pt idx="7">
                        <c:v>Média de 2.3 MAPAS E PLACAS DE ORIENTAÇÃO</c:v>
                      </c:pt>
                      <c:pt idx="8">
                        <c:v>Média de 3.1 RUÍDO URBANO</c:v>
                      </c:pt>
                      <c:pt idx="9">
                        <c:v>Média de 3.2 POLUIÇÃO ATMOSFÉRICA</c:v>
                      </c:pt>
                      <c:pt idx="10">
                        <c:v>Média de 3.3 EXISTÊNCIA DE MOBILIÁRIO URBANO E PRAÇAS</c:v>
                      </c:pt>
                      <c:pt idx="11">
                        <c:v>Média de 3.4 ARBORIZAÇÃO E PAISAGISMO</c:v>
                      </c:pt>
                      <c:pt idx="12">
                        <c:v>Média de SEGURANÇA</c:v>
                      </c:pt>
                    </c:strCache>
                  </c:strRef>
                </c:cat>
                <c:val>
                  <c:numRef>
                    <c:extLst>
                      <c:ext uri="{02D57815-91ED-43cb-92C2-25804820EDAC}">
                        <c15:formulaRef>
                          <c15:sqref>CIDADES!$J$6:$J$18</c15:sqref>
                        </c15:formulaRef>
                      </c:ext>
                    </c:extLst>
                    <c:numCache>
                      <c:formatCode>General</c:formatCode>
                      <c:ptCount val="13"/>
                    </c:numCache>
                  </c:numRef>
                </c:val>
                <c:extLst>
                  <c:ext xmlns:c16="http://schemas.microsoft.com/office/drawing/2014/chart" uri="{C3380CC4-5D6E-409C-BE32-E72D297353CC}">
                    <c16:uniqueId val="{00000001-29C3-461E-A657-A8BFFA99A15E}"/>
                  </c:ext>
                </c:extLst>
              </c15:ser>
            </c15:filteredBarSeries>
          </c:ext>
        </c:extLst>
      </c:barChart>
      <c:catAx>
        <c:axId val="614956800"/>
        <c:scaling>
          <c:orientation val="maxMin"/>
        </c:scaling>
        <c:delete val="0"/>
        <c:axPos val="l"/>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8440"/>
        <c:crosses val="autoZero"/>
        <c:auto val="1"/>
        <c:lblAlgn val="ctr"/>
        <c:lblOffset val="100"/>
        <c:noMultiLvlLbl val="0"/>
      </c:catAx>
      <c:valAx>
        <c:axId val="614958440"/>
        <c:scaling>
          <c:orientation val="minMax"/>
          <c:max val="1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6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pt-BR" sz="1400" b="0">
                <a:effectLst/>
              </a:rPr>
              <a:t>Número de avaliações e Média por volume do tráfego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CIDADES!$J$21</c:f>
              <c:strCache>
                <c:ptCount val="1"/>
                <c:pt idx="0">
                  <c:v>Avaliaçoes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CIDADES!$I$22:$I$24</c:f>
              <c:strCache>
                <c:ptCount val="3"/>
                <c:pt idx="0">
                  <c:v>Intenso</c:v>
                </c:pt>
                <c:pt idx="1">
                  <c:v>Moderado</c:v>
                </c:pt>
                <c:pt idx="2">
                  <c:v>Leve</c:v>
                </c:pt>
              </c:strCache>
            </c:strRef>
          </c:cat>
          <c:val>
            <c:numRef>
              <c:f>CIDADES!$J$22:$J$24</c:f>
              <c:numCache>
                <c:formatCode>0</c:formatCode>
                <c:ptCount val="3"/>
                <c:pt idx="0">
                  <c:v>24</c:v>
                </c:pt>
                <c:pt idx="1">
                  <c:v>13</c:v>
                </c:pt>
                <c:pt idx="2">
                  <c:v>1</c:v>
                </c:pt>
              </c:numCache>
            </c:numRef>
          </c:val>
          <c:extLst>
            <c:ext xmlns:c16="http://schemas.microsoft.com/office/drawing/2014/chart" uri="{C3380CC4-5D6E-409C-BE32-E72D297353CC}">
              <c16:uniqueId val="{00000000-41EB-4058-B486-0A89D10042F9}"/>
            </c:ext>
          </c:extLst>
        </c:ser>
        <c:dLbls>
          <c:dLblPos val="outEnd"/>
          <c:showLegendKey val="0"/>
          <c:showVal val="1"/>
          <c:showCatName val="0"/>
          <c:showSerName val="0"/>
          <c:showPercent val="0"/>
          <c:showBubbleSize val="0"/>
        </c:dLbls>
        <c:gapWidth val="150"/>
        <c:axId val="669363320"/>
        <c:axId val="669366272"/>
      </c:barChart>
      <c:lineChart>
        <c:grouping val="standard"/>
        <c:varyColors val="0"/>
        <c:ser>
          <c:idx val="1"/>
          <c:order val="1"/>
          <c:tx>
            <c:strRef>
              <c:f>CIDADES!$K$21</c:f>
              <c:strCache>
                <c:ptCount val="1"/>
                <c:pt idx="0">
                  <c:v>Média</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CIDADES!$I$22:$I$24</c:f>
              <c:strCache>
                <c:ptCount val="3"/>
                <c:pt idx="0">
                  <c:v>Intenso</c:v>
                </c:pt>
                <c:pt idx="1">
                  <c:v>Moderado</c:v>
                </c:pt>
                <c:pt idx="2">
                  <c:v>Leve</c:v>
                </c:pt>
              </c:strCache>
            </c:strRef>
          </c:cat>
          <c:val>
            <c:numRef>
              <c:f>CIDADES!$K$22:$K$24</c:f>
              <c:numCache>
                <c:formatCode>0.00</c:formatCode>
                <c:ptCount val="3"/>
                <c:pt idx="0">
                  <c:v>5.5666666666666673</c:v>
                </c:pt>
                <c:pt idx="1">
                  <c:v>5.0205128205128204</c:v>
                </c:pt>
                <c:pt idx="2">
                  <c:v>4.4333333333333336</c:v>
                </c:pt>
              </c:numCache>
            </c:numRef>
          </c:val>
          <c:smooth val="0"/>
          <c:extLst>
            <c:ext xmlns:c16="http://schemas.microsoft.com/office/drawing/2014/chart" uri="{C3380CC4-5D6E-409C-BE32-E72D297353CC}">
              <c16:uniqueId val="{00000001-41EB-4058-B486-0A89D10042F9}"/>
            </c:ext>
          </c:extLst>
        </c:ser>
        <c:dLbls>
          <c:showLegendKey val="0"/>
          <c:showVal val="1"/>
          <c:showCatName val="0"/>
          <c:showSerName val="0"/>
          <c:showPercent val="0"/>
          <c:showBubbleSize val="0"/>
        </c:dLbls>
        <c:marker val="1"/>
        <c:smooth val="0"/>
        <c:axId val="669372504"/>
        <c:axId val="669369880"/>
      </c:lineChart>
      <c:catAx>
        <c:axId val="669363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366272"/>
        <c:crosses val="autoZero"/>
        <c:auto val="1"/>
        <c:lblAlgn val="ctr"/>
        <c:lblOffset val="100"/>
        <c:noMultiLvlLbl val="0"/>
      </c:catAx>
      <c:valAx>
        <c:axId val="669366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363320"/>
        <c:crosses val="autoZero"/>
        <c:crossBetween val="between"/>
      </c:valAx>
      <c:valAx>
        <c:axId val="669369880"/>
        <c:scaling>
          <c:orientation val="minMax"/>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372504"/>
        <c:crosses val="max"/>
        <c:crossBetween val="between"/>
      </c:valAx>
      <c:catAx>
        <c:axId val="669372504"/>
        <c:scaling>
          <c:orientation val="minMax"/>
        </c:scaling>
        <c:delete val="1"/>
        <c:axPos val="b"/>
        <c:numFmt formatCode="General" sourceLinked="1"/>
        <c:majorTickMark val="out"/>
        <c:minorTickMark val="none"/>
        <c:tickLblPos val="nextTo"/>
        <c:crossAx val="66936988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a:t>Ruído</a:t>
            </a:r>
            <a:r>
              <a:rPr lang="pt-BR" baseline="0"/>
              <a:t> urbano (em dB)</a:t>
            </a:r>
            <a:endParaRPr lang="pt-B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CIDADES!$B$24:$B$26</c:f>
              <c:strCache>
                <c:ptCount val="3"/>
                <c:pt idx="0">
                  <c:v>Ruído médio (em dB)</c:v>
                </c:pt>
                <c:pt idx="1">
                  <c:v>Ruído máximo (em dB)</c:v>
                </c:pt>
                <c:pt idx="2">
                  <c:v>Ruído mínimo (em dB)</c:v>
                </c:pt>
              </c:strCache>
            </c:strRef>
          </c:cat>
          <c:val>
            <c:numRef>
              <c:f>CIDADES!$C$24:$C$26</c:f>
              <c:numCache>
                <c:formatCode>0</c:formatCode>
                <c:ptCount val="3"/>
                <c:pt idx="0" formatCode="0.00">
                  <c:v>67.351351351351354</c:v>
                </c:pt>
                <c:pt idx="1">
                  <c:v>84</c:v>
                </c:pt>
                <c:pt idx="2">
                  <c:v>44</c:v>
                </c:pt>
              </c:numCache>
            </c:numRef>
          </c:val>
          <c:extLst>
            <c:ext xmlns:c16="http://schemas.microsoft.com/office/drawing/2014/chart" uri="{C3380CC4-5D6E-409C-BE32-E72D297353CC}">
              <c16:uniqueId val="{00000000-CB04-42B5-AD4B-528CA5248531}"/>
            </c:ext>
          </c:extLst>
        </c:ser>
        <c:dLbls>
          <c:dLblPos val="outEnd"/>
          <c:showLegendKey val="0"/>
          <c:showVal val="1"/>
          <c:showCatName val="0"/>
          <c:showSerName val="0"/>
          <c:showPercent val="0"/>
          <c:showBubbleSize val="0"/>
        </c:dLbls>
        <c:gapWidth val="219"/>
        <c:overlap val="-27"/>
        <c:axId val="637479880"/>
        <c:axId val="637478240"/>
      </c:barChart>
      <c:catAx>
        <c:axId val="637479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478240"/>
        <c:crosses val="autoZero"/>
        <c:auto val="1"/>
        <c:lblAlgn val="ctr"/>
        <c:lblOffset val="100"/>
        <c:noMultiLvlLbl val="0"/>
      </c:catAx>
      <c:valAx>
        <c:axId val="637478240"/>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479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a:t>Largura</a:t>
            </a:r>
            <a:r>
              <a:rPr lang="pt-BR" baseline="0"/>
              <a:t> da calçada </a:t>
            </a:r>
            <a:endParaRPr lang="pt-B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'Gráficos 1'!$W$5</c:f>
              <c:strCache>
                <c:ptCount val="1"/>
                <c:pt idx="0">
                  <c:v>Total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'Gráficos 1'!$V$6:$V$8</c:f>
              <c:strCache>
                <c:ptCount val="3"/>
                <c:pt idx="0">
                  <c:v>Largura média </c:v>
                </c:pt>
                <c:pt idx="1">
                  <c:v>Largura máxima </c:v>
                </c:pt>
                <c:pt idx="2">
                  <c:v>Largura mínima </c:v>
                </c:pt>
              </c:strCache>
            </c:strRef>
          </c:cat>
          <c:val>
            <c:numRef>
              <c:f>'Gráficos 1'!$W$6:$W$8</c:f>
              <c:numCache>
                <c:formatCode>0.00</c:formatCode>
                <c:ptCount val="3"/>
                <c:pt idx="0">
                  <c:v>3.2705263157894739</c:v>
                </c:pt>
                <c:pt idx="1">
                  <c:v>10</c:v>
                </c:pt>
                <c:pt idx="2">
                  <c:v>1.45</c:v>
                </c:pt>
              </c:numCache>
            </c:numRef>
          </c:val>
          <c:extLst>
            <c:ext xmlns:c16="http://schemas.microsoft.com/office/drawing/2014/chart" uri="{C3380CC4-5D6E-409C-BE32-E72D297353CC}">
              <c16:uniqueId val="{00000000-D3AE-4EA7-9670-AA78B156EAA5}"/>
            </c:ext>
          </c:extLst>
        </c:ser>
        <c:ser>
          <c:idx val="1"/>
          <c:order val="1"/>
          <c:tx>
            <c:strRef>
              <c:f>'Gráficos 1'!$X$5</c:f>
              <c:strCache>
                <c:ptCount val="1"/>
                <c:pt idx="0">
                  <c:v>Faixa livre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'Gráficos 1'!$V$6:$V$8</c:f>
              <c:strCache>
                <c:ptCount val="3"/>
                <c:pt idx="0">
                  <c:v>Largura média </c:v>
                </c:pt>
                <c:pt idx="1">
                  <c:v>Largura máxima </c:v>
                </c:pt>
                <c:pt idx="2">
                  <c:v>Largura mínima </c:v>
                </c:pt>
              </c:strCache>
            </c:strRef>
          </c:cat>
          <c:val>
            <c:numRef>
              <c:f>'Gráficos 1'!$X$6:$X$8</c:f>
              <c:numCache>
                <c:formatCode>0.00</c:formatCode>
                <c:ptCount val="3"/>
                <c:pt idx="0">
                  <c:v>1.7202857142857144</c:v>
                </c:pt>
                <c:pt idx="1">
                  <c:v>3.5</c:v>
                </c:pt>
                <c:pt idx="2">
                  <c:v>0.5</c:v>
                </c:pt>
              </c:numCache>
            </c:numRef>
          </c:val>
          <c:extLst>
            <c:ext xmlns:c16="http://schemas.microsoft.com/office/drawing/2014/chart" uri="{C3380CC4-5D6E-409C-BE32-E72D297353CC}">
              <c16:uniqueId val="{00000001-D3AE-4EA7-9670-AA78B156EAA5}"/>
            </c:ext>
          </c:extLst>
        </c:ser>
        <c:dLbls>
          <c:dLblPos val="outEnd"/>
          <c:showLegendKey val="0"/>
          <c:showVal val="1"/>
          <c:showCatName val="0"/>
          <c:showSerName val="0"/>
          <c:showPercent val="0"/>
          <c:showBubbleSize val="0"/>
        </c:dLbls>
        <c:gapWidth val="219"/>
        <c:overlap val="-27"/>
        <c:axId val="583940000"/>
        <c:axId val="583937376"/>
      </c:barChart>
      <c:catAx>
        <c:axId val="583940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3937376"/>
        <c:crosses val="autoZero"/>
        <c:auto val="1"/>
        <c:lblAlgn val="ctr"/>
        <c:lblOffset val="100"/>
        <c:noMultiLvlLbl val="0"/>
      </c:catAx>
      <c:valAx>
        <c:axId val="583937376"/>
        <c:scaling>
          <c:orientation val="minMax"/>
          <c:max val="2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3940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Média</a:t>
            </a:r>
            <a:r>
              <a:rPr lang="en-US" baseline="0"/>
              <a:t> por categoria dos locais avaliados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CIDADES!$G$5</c:f>
              <c:strCache>
                <c:ptCount val="1"/>
                <c:pt idx="0">
                  <c:v>Média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CIDADES!$E$6:$E$15</c:f>
              <c:strCache>
                <c:ptCount val="10"/>
                <c:pt idx="0">
                  <c:v>EDIFÍCIO DA ADMINISTRAÇÃO PÚBLICA EXECUTIVA (Prefeitura; subprefeituras; secretarias; departamentos; ministérios)</c:v>
                </c:pt>
                <c:pt idx="1">
                  <c:v>EDIFÍCIO DE CULTURA E LAZER (museus; bibliotecas; mercados; centros esportivos)</c:v>
                </c:pt>
                <c:pt idx="2">
                  <c:v>EDIFÍCIO DE SEGURANÇA PÚBLICA (Delegacias; quartéis; batalhões; instalações policiais e militares)</c:v>
                </c:pt>
                <c:pt idx="3">
                  <c:v>EDIFÍCIO DO PODER JUDICIÁRIO (Tribunais; Fóruns; Defensorias públicas)</c:v>
                </c:pt>
                <c:pt idx="4">
                  <c:v>EDIFÍCIO DO PODER LEGISLATIVO (Câmaras; Assembléias legislativas)</c:v>
                </c:pt>
                <c:pt idx="5">
                  <c:v>INSTITUIÇÃO DE ENSINO (Universidades; escolas em geral e creches)</c:v>
                </c:pt>
                <c:pt idx="6">
                  <c:v>OUTRO (cemitério; viadutos; igreja; etc)</c:v>
                </c:pt>
                <c:pt idx="7">
                  <c:v>PARQUE E/OU PRAÇA</c:v>
                </c:pt>
                <c:pt idx="8">
                  <c:v>SERVIÇO DE SAÚDE (Hospitais e postos de saúde)</c:v>
                </c:pt>
                <c:pt idx="9">
                  <c:v>SERVIÇO DE TRANSPORTE (estações; pontos e terminais)</c:v>
                </c:pt>
              </c:strCache>
            </c:strRef>
          </c:cat>
          <c:val>
            <c:numRef>
              <c:f>CIDADES!$G$6:$G$15</c:f>
              <c:numCache>
                <c:formatCode>0.00</c:formatCode>
                <c:ptCount val="10"/>
                <c:pt idx="0">
                  <c:v>5.7888888888888888</c:v>
                </c:pt>
                <c:pt idx="1">
                  <c:v>4.7111111111111112</c:v>
                </c:pt>
                <c:pt idx="2">
                  <c:v>4.3111111111111109</c:v>
                </c:pt>
                <c:pt idx="3">
                  <c:v>6.791666666666667</c:v>
                </c:pt>
                <c:pt idx="4">
                  <c:v>6.4333333333333336</c:v>
                </c:pt>
                <c:pt idx="5">
                  <c:v>5.1833333333333336</c:v>
                </c:pt>
                <c:pt idx="6">
                  <c:v>5.1666666666666661</c:v>
                </c:pt>
                <c:pt idx="7">
                  <c:v>6.6750000000000007</c:v>
                </c:pt>
                <c:pt idx="8">
                  <c:v>4.837037037037037</c:v>
                </c:pt>
                <c:pt idx="9">
                  <c:v>4.9047619047619051</c:v>
                </c:pt>
              </c:numCache>
            </c:numRef>
          </c:val>
          <c:extLst>
            <c:ext xmlns:c16="http://schemas.microsoft.com/office/drawing/2014/chart" uri="{C3380CC4-5D6E-409C-BE32-E72D297353CC}">
              <c16:uniqueId val="{00000000-7273-41EB-8753-CE7D27DA0C01}"/>
            </c:ext>
          </c:extLst>
        </c:ser>
        <c:dLbls>
          <c:dLblPos val="outEnd"/>
          <c:showLegendKey val="0"/>
          <c:showVal val="1"/>
          <c:showCatName val="0"/>
          <c:showSerName val="0"/>
          <c:showPercent val="0"/>
          <c:showBubbleSize val="0"/>
        </c:dLbls>
        <c:gapWidth val="182"/>
        <c:axId val="794817192"/>
        <c:axId val="794813584"/>
      </c:barChart>
      <c:catAx>
        <c:axId val="7948171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4813584"/>
        <c:crosses val="autoZero"/>
        <c:auto val="1"/>
        <c:lblAlgn val="ctr"/>
        <c:lblOffset val="100"/>
        <c:noMultiLvlLbl val="0"/>
      </c:catAx>
      <c:valAx>
        <c:axId val="794813584"/>
        <c:scaling>
          <c:orientation val="minMax"/>
          <c:max val="1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48171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Média por critério avaliado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'Gráficos 2'!$B$14</c:f>
              <c:strCache>
                <c:ptCount val="1"/>
                <c:pt idx="0">
                  <c:v>Média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'Gráficos 2'!$A$15:$A$27</c:f>
              <c:strCache>
                <c:ptCount val="13"/>
                <c:pt idx="0">
                  <c:v>Média de 1.3 INCLINAÇÃO TRANSVERSAL DA CALÇADA</c:v>
                </c:pt>
                <c:pt idx="1">
                  <c:v>Média de 1.2. LARGURA TOTAL E LARGURA DA FAIXA LIVRE</c:v>
                </c:pt>
                <c:pt idx="2">
                  <c:v>Média de 1.4 BARREIRAS E OBSTÁCULOS</c:v>
                </c:pt>
                <c:pt idx="3">
                  <c:v>Média de 3.1 RUÍDO URBANO</c:v>
                </c:pt>
                <c:pt idx="4">
                  <c:v>Média de SEGURANÇA</c:v>
                </c:pt>
                <c:pt idx="5">
                  <c:v>Média de 1.1  REGULARIDADE DO PISO</c:v>
                </c:pt>
                <c:pt idx="6">
                  <c:v>Média de 3.2 POLUIÇÃO ATMOSFÉRICA</c:v>
                </c:pt>
                <c:pt idx="7">
                  <c:v>Média de 3.3 EXISTÊNCIA DE MOBILIÁRIO URBANO E PRAÇAS</c:v>
                </c:pt>
                <c:pt idx="8">
                  <c:v>Média de 3.4 ARBORIZAÇÃO E PAISAGISMO</c:v>
                </c:pt>
                <c:pt idx="9">
                  <c:v>Média de 2.1 FAIXA DE PEDESTRES</c:v>
                </c:pt>
                <c:pt idx="10">
                  <c:v>Média de 1.5 RAMPAS DE ACESSIBILIDADE</c:v>
                </c:pt>
                <c:pt idx="11">
                  <c:v>Média de 2.3 MAPAS E PLACAS DE ORIENTAÇÃO</c:v>
                </c:pt>
                <c:pt idx="12">
                  <c:v>Média de 2.2 SEMÁFOROS DE PEDESTRES</c:v>
                </c:pt>
              </c:strCache>
            </c:strRef>
          </c:cat>
          <c:val>
            <c:numRef>
              <c:f>'Gráficos 2'!$B$15:$B$27</c:f>
              <c:numCache>
                <c:formatCode>0.00</c:formatCode>
                <c:ptCount val="13"/>
                <c:pt idx="0">
                  <c:v>8.7105263157894743</c:v>
                </c:pt>
                <c:pt idx="1">
                  <c:v>7.1052631578947372</c:v>
                </c:pt>
                <c:pt idx="2">
                  <c:v>5.8421052631578947</c:v>
                </c:pt>
                <c:pt idx="3">
                  <c:v>5.7894736842105265</c:v>
                </c:pt>
                <c:pt idx="4">
                  <c:v>5.6842105263157894</c:v>
                </c:pt>
                <c:pt idx="5">
                  <c:v>5.5263157894736841</c:v>
                </c:pt>
                <c:pt idx="6">
                  <c:v>5.1842105263157894</c:v>
                </c:pt>
                <c:pt idx="7">
                  <c:v>5.0526315789473681</c:v>
                </c:pt>
                <c:pt idx="8">
                  <c:v>4.8947368421052628</c:v>
                </c:pt>
                <c:pt idx="9">
                  <c:v>4.2368421052631575</c:v>
                </c:pt>
                <c:pt idx="10">
                  <c:v>4.1315789473684212</c:v>
                </c:pt>
                <c:pt idx="11">
                  <c:v>3.3421052631578947</c:v>
                </c:pt>
                <c:pt idx="12">
                  <c:v>0.92105263157894735</c:v>
                </c:pt>
              </c:numCache>
            </c:numRef>
          </c:val>
          <c:extLst xmlns:c15="http://schemas.microsoft.com/office/drawing/2012/chart">
            <c:ext xmlns:c16="http://schemas.microsoft.com/office/drawing/2014/chart" uri="{C3380CC4-5D6E-409C-BE32-E72D297353CC}">
              <c16:uniqueId val="{00000001-6053-452E-AF02-2BAA124CA1E3}"/>
            </c:ext>
          </c:extLst>
        </c:ser>
        <c:dLbls>
          <c:dLblPos val="outEnd"/>
          <c:showLegendKey val="0"/>
          <c:showVal val="1"/>
          <c:showCatName val="0"/>
          <c:showSerName val="0"/>
          <c:showPercent val="0"/>
          <c:showBubbleSize val="0"/>
        </c:dLbls>
        <c:gapWidth val="182"/>
        <c:axId val="614956800"/>
        <c:axId val="614958440"/>
        <c:extLst/>
      </c:barChart>
      <c:catAx>
        <c:axId val="614956800"/>
        <c:scaling>
          <c:orientation val="maxMin"/>
        </c:scaling>
        <c:delete val="0"/>
        <c:axPos val="l"/>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8440"/>
        <c:crosses val="autoZero"/>
        <c:auto val="1"/>
        <c:lblAlgn val="ctr"/>
        <c:lblOffset val="100"/>
        <c:noMultiLvlLbl val="0"/>
      </c:catAx>
      <c:valAx>
        <c:axId val="614958440"/>
        <c:scaling>
          <c:orientation val="minMax"/>
          <c:max val="1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6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Média</a:t>
            </a:r>
            <a:r>
              <a:rPr lang="en-US" baseline="0"/>
              <a:t> por categoria dos locais avaliados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'Gráficos 2'!$B$30</c:f>
              <c:strCache>
                <c:ptCount val="1"/>
                <c:pt idx="0">
                  <c:v>Média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'Gráficos 2'!$A$31:$A$40</c:f>
              <c:strCache>
                <c:ptCount val="10"/>
                <c:pt idx="0">
                  <c:v>EDIFÍCIO DO PODER JUDICIÁRIO (Tribunais; Fóruns; Defensorias públicas)</c:v>
                </c:pt>
                <c:pt idx="1">
                  <c:v>PARQUE E/OU PRAÇA</c:v>
                </c:pt>
                <c:pt idx="2">
                  <c:v>EDIFÍCIO DO PODER LEGISLATIVO (Câmaras; Assembléias legislativas)</c:v>
                </c:pt>
                <c:pt idx="3">
                  <c:v>EDIFÍCIO DA ADMINISTRAÇÃO PÚBLICA EXECUTIVA (Prefeitura; subprefeituras; secretarias; departamentos; ministérios)</c:v>
                </c:pt>
                <c:pt idx="4">
                  <c:v>INSTITUIÇÃO DE ENSINO (Universidades; escolas em geral e creches)</c:v>
                </c:pt>
                <c:pt idx="5">
                  <c:v>OUTRO (cemitério; viadutos; igreja; etc)</c:v>
                </c:pt>
                <c:pt idx="6">
                  <c:v>SERVIÇO DE TRANSPORTE (estações; pontos e terminais)</c:v>
                </c:pt>
                <c:pt idx="7">
                  <c:v>SERVIÇO DE SAÚDE (Hospitais e postos de saúde)</c:v>
                </c:pt>
                <c:pt idx="8">
                  <c:v>EDIFÍCIO DE CULTURA E LAZER (museus; bibliotecas; mercados; centros esportivos)</c:v>
                </c:pt>
                <c:pt idx="9">
                  <c:v>EDIFÍCIO DE SEGURANÇA PÚBLICA (Delegacias; quartéis; batalhões; instalações policiais e militares)</c:v>
                </c:pt>
              </c:strCache>
            </c:strRef>
          </c:cat>
          <c:val>
            <c:numRef>
              <c:f>'Gráficos 2'!$B$31:$B$40</c:f>
              <c:numCache>
                <c:formatCode>0.00</c:formatCode>
                <c:ptCount val="10"/>
                <c:pt idx="0">
                  <c:v>6.791666666666667</c:v>
                </c:pt>
                <c:pt idx="1">
                  <c:v>6.6750000000000007</c:v>
                </c:pt>
                <c:pt idx="2">
                  <c:v>6.4333333333333336</c:v>
                </c:pt>
                <c:pt idx="3">
                  <c:v>5.7888888888888888</c:v>
                </c:pt>
                <c:pt idx="4">
                  <c:v>5.1833333333333336</c:v>
                </c:pt>
                <c:pt idx="5">
                  <c:v>5.1666666666666661</c:v>
                </c:pt>
                <c:pt idx="6">
                  <c:v>4.9047619047619051</c:v>
                </c:pt>
                <c:pt idx="7">
                  <c:v>4.837037037037037</c:v>
                </c:pt>
                <c:pt idx="8">
                  <c:v>4.7111111111111112</c:v>
                </c:pt>
                <c:pt idx="9">
                  <c:v>4.3111111111111109</c:v>
                </c:pt>
              </c:numCache>
            </c:numRef>
          </c:val>
          <c:extLst>
            <c:ext xmlns:c16="http://schemas.microsoft.com/office/drawing/2014/chart" uri="{C3380CC4-5D6E-409C-BE32-E72D297353CC}">
              <c16:uniqueId val="{00000000-6654-4F4B-A587-82DBFB64E223}"/>
            </c:ext>
          </c:extLst>
        </c:ser>
        <c:dLbls>
          <c:dLblPos val="outEnd"/>
          <c:showLegendKey val="0"/>
          <c:showVal val="1"/>
          <c:showCatName val="0"/>
          <c:showSerName val="0"/>
          <c:showPercent val="0"/>
          <c:showBubbleSize val="0"/>
        </c:dLbls>
        <c:gapWidth val="182"/>
        <c:axId val="794817192"/>
        <c:axId val="794813584"/>
      </c:barChart>
      <c:catAx>
        <c:axId val="7948171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4813584"/>
        <c:crosses val="autoZero"/>
        <c:auto val="1"/>
        <c:lblAlgn val="ctr"/>
        <c:lblOffset val="100"/>
        <c:noMultiLvlLbl val="0"/>
      </c:catAx>
      <c:valAx>
        <c:axId val="794813584"/>
        <c:scaling>
          <c:orientation val="minMax"/>
          <c:max val="1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48171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54</xdr:col>
      <xdr:colOff>232833</xdr:colOff>
      <xdr:row>60</xdr:row>
      <xdr:rowOff>46567</xdr:rowOff>
    </xdr:from>
    <xdr:to>
      <xdr:col>57</xdr:col>
      <xdr:colOff>1058333</xdr:colOff>
      <xdr:row>76</xdr:row>
      <xdr:rowOff>16934</xdr:rowOff>
    </xdr:to>
    <xdr:graphicFrame macro="">
      <xdr:nvGraphicFramePr>
        <xdr:cNvPr id="9" name="Chart 8">
          <a:extLst>
            <a:ext uri="{FF2B5EF4-FFF2-40B4-BE49-F238E27FC236}">
              <a16:creationId xmlns:a16="http://schemas.microsoft.com/office/drawing/2014/main" id="{62C94C1B-5430-6044-B9B3-8E7495C6CA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11907</xdr:colOff>
      <xdr:row>1</xdr:row>
      <xdr:rowOff>0</xdr:rowOff>
    </xdr:from>
    <xdr:to>
      <xdr:col>0</xdr:col>
      <xdr:colOff>1440656</xdr:colOff>
      <xdr:row>46</xdr:row>
      <xdr:rowOff>11907</xdr:rowOff>
    </xdr:to>
    <mc:AlternateContent xmlns:mc="http://schemas.openxmlformats.org/markup-compatibility/2006" xmlns:a14="http://schemas.microsoft.com/office/drawing/2010/main">
      <mc:Choice Requires="a14">
        <xdr:graphicFrame macro="">
          <xdr:nvGraphicFramePr>
            <xdr:cNvPr id="2" name="CIDADE DA AVALIAÇÃO">
              <a:extLst>
                <a:ext uri="{FF2B5EF4-FFF2-40B4-BE49-F238E27FC236}">
                  <a16:creationId xmlns:a16="http://schemas.microsoft.com/office/drawing/2014/main" id="{6EC728BC-BCF5-4C6D-8666-F78C4FF83167}"/>
                </a:ext>
              </a:extLst>
            </xdr:cNvPr>
            <xdr:cNvGraphicFramePr/>
          </xdr:nvGraphicFramePr>
          <xdr:xfrm>
            <a:off x="0" y="0"/>
            <a:ext cx="0" cy="0"/>
          </xdr:xfrm>
          <a:graphic>
            <a:graphicData uri="http://schemas.microsoft.com/office/drawing/2010/slicer">
              <sle:slicer xmlns:sle="http://schemas.microsoft.com/office/drawing/2010/slicer" name="CIDADE DA AVALIAÇÃO"/>
            </a:graphicData>
          </a:graphic>
        </xdr:graphicFrame>
      </mc:Choice>
      <mc:Fallback xmlns="">
        <xdr:sp macro="" textlink="">
          <xdr:nvSpPr>
            <xdr:cNvPr id="0" name=""/>
            <xdr:cNvSpPr>
              <a:spLocks noTextEdit="1"/>
            </xdr:cNvSpPr>
          </xdr:nvSpPr>
          <xdr:spPr>
            <a:xfrm>
              <a:off x="11907" y="0"/>
              <a:ext cx="1428749" cy="7572376"/>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535031</xdr:colOff>
      <xdr:row>21</xdr:row>
      <xdr:rowOff>99562</xdr:rowOff>
    </xdr:to>
    <xdr:graphicFrame macro="">
      <xdr:nvGraphicFramePr>
        <xdr:cNvPr id="6" name="Gráfico 5">
          <a:extLst>
            <a:ext uri="{FF2B5EF4-FFF2-40B4-BE49-F238E27FC236}">
              <a16:creationId xmlns:a16="http://schemas.microsoft.com/office/drawing/2014/main" id="{5E2097AC-9E31-4EA5-9127-900207C4497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0</xdr:rowOff>
    </xdr:from>
    <xdr:to>
      <xdr:col>8</xdr:col>
      <xdr:colOff>182250</xdr:colOff>
      <xdr:row>41</xdr:row>
      <xdr:rowOff>72937</xdr:rowOff>
    </xdr:to>
    <xdr:graphicFrame macro="">
      <xdr:nvGraphicFramePr>
        <xdr:cNvPr id="7" name="Gráfico 6">
          <a:extLst>
            <a:ext uri="{FF2B5EF4-FFF2-40B4-BE49-F238E27FC236}">
              <a16:creationId xmlns:a16="http://schemas.microsoft.com/office/drawing/2014/main" id="{59CE0A45-F3C3-454E-AC81-1D82C13FC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22</xdr:row>
      <xdr:rowOff>0</xdr:rowOff>
    </xdr:from>
    <xdr:to>
      <xdr:col>16</xdr:col>
      <xdr:colOff>321469</xdr:colOff>
      <xdr:row>49</xdr:row>
      <xdr:rowOff>71437</xdr:rowOff>
    </xdr:to>
    <xdr:graphicFrame macro="">
      <xdr:nvGraphicFramePr>
        <xdr:cNvPr id="5" name="Gráfico 4">
          <a:extLst>
            <a:ext uri="{FF2B5EF4-FFF2-40B4-BE49-F238E27FC236}">
              <a16:creationId xmlns:a16="http://schemas.microsoft.com/office/drawing/2014/main" id="{3A00D3EC-A4EE-4289-89BC-D0CA885341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22</xdr:row>
      <xdr:rowOff>0</xdr:rowOff>
    </xdr:from>
    <xdr:to>
      <xdr:col>23</xdr:col>
      <xdr:colOff>309563</xdr:colOff>
      <xdr:row>49</xdr:row>
      <xdr:rowOff>71437</xdr:rowOff>
    </xdr:to>
    <xdr:graphicFrame macro="">
      <xdr:nvGraphicFramePr>
        <xdr:cNvPr id="8" name="Gráfico 7">
          <a:extLst>
            <a:ext uri="{FF2B5EF4-FFF2-40B4-BE49-F238E27FC236}">
              <a16:creationId xmlns:a16="http://schemas.microsoft.com/office/drawing/2014/main" id="{2BB9C273-4A21-4BA1-AF6E-314BB1150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0</xdr:row>
      <xdr:rowOff>0</xdr:rowOff>
    </xdr:from>
    <xdr:to>
      <xdr:col>20</xdr:col>
      <xdr:colOff>48075</xdr:colOff>
      <xdr:row>21</xdr:row>
      <xdr:rowOff>27562</xdr:rowOff>
    </xdr:to>
    <xdr:graphicFrame macro="">
      <xdr:nvGraphicFramePr>
        <xdr:cNvPr id="10" name="Gráfico 9">
          <a:extLst>
            <a:ext uri="{FF2B5EF4-FFF2-40B4-BE49-F238E27FC236}">
              <a16:creationId xmlns:a16="http://schemas.microsoft.com/office/drawing/2014/main" id="{4715228B-6C57-4A8D-9C72-C848C9B1B9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6</xdr:row>
      <xdr:rowOff>0</xdr:rowOff>
    </xdr:from>
    <xdr:to>
      <xdr:col>9</xdr:col>
      <xdr:colOff>499313</xdr:colOff>
      <xdr:row>27</xdr:row>
      <xdr:rowOff>99562</xdr:rowOff>
    </xdr:to>
    <xdr:graphicFrame macro="">
      <xdr:nvGraphicFramePr>
        <xdr:cNvPr id="2" name="Gráfico 1">
          <a:extLst>
            <a:ext uri="{FF2B5EF4-FFF2-40B4-BE49-F238E27FC236}">
              <a16:creationId xmlns:a16="http://schemas.microsoft.com/office/drawing/2014/main" id="{2843135C-A26B-49FF-AC7F-C0747B5F361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28</xdr:row>
      <xdr:rowOff>0</xdr:rowOff>
    </xdr:from>
    <xdr:to>
      <xdr:col>9</xdr:col>
      <xdr:colOff>500513</xdr:colOff>
      <xdr:row>49</xdr:row>
      <xdr:rowOff>27562</xdr:rowOff>
    </xdr:to>
    <xdr:graphicFrame macro="">
      <xdr:nvGraphicFramePr>
        <xdr:cNvPr id="3" name="Gráfico 2">
          <a:extLst>
            <a:ext uri="{FF2B5EF4-FFF2-40B4-BE49-F238E27FC236}">
              <a16:creationId xmlns:a16="http://schemas.microsoft.com/office/drawing/2014/main" id="{B50AD3F4-96C3-423B-B92C-DFAA7E593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ília Hildebrand" refreshedDate="43718.537978356479" createdVersion="6" refreshedVersion="6" minRefreshableVersion="3" recordCount="877" xr:uid="{00000000-000A-0000-FFFF-FFFF03000000}">
  <cacheSource type="worksheet">
    <worksheetSource ref="A1:BF878" sheet="Dados "/>
  </cacheSource>
  <cacheFields count="58">
    <cacheField name="Carimbo de data/hora" numFmtId="164">
      <sharedItems containsNonDate="0" containsDate="1" containsString="0" containsBlank="1" minDate="2018-08-12T13:20:05" maxDate="2019-08-04T13:19:34" count="869">
        <d v="2019-02-01T00:40:59"/>
        <d v="2019-04-25T12:38:17"/>
        <d v="2019-04-25T14:22:37"/>
        <d v="2019-04-25T22:33:24"/>
        <d v="2019-04-25T22:44:10"/>
        <d v="2019-04-25T22:53:40"/>
        <d v="2019-04-25T23:03:44"/>
        <d v="2019-04-25T23:13:55"/>
        <d v="2019-04-25T23:27:27"/>
        <d v="2019-04-25T23:35:52"/>
        <d v="2019-04-25T23:45:17"/>
        <d v="2019-04-26T10:37:40"/>
        <d v="2019-04-26T10:52:20"/>
        <d v="2019-04-26T11:02:17"/>
        <d v="2019-04-26T11:15:39"/>
        <d v="2019-04-26T11:26:30"/>
        <d v="2019-04-26T11:32:45"/>
        <d v="2019-04-26T11:40:59"/>
        <d v="2019-04-26T11:56:22"/>
        <d v="2019-04-26T15:57:11"/>
        <d v="2019-04-26T16:27:09"/>
        <d v="2019-04-26T16:28:18"/>
        <d v="2019-04-26T16:36:29"/>
        <d v="2019-04-26T16:40:28"/>
        <d v="2019-04-26T16:52:45"/>
        <d v="2019-04-26T17:01:13"/>
        <d v="2019-04-26T17:16:42"/>
        <d v="2019-04-26T17:36:08"/>
        <d v="2019-04-26T17:37:07"/>
        <d v="2019-04-26T17:38:22"/>
        <d v="2019-04-26T17:58:47"/>
        <d v="2019-04-26T18:13:30"/>
        <d v="2019-04-26T19:57:11"/>
        <d v="2019-04-26T20:52:59"/>
        <d v="2019-04-26T23:30:14"/>
        <d v="2019-04-27T00:06:06"/>
        <d v="2019-04-27T00:58:10"/>
        <d v="2019-04-27T12:42:07"/>
        <d v="2018-09-16T17:08:13"/>
        <d v="2018-09-16T17:54:27"/>
        <d v="2018-09-16T19:19:22"/>
        <d v="2018-09-16T19:45:04"/>
        <d v="2018-09-16T20:51:36"/>
        <d v="2019-03-20T17:34:57"/>
        <d v="2019-03-21T20:59:24"/>
        <d v="2019-04-20T11:20:21"/>
        <d v="2019-04-20T11:51:37"/>
        <d v="2019-04-20T12:12:14"/>
        <d v="2019-04-20T12:33:38"/>
        <d v="2019-04-20T12:54:09"/>
        <d v="2019-04-20T13:22:20"/>
        <d v="2019-04-20T13:45:32"/>
        <d v="2019-04-20T16:14:37"/>
        <d v="2019-04-20T16:41:10"/>
        <d v="2019-04-20T17:05:51"/>
        <d v="2019-04-20T17:37:22"/>
        <d v="2019-04-20T18:13:18"/>
        <d v="2019-04-20T18:41:17"/>
        <d v="2019-04-20T18:57:39"/>
        <d v="2019-04-20T19:07:55"/>
        <d v="2019-04-20T19:17:39"/>
        <d v="2019-04-21T14:37:50"/>
        <d v="2019-04-21T14:52:01"/>
        <d v="2019-04-21T15:08:23"/>
        <d v="2019-04-21T15:23:13"/>
        <d v="2019-04-21T15:35:02"/>
        <d v="2019-04-21T17:47:23"/>
        <d v="2019-04-21T19:22:29"/>
        <d v="2019-04-21T19:46:15"/>
        <d v="2019-04-21T19:59:33"/>
        <d v="2019-04-21T20:29:39"/>
        <d v="2019-04-21T20:46:03"/>
        <d v="2019-04-12T21:38:59"/>
        <d v="2019-04-15T00:38:40"/>
        <d v="2019-04-15T00:52:15"/>
        <d v="2019-04-15T01:05:39"/>
        <d v="2018-09-03T15:17:19"/>
        <d v="2018-09-03T15:42:45"/>
        <d v="2019-02-22T17:04:08"/>
        <d v="2019-04-08T10:29:51"/>
        <d v="2019-04-08T13:11:54"/>
        <d v="2019-04-08T13:24:47"/>
        <d v="2019-04-08T13:39:36"/>
        <d v="2019-04-16T12:49:27"/>
        <d v="2019-04-08T14:05:45"/>
        <d v="2019-04-08T14:18:25"/>
        <d v="2019-04-16T13:15:40"/>
        <d v="2019-04-16T13:37:45"/>
        <d v="2019-04-16T14:10:02"/>
        <d v="2019-04-16T14:23:01"/>
        <d v="2019-04-16T14:46:22"/>
        <d v="2019-04-17T10:43:01"/>
        <d v="2019-04-17T11:00:00"/>
        <d v="2019-04-17T11:13:37"/>
        <d v="2019-04-17T11:24:14"/>
        <d v="2019-04-17T11:42:56"/>
        <d v="2019-04-17T12:01:52"/>
        <d v="2019-04-17T12:15:14"/>
        <d v="2019-04-17T12:20:26"/>
        <d v="2019-04-17T12:44:29"/>
        <d v="2019-04-17T12:58:55"/>
        <d v="2019-04-17T23:32:26"/>
        <d v="2019-04-17T23:40:13"/>
        <d v="2019-04-17T23:51:59"/>
        <d v="2019-04-18T00:01:25"/>
        <d v="2019-04-18T00:11:10"/>
        <d v="2019-04-18T00:21:29"/>
        <d v="2019-04-18T00:25:14"/>
        <d v="2019-04-18T00:34:48"/>
        <d v="2019-04-11T09:59:46"/>
        <d v="2019-04-13T12:53:03"/>
        <d v="2019-04-13T13:37:49"/>
        <d v="2019-04-13T22:55:38"/>
        <d v="2019-04-13T23:17:04"/>
        <d v="2019-04-13T23:45:42"/>
        <d v="2019-04-14T01:06:13"/>
        <d v="2019-04-14T01:41:02"/>
        <d v="2019-04-14T01:54:12"/>
        <d v="2019-04-14T02:21:16"/>
        <d v="2019-04-14T02:47:35"/>
        <d v="2019-04-20T15:37:05"/>
        <d v="2019-04-23T16:34:23"/>
        <d v="2019-04-23T16:46:25"/>
        <d v="2019-04-23T17:07:49"/>
        <d v="2019-04-23T17:46:10"/>
        <d v="2019-04-23T22:53:13"/>
        <d v="2019-04-23T23:30:52"/>
        <d v="2019-04-23T23:41:38"/>
        <d v="2019-04-26T01:10:20"/>
        <d v="2019-04-14T00:33:44"/>
        <d v="2018-11-02T09:34:20"/>
        <d v="2018-11-02T09:40:54"/>
        <d v="2018-11-02T09:54:46"/>
        <d v="2019-04-21T02:19:48"/>
        <d v="2019-04-21T02:27:23"/>
        <d v="2019-04-21T15:39:50"/>
        <d v="2019-04-21T16:14:46"/>
        <d v="2019-04-21T17:13:21"/>
        <d v="2019-04-21T21:37:07"/>
        <d v="2019-04-21T21:44:58"/>
        <d v="2019-04-21T21:54:56"/>
        <d v="2019-04-21T22:05:07"/>
        <d v="2019-04-21T22:15:42"/>
        <d v="2019-04-21T23:38:50"/>
        <d v="2019-04-21T23:45:41"/>
        <d v="2019-04-21T23:50:40"/>
        <d v="2019-04-22T00:03:19"/>
        <d v="2019-04-22T01:50:07"/>
        <d v="2019-04-22T02:21:30"/>
        <d v="2019-04-22T02:31:02"/>
        <d v="2019-04-22T02:46:50"/>
        <d v="2019-04-22T03:01:15"/>
        <d v="2018-11-02T09:24:39"/>
        <d v="2019-04-21T02:08:58"/>
        <d v="2019-04-22T00:11:04"/>
        <d v="2019-04-22T00:20:22"/>
        <d v="2019-04-22T00:36:03"/>
        <d v="2019-04-22T00:49:41"/>
        <d v="2019-04-22T00:58:26"/>
        <d v="2019-04-22T01:25:01"/>
        <d v="2019-04-22T01:36:26"/>
        <d v="2019-04-22T02:06:32"/>
        <d v="2019-04-22T02:16:01"/>
        <d v="2019-04-22T02:26:11"/>
        <d v="2019-04-22T02:38:56"/>
        <d v="2019-04-21T17:04:27"/>
        <d v="2019-04-21T23:34:49"/>
        <d v="2019-07-31T18:05:15"/>
        <d v="2019-07-31T18:15:40"/>
        <d v="2019-07-31T18:24:26"/>
        <d v="2019-07-31T18:30:09"/>
        <d v="2019-07-31T18:54:58"/>
        <d v="2019-08-04T13:19:34"/>
        <m/>
        <d v="2019-04-10T00:24:13"/>
        <d v="2019-04-09T15:31:21"/>
        <d v="2019-04-08T19:36:36"/>
        <d v="2019-04-08T20:09:11"/>
        <d v="2019-04-08T20:17:27"/>
        <d v="2019-04-08T20:51:46"/>
        <d v="2019-04-08T21:11:42"/>
        <d v="2019-04-08T21:43:56"/>
        <d v="2019-04-08T21:45:44"/>
        <d v="2019-04-08T22:41:56"/>
        <d v="2019-04-09T14:05:00"/>
        <d v="2019-04-09T09:22:04"/>
        <d v="2019-04-09T17:08:32"/>
        <d v="2019-04-09T17:04:32"/>
        <d v="2019-04-12T00:49:28"/>
        <d v="2019-04-11T19:50:19"/>
        <d v="2019-04-10T01:30:52"/>
        <d v="2019-04-10T10:05:45"/>
        <d v="2019-04-10T10:25:49"/>
        <d v="2019-04-10T10:45:46"/>
        <d v="2019-04-10T11:05:20"/>
        <d v="2019-04-10T12:26:12"/>
        <d v="2019-04-10T16:26:50"/>
        <d v="2019-04-11T14:37:37"/>
        <d v="2019-04-11T17:18:05"/>
        <d v="2019-04-11T16:48:03"/>
        <d v="2019-04-11T17:11:05"/>
        <d v="2019-04-11T17:37:20"/>
        <d v="2019-04-09T11:45:17"/>
        <d v="2019-04-10T01:00:17"/>
        <d v="2019-04-11T12:22:51"/>
        <d v="2019-04-11T15:21:21"/>
        <d v="2019-03-23T16:31:43"/>
        <d v="2019-03-28T14:08:06"/>
        <d v="2019-03-28T14:31:58"/>
        <d v="2019-03-29T20:16:04"/>
        <d v="2019-03-29T21:10:17"/>
        <d v="2019-03-29T21:16:39"/>
        <d v="2019-03-29T21:24:51"/>
        <d v="2019-03-29T21:42:57"/>
        <d v="2019-03-29T21:46:41"/>
        <d v="2019-03-29T21:50:21"/>
        <d v="2019-03-29T22:58:55"/>
        <d v="2019-03-29T23:20:07"/>
        <d v="2019-03-29T23:34:31"/>
        <d v="2019-03-30T00:02:49"/>
        <d v="2019-03-30T00:15:02"/>
        <d v="2019-03-30T00:32:56"/>
        <d v="2019-03-30T09:58:30"/>
        <d v="2019-03-30T15:53:17"/>
        <d v="2019-03-30T16:20:42"/>
        <d v="2019-03-30T17:29:04"/>
        <d v="2019-03-30T18:21:05"/>
        <d v="2019-03-30T23:01:13"/>
        <d v="2019-03-30T23:20:51"/>
        <d v="2019-03-31T00:39:58"/>
        <d v="2019-03-31T01:03:01"/>
        <d v="2019-03-31T01:04:21"/>
        <d v="2019-03-31T01:10:46"/>
        <d v="2019-03-31T10:00:50"/>
        <d v="2019-03-31T10:25:14"/>
        <d v="2019-03-31T12:30:27"/>
        <d v="2019-03-31T12:40:20"/>
        <d v="2019-03-31T12:52:15"/>
        <d v="2019-03-31T12:55:28"/>
        <d v="2019-03-31T13:16:17"/>
        <d v="2019-03-31T13:41:27"/>
        <d v="2019-03-31T15:17:49"/>
        <d v="2019-03-31T15:30:17"/>
        <d v="2019-03-31T15:44:58"/>
        <d v="2019-03-31T15:52:11"/>
        <d v="2019-03-31T16:03:52"/>
        <d v="2019-03-31T16:13:56"/>
        <d v="2019-03-31T17:18:53"/>
        <d v="2019-03-31T17:28:51"/>
        <d v="2019-03-31T17:38:02"/>
        <d v="2019-03-31T17:48:26"/>
        <d v="2019-03-30T22:46:05"/>
        <d v="2019-03-31T09:51:12"/>
        <d v="2019-03-31T10:12:07"/>
        <d v="2019-04-11T18:41:07"/>
        <d v="2019-04-25T15:31:49"/>
        <d v="2019-04-05T21:42:59"/>
        <d v="2019-04-10T10:40:44"/>
        <d v="2019-04-11T13:53:03"/>
        <d v="2019-04-08T14:49:35"/>
        <d v="2019-04-09T10:29:38"/>
        <d v="2019-04-10T23:07:28"/>
        <d v="2019-04-11T19:00:42"/>
        <d v="2019-04-06T19:28:22"/>
        <d v="2019-04-08T17:45:39"/>
        <d v="2019-04-11T03:09:23"/>
        <d v="2019-04-11T20:28:14"/>
        <d v="2019-04-11T20:34:34"/>
        <d v="2019-04-11T21:37:23"/>
        <d v="2019-04-15T16:13:08"/>
        <d v="2019-04-11T09:19:47"/>
        <d v="2019-04-08T16:23:46"/>
        <d v="2019-04-12T14:26:29"/>
        <d v="2019-04-12T15:27:31"/>
        <d v="2019-04-25T16:20:21"/>
        <d v="2019-04-11T09:09:06"/>
        <d v="2019-04-25T16:28:25"/>
        <d v="2019-04-12T11:20:50"/>
        <d v="2019-04-12T12:29:25"/>
        <d v="2019-04-12T12:46:50"/>
        <d v="2019-04-10T13:33:32"/>
        <d v="2019-04-12T15:10:32"/>
        <d v="2019-04-07T16:16:11"/>
        <d v="2019-04-12T11:05:50"/>
        <d v="2019-04-25T16:22:13"/>
        <d v="2019-04-11T09:29:56"/>
        <d v="2019-04-10T16:03:36"/>
        <d v="2019-04-11T08:10:11"/>
        <d v="2019-04-25T16:15:07"/>
        <d v="2019-04-26T13:55:38"/>
        <d v="2019-04-08T14:07:00"/>
        <d v="2019-04-11T08:34:59"/>
        <d v="2019-04-25T16:11:09"/>
        <d v="2019-04-11T12:47:40"/>
        <d v="2019-04-09T16:08:24"/>
        <d v="2019-04-26T14:10:30"/>
        <d v="2019-04-12T14:48:43"/>
        <d v="2019-04-23T21:49:05"/>
        <d v="2019-04-04T23:39:37"/>
        <d v="2019-04-05T22:15:32"/>
        <d v="2019-04-05T22:28:28"/>
        <d v="2019-04-05T23:03:46"/>
        <d v="2019-04-05T23:26:32"/>
        <d v="2019-04-06T01:05:14"/>
        <d v="2019-04-06T01:24:07"/>
        <d v="2019-04-06T01:43:24"/>
        <d v="2019-04-06T14:46:39"/>
        <d v="2019-04-06T15:06:03"/>
        <d v="2019-04-06T16:14:25"/>
        <d v="2019-04-06T16:36:10"/>
        <d v="2019-04-06T17:00:27"/>
        <d v="2019-04-06T17:34:12"/>
        <d v="2019-04-06T18:41:49"/>
        <d v="2019-04-06T19:30:05"/>
        <d v="2019-04-06T19:53:08"/>
        <d v="2019-04-06T20:35:51"/>
        <d v="2019-04-06T22:44:58"/>
        <d v="2019-04-06T23:01:44"/>
        <d v="2018-09-06T11:04:18"/>
        <d v="2018-09-06T12:34:13"/>
        <d v="2018-09-07T10:57:33"/>
        <d v="2018-09-07T16:56:50"/>
        <d v="2018-09-07T17:11:00"/>
        <d v="2018-09-07T17:35:59"/>
        <d v="2018-09-07T19:37:58"/>
        <d v="2018-09-07T19:52:25"/>
        <d v="2018-09-07T20:08:30"/>
        <d v="2018-09-08T11:27:54"/>
        <d v="2018-09-08T17:49:22"/>
        <d v="2018-09-08T18:02:36"/>
        <d v="2018-09-08T18:36:09"/>
        <d v="2018-09-08T19:42:08"/>
        <d v="2018-09-09T12:01:37"/>
        <d v="2018-09-09T13:36:09"/>
        <d v="2019-07-09T10:26:55"/>
        <d v="2019-07-11T12:54:48"/>
        <d v="2019-07-11T13:14:30"/>
        <d v="2019-07-11T13:35:37"/>
        <d v="2019-07-11T14:28:13"/>
        <d v="2019-07-11T14:41:07"/>
        <d v="2019-07-16T22:47:48"/>
        <d v="2019-07-17T22:16:56"/>
        <d v="2019-07-17T22:38:35"/>
        <d v="2019-07-17T22:54:56"/>
        <d v="2019-07-22T21:48:23"/>
        <d v="2019-07-22T22:36:14"/>
        <d v="2019-07-22T22:36:38"/>
        <d v="2019-07-22T23:08:54"/>
        <d v="2019-07-22T23:20:45"/>
        <d v="2019-03-28T23:12:17"/>
        <d v="2019-03-25T08:50:32"/>
        <d v="2019-03-25T16:27:49"/>
        <d v="2019-03-25T17:11:53"/>
        <d v="2019-03-25T18:06:09"/>
        <d v="2019-03-25T18:57:02"/>
        <d v="2019-03-26T08:28:03"/>
        <d v="2019-03-26T08:48:18"/>
        <d v="2019-03-26T09:30:56"/>
        <d v="2019-03-26T09:51:06"/>
        <d v="2019-03-26T10:30:36"/>
        <d v="2019-03-27T16:40:38"/>
        <d v="2019-03-27T17:27:56"/>
        <d v="2019-03-27T17:53:03"/>
        <d v="2019-03-27T18:16:17"/>
        <d v="2019-03-27T23:58:52"/>
        <d v="2019-03-28T21:42:17"/>
        <d v="2019-03-28T22:05:50"/>
        <d v="2019-03-28T22:24:52"/>
        <d v="2019-03-28T22:33:29"/>
        <d v="2019-03-28T22:49:01"/>
        <d v="2019-03-28T22:52:46"/>
        <d v="2019-03-28T23:18:38"/>
        <d v="2019-03-28T23:50:45"/>
        <d v="2019-03-29T09:20:57"/>
        <d v="2019-03-29T09:43:33"/>
        <d v="2019-03-29T22:03:51"/>
        <d v="2019-03-29T22:20:29"/>
        <d v="2019-03-29T23:08:27"/>
        <d v="2019-03-29T23:31:30"/>
        <d v="2019-03-29T23:50:48"/>
        <d v="2019-03-30T18:42:49"/>
        <d v="2019-03-30T19:37:35"/>
        <d v="2019-03-30T21:44:45"/>
        <d v="2019-02-04T19:27:50"/>
        <d v="2019-04-04T00:44:51"/>
        <d v="2019-04-04T01:11:48"/>
        <d v="2019-04-04T01:18:20"/>
        <d v="2019-04-04T01:24:20"/>
        <d v="2019-04-04T02:00:19"/>
        <d v="2019-04-04T02:04:17"/>
        <d v="2019-04-04T02:07:15"/>
        <d v="2019-04-04T02:10:04"/>
        <d v="2019-04-04T02:13:13"/>
        <d v="2019-04-04T02:16:21"/>
        <d v="2019-04-04T02:20:13"/>
        <d v="2019-04-04T02:26:03"/>
        <d v="2019-04-04T02:46:13"/>
        <d v="2019-04-04T02:49:39"/>
        <d v="2019-04-04T02:57:14"/>
        <d v="2019-04-04T03:00:57"/>
        <d v="2019-04-04T03:05:22"/>
        <d v="2019-04-04T03:11:59"/>
        <d v="2019-04-04T00:50:39"/>
        <d v="2019-04-04T02:52:53"/>
        <d v="2019-03-13T17:18:17"/>
        <d v="2019-03-20T10:54:49"/>
        <d v="2019-03-20T16:42:56"/>
        <d v="2019-03-29T13:33:04"/>
        <d v="2019-03-29T14:57:46"/>
        <d v="2019-03-29T15:58:10"/>
        <d v="2019-03-31T15:10:47"/>
        <d v="2019-03-31T15:39:28"/>
        <d v="2019-03-31T17:13:24"/>
        <d v="2019-03-31T17:50:53"/>
        <d v="2019-03-31T18:25:33"/>
        <d v="2019-03-31T18:48:12"/>
        <d v="2019-03-31T18:51:09"/>
        <d v="2019-03-31T19:02:36"/>
        <d v="2019-03-31T19:24:11"/>
        <d v="2019-03-31T19:40:43"/>
        <d v="2019-03-31T20:35:36"/>
        <d v="2019-04-01T00:11:42"/>
        <d v="2019-04-01T00:27:19"/>
        <d v="2019-03-28T16:19:29"/>
        <d v="2019-03-30T21:17:33"/>
        <d v="2019-03-30T21:30:04"/>
        <d v="2019-03-31T12:52:37"/>
        <d v="2019-03-31T13:32:59"/>
        <d v="2019-03-31T18:46:16"/>
        <d v="2019-03-31T18:58:02"/>
        <d v="2019-03-31T19:17:39"/>
        <d v="2019-04-01T11:24:16"/>
        <d v="2019-04-01T13:33:50"/>
        <d v="2019-04-01T16:34:10"/>
        <d v="2019-04-03T08:13:45"/>
        <d v="2019-04-03T08:34:59"/>
        <d v="2019-04-05T23:53:08"/>
        <d v="2019-04-06T02:16:02"/>
        <d v="2019-04-06T03:54:49"/>
        <d v="2019-04-06T04:53:20"/>
        <d v="2019-04-07T22:49:56"/>
        <d v="2019-04-08T16:46:39"/>
        <d v="2019-04-04T13:42:08"/>
        <d v="2019-03-31T15:16:44"/>
        <d v="2019-04-04T13:30:40"/>
        <d v="2018-09-17T17:03:19"/>
        <d v="2018-09-17T17:28:45"/>
        <d v="2018-09-17T17:30:54"/>
        <d v="2018-09-17T18:01:51"/>
        <d v="2018-09-18T11:13:37"/>
        <d v="2018-09-18T11:22:08"/>
        <d v="2018-09-20T16:27:07"/>
        <d v="2019-01-31T18:15:59"/>
        <d v="2019-04-29T17:47:43"/>
        <d v="2019-04-30T01:21:14"/>
        <d v="2019-04-30T01:46:21"/>
        <d v="2019-05-05T12:27:12"/>
        <d v="2019-05-07T22:16:11"/>
        <d v="2019-05-07T23:19:21"/>
        <d v="2019-05-07T23:49:57"/>
        <d v="2019-05-08T00:23:26"/>
        <d v="2019-05-08T00:44:24"/>
        <d v="2019-05-08T13:52:54"/>
        <d v="2019-05-08T15:41:37"/>
        <d v="2019-05-08T16:25:14"/>
        <d v="2019-05-08T16:44:16"/>
        <d v="2019-05-09T16:58:46"/>
        <d v="2019-05-09T18:30:27"/>
        <d v="2019-04-26T20:52:16"/>
        <d v="2019-04-29T18:02:26"/>
        <d v="2019-04-30T02:04:28"/>
        <d v="2019-05-05T12:02:36"/>
        <d v="2019-05-07T22:40:20"/>
        <d v="2019-05-08T14:33:11"/>
        <d v="2019-04-08T16:06:13"/>
        <d v="2019-04-08T16:25:47"/>
        <d v="2019-04-08T16:40:29"/>
        <d v="2019-04-08T22:45:12"/>
        <d v="2019-04-08T23:01:44"/>
        <d v="2019-04-08T23:18:18"/>
        <d v="2019-04-08T23:39:52"/>
        <d v="2019-04-09T19:05:17"/>
        <d v="2019-04-09T19:18:00"/>
        <d v="2019-04-09T19:34:27"/>
        <d v="2019-04-09T19:47:16"/>
        <d v="2019-04-10T00:08:24"/>
        <d v="2019-04-10T00:30:40"/>
        <d v="2019-04-10T00:52:49"/>
        <d v="2019-04-10T01:14:31"/>
        <d v="2019-04-10T01:29:16"/>
        <d v="2019-04-10T01:42:59"/>
        <d v="2019-04-10T01:57:32"/>
        <d v="2019-04-10T02:10:37"/>
        <d v="2019-04-10T02:25:18"/>
        <d v="2019-04-10T02:40:23"/>
        <d v="2019-04-04T15:25:01"/>
        <d v="2019-04-04T15:35:20"/>
        <d v="2019-04-04T16:34:03"/>
        <d v="2019-04-05T12:20:26"/>
        <d v="2019-04-05T13:27:00"/>
        <d v="2019-04-05T13:38:33"/>
        <d v="2019-04-05T13:49:55"/>
        <d v="2019-04-05T14:54:12"/>
        <d v="2019-04-05T20:22:01"/>
        <d v="2019-04-05T20:31:25"/>
        <d v="2019-04-05T20:43:57"/>
        <d v="2019-04-05T21:09:17"/>
        <d v="2019-04-05T21:35:23"/>
        <d v="2019-04-05T22:03:57"/>
        <d v="2019-04-08T17:26:37"/>
        <d v="2019-04-08T17:40:02"/>
        <d v="2019-04-08T17:52:31"/>
        <d v="2019-04-08T18:38:58"/>
        <d v="2019-04-08T19:07:59"/>
        <d v="2019-04-08T20:44:50"/>
        <d v="2019-04-04T15:42:20"/>
        <d v="2019-04-04T16:20:44"/>
        <d v="2019-04-04T16:47:43"/>
        <d v="2019-04-05T12:29:33"/>
        <d v="2019-04-07T22:19:57"/>
        <d v="2019-04-02T08:01:39"/>
        <d v="2019-04-03T21:13:24"/>
        <d v="2019-04-03T21:28:13"/>
        <d v="2019-04-03T21:39:57"/>
        <d v="2019-04-03T21:57:06"/>
        <d v="2019-04-03T22:08:28"/>
        <d v="2019-04-03T22:39:02"/>
        <d v="2019-04-03T22:51:52"/>
        <d v="2019-04-03T22:59:36"/>
        <d v="2019-04-03T23:11:24"/>
        <d v="2019-04-03T23:29:06"/>
        <d v="2019-04-03T23:49:24"/>
        <d v="2019-04-04T00:01:50"/>
        <d v="2019-04-04T00:11:27"/>
        <d v="2019-04-04T11:47:15"/>
        <d v="2019-04-04T12:13:56"/>
        <d v="2019-04-04T12:22:24"/>
        <d v="2019-04-04T14:27:42"/>
        <d v="2019-04-04T14:40:22"/>
        <d v="2019-04-04T14:48:59"/>
        <d v="2019-04-04T14:58:36"/>
        <d v="2019-04-04T20:23:41"/>
        <d v="2019-04-07T08:27:13"/>
        <d v="2019-04-07T14:47:26"/>
        <d v="2019-04-07T22:03:31"/>
        <d v="2019-04-07T22:09:50"/>
        <d v="2019-04-07T22:29:03"/>
        <d v="2019-04-07T22:35:40"/>
        <d v="2019-04-07T22:40:36"/>
        <d v="2019-04-08T11:56:51"/>
        <d v="2019-04-08T12:05:52"/>
        <d v="2019-04-06T16:53:28"/>
        <d v="2019-04-07T18:09:00"/>
        <d v="2019-03-29T20:31:42"/>
        <d v="2019-03-29T20:44:42"/>
        <d v="2019-03-31T11:59:11"/>
        <d v="2019-03-31T12:04:46"/>
        <d v="2019-03-31T14:26:02"/>
        <d v="2019-03-31T19:42:44"/>
        <d v="2019-03-31T19:52:08"/>
        <d v="2019-04-01T00:03:30"/>
        <d v="2019-04-01T01:39:16"/>
        <d v="2019-04-01T20:05:36"/>
        <d v="2019-04-01T20:10:49"/>
        <d v="2019-04-01T20:19:27"/>
        <d v="2019-04-01T20:55:45"/>
        <d v="2019-04-01T21:12:53"/>
        <d v="2019-04-06T16:32:39"/>
        <d v="2019-04-06T16:40:00"/>
        <d v="2019-04-06T16:41:36"/>
        <d v="2019-04-06T16:43:46"/>
        <d v="2019-04-06T16:50:24"/>
        <d v="2019-04-06T16:54:59"/>
        <d v="2019-04-06T16:59:57"/>
        <d v="2019-04-06T17:02:19"/>
        <d v="2019-04-06T17:05:36"/>
        <d v="2019-04-06T17:09:10"/>
        <d v="2019-04-06T17:11:38"/>
        <d v="2019-04-06T17:14:33"/>
        <d v="2019-04-06T17:17:23"/>
        <d v="2019-04-06T17:18:06"/>
        <d v="2019-04-06T17:19:28"/>
        <d v="2019-04-06T17:21:43"/>
        <d v="2019-04-06T17:24:37"/>
        <d v="2019-04-06T17:25:56"/>
        <d v="2019-04-06T17:31:12"/>
        <d v="2019-04-06T17:31:23"/>
        <d v="2019-04-06T17:31:27"/>
        <d v="2019-04-06T17:34:00"/>
        <d v="2019-04-06T17:44:47"/>
        <d v="2019-04-06T17:46:45"/>
        <d v="2019-04-06T17:48:37"/>
        <d v="2019-04-06T17:52:31"/>
        <d v="2019-04-06T17:59:08"/>
        <d v="2019-04-06T18:01:27"/>
        <d v="2019-04-06T18:04:11"/>
        <d v="2019-04-06T18:11:49"/>
        <d v="2019-04-06T18:13:47"/>
        <d v="2019-04-06T18:14:42"/>
        <d v="2019-04-06T18:22:32"/>
        <d v="2019-04-06T20:33:38"/>
        <d v="2019-04-07T16:03:44"/>
        <d v="2019-04-07T16:10:58"/>
        <d v="2019-04-07T16:17:35"/>
        <d v="2019-04-07T18:26:12"/>
        <d v="2019-03-29T16:53:33"/>
        <d v="2019-03-29T17:09:38"/>
        <d v="2019-04-06T15:55:24"/>
        <d v="2019-04-06T16:12:57"/>
        <d v="2019-04-06T16:57:13"/>
        <d v="2019-04-06T16:57:28"/>
        <d v="2019-04-06T17:24:27"/>
        <d v="2019-04-06T18:17:52"/>
        <d v="2019-04-06T18:36:29"/>
        <d v="2019-04-06T19:32:23"/>
        <d v="2019-04-06T20:45:43"/>
        <d v="2019-04-14T11:24:20"/>
        <d v="2019-04-14T14:08:39"/>
        <d v="2019-04-14T16:07:12"/>
        <d v="2019-04-14T19:44:22"/>
        <d v="2019-04-14T21:30:16"/>
        <d v="2019-04-14T23:50:04"/>
        <d v="2019-04-15T02:23:47"/>
        <d v="2019-04-18T02:49:56"/>
        <d v="2019-04-19T02:41:47"/>
        <d v="2019-04-19T13:03:52"/>
        <d v="2019-04-19T16:26:09"/>
        <d v="2019-04-19T22:25:07"/>
        <d v="2019-04-20T03:03:55"/>
        <d v="2019-04-20T13:12:49"/>
        <d v="2019-04-20T16:06:54"/>
        <d v="2019-04-20T21:51:35"/>
        <d v="2019-05-25T16:31:42"/>
        <d v="2019-04-21T15:08:29"/>
        <d v="2019-04-21T20:12:32"/>
        <d v="2019-04-21T22:01:42"/>
        <d v="2018-12-29T07:07:50"/>
        <d v="2018-12-29T07:38:15"/>
        <d v="2019-04-09T00:37:26"/>
        <d v="2019-04-09T00:58:43"/>
        <d v="2019-04-09T01:17:16"/>
        <d v="2019-04-09T01:32:08"/>
        <d v="2019-04-09T15:54:03"/>
        <d v="2019-04-09T16:10:52"/>
        <d v="2019-04-09T17:34:26"/>
        <d v="2019-04-09T17:48:59"/>
        <d v="2019-04-09T18:34:46"/>
        <d v="2019-04-09T18:44:41"/>
        <d v="2019-04-09T19:19:08"/>
        <d v="2019-04-09T19:27:51"/>
        <d v="2019-04-09T21:42:06"/>
        <d v="2019-04-09T22:14:52"/>
        <d v="2019-04-10T00:52:54"/>
        <d v="2019-04-09T17:58:16"/>
        <d v="2019-04-09T22:31:35"/>
        <d v="2019-04-10T00:44:23"/>
        <d v="2018-08-14T19:25:18"/>
        <d v="2018-08-14T22:09:00"/>
        <d v="2018-08-18T18:12:38"/>
        <d v="2018-08-18T18:38:00"/>
        <d v="2018-08-18T19:22:30"/>
        <d v="2018-08-19T19:50:07"/>
        <d v="2018-08-19T20:21:51"/>
        <d v="2018-08-19T20:43:17"/>
        <d v="2018-08-20T20:37:50"/>
        <d v="2018-08-20T20:40:58"/>
        <d v="2018-08-20T20:43:29"/>
        <d v="2018-08-20T20:45:40"/>
        <d v="2018-08-20T20:48:11"/>
        <d v="2019-05-01T03:49:09"/>
        <d v="2019-05-01T04:09:38"/>
        <d v="2019-05-01T04:41:11"/>
        <d v="2019-05-01T04:54:48"/>
        <d v="2018-08-12T13:20:05"/>
        <d v="2018-08-12T14:23:09"/>
        <d v="2018-08-16T18:16:05"/>
        <d v="2018-08-16T18:34:07"/>
        <d v="2018-08-18T17:24:56"/>
        <d v="2019-04-18T13:53:08"/>
        <d v="2019-04-18T16:49:46"/>
        <d v="2019-04-20T13:17:19"/>
        <d v="2019-04-20T14:12:10"/>
        <d v="2019-04-20T15:37:21"/>
        <d v="2019-04-20T15:54:14"/>
        <d v="2019-04-20T16:16:04"/>
        <d v="2019-03-16T23:21:57"/>
        <d v="2019-03-28T19:25:20"/>
        <d v="2019-03-28T19:37:15"/>
        <d v="2019-03-28T19:55:14"/>
        <d v="2019-03-28T21:00:11"/>
        <d v="2019-03-28T21:09:52"/>
        <d v="2019-04-03T09:02:29"/>
        <d v="2019-04-05T22:50:36"/>
        <d v="2019-04-05T23:56:16"/>
        <d v="2019-04-08T16:56:22"/>
        <d v="2019-04-08T17:11:21"/>
        <d v="2019-04-08T17:55:03"/>
        <d v="2019-04-08T20:02:16"/>
        <d v="2019-04-08T20:27:20"/>
        <d v="2019-04-08T21:19:50"/>
        <d v="2019-04-08T21:48:31"/>
        <d v="2019-04-08T22:21:17"/>
        <d v="2019-04-09T19:13:27"/>
        <d v="2019-04-08T19:27:57"/>
        <d v="2019-03-18T21:26:25"/>
        <d v="2019-03-18T22:11:28"/>
        <d v="2019-03-18T22:41:17"/>
        <d v="2019-03-18T23:48:09"/>
        <d v="2019-03-21T22:55:05"/>
        <d v="2019-03-22T01:17:28"/>
        <d v="2019-03-24T11:56:37"/>
        <d v="2019-03-24T22:27:29"/>
        <d v="2019-03-25T01:20:35"/>
        <d v="2019-03-30T18:57:24"/>
        <d v="2019-03-30T19:37:03"/>
        <d v="2019-03-30T20:13:21"/>
        <d v="2019-03-30T20:56:09"/>
        <d v="2019-03-30T22:13:32"/>
        <d v="2019-03-30T22:49:15"/>
        <d v="2019-03-30T23:35:58"/>
        <d v="2019-03-30T23:57:49"/>
        <d v="2019-03-31T00:32:08"/>
        <d v="2019-03-31T18:20:34"/>
        <d v="2019-03-31T19:29:04"/>
        <d v="2019-03-31T19:43:30"/>
        <d v="2019-03-31T19:59:56"/>
        <d v="2019-03-31T22:52:07"/>
        <d v="2019-03-31T23:23:05"/>
        <d v="2019-03-31T23:36:46"/>
        <d v="2019-03-31T23:56:02"/>
        <d v="2019-03-24T18:33:01"/>
        <d v="2019-03-25T00:05:32"/>
        <d v="2019-03-25T02:20:17"/>
        <d v="2018-08-13T17:31:56"/>
        <d v="2018-08-13T18:52:27"/>
        <d v="2018-08-13T19:05:10"/>
        <d v="2018-08-13T20:37:57"/>
        <d v="2018-08-14T10:20:54"/>
        <d v="2018-08-15T11:33:49"/>
        <d v="2018-08-15T12:44:04"/>
        <d v="2018-08-15T20:56:31"/>
        <d v="2018-08-15T21:16:00"/>
        <d v="2018-08-15T21:39:43"/>
        <d v="2018-08-17T12:51:52"/>
        <d v="2018-08-21T15:20:46"/>
        <d v="2018-08-21T18:46:28"/>
        <d v="2018-08-31T15:26:08"/>
        <d v="2018-08-31T15:56:12"/>
        <d v="2018-08-31T18:47:31"/>
        <d v="2018-09-07T12:22:54"/>
        <d v="2018-09-07T13:45:37"/>
        <d v="2018-09-07T14:54:03"/>
        <d v="2018-09-07T15:33:35"/>
        <d v="2018-09-09T11:57:40"/>
        <d v="2018-09-09T12:08:48"/>
        <d v="2019-01-29T14:53:41"/>
        <d v="2019-04-19T13:20:37"/>
        <d v="2019-04-19T14:39:24"/>
        <d v="2018-09-03T22:50:30"/>
        <d v="2019-04-23T12:19:51"/>
        <d v="2019-04-24T21:11:06"/>
        <d v="2019-04-24T21:37:54"/>
        <d v="2019-04-24T22:02:16"/>
        <d v="2019-04-26T11:27:26"/>
        <d v="2019-04-26T13:28:31"/>
        <d v="2019-04-26T14:34:09"/>
        <d v="2019-04-26T15:05:52"/>
        <d v="2019-04-26T15:33:52"/>
        <d v="2019-04-26T15:54:10"/>
        <d v="2019-04-26T16:06:17"/>
        <d v="2019-04-26T16:18:38"/>
        <d v="2019-04-26T16:39:45"/>
        <d v="2019-04-29T10:06:56"/>
        <d v="2019-04-29T10:32:07"/>
        <d v="2018-09-03T14:44:57"/>
        <d v="2019-03-19T09:39:45"/>
        <d v="2018-08-16T15:31:24"/>
        <d v="2018-08-21T15:49:23"/>
        <d v="2018-08-21T16:34:58"/>
        <d v="2018-08-23T17:02:06"/>
        <d v="2018-08-29T15:50:11"/>
        <d v="2018-08-29T16:28:16"/>
        <d v="2018-09-03T15:44:41"/>
        <d v="2018-09-07T18:47:07"/>
        <d v="2018-09-07T19:15:14"/>
        <d v="2019-04-20T14:29:58"/>
        <d v="2019-04-20T14:55:56"/>
        <d v="2019-04-20T15:45:21"/>
        <d v="2019-04-20T16:07:53"/>
        <d v="2019-04-20T16:55:57"/>
        <d v="2019-04-20T17:35:12"/>
        <d v="2019-04-21T09:44:54"/>
        <d v="2019-04-21T10:14:52"/>
        <d v="2019-04-21T11:08:05"/>
        <d v="2019-04-21T17:47:37"/>
        <d v="2019-04-23T15:45:05"/>
        <d v="2019-04-23T16:04:32"/>
        <d v="2019-04-23T16:36:53"/>
        <d v="2019-04-23T16:59:20"/>
        <d v="2019-04-25T16:35:50"/>
        <d v="2019-04-25T17:44:30"/>
        <d v="2018-08-30T15:36:27"/>
        <d v="2018-08-30T18:06:28"/>
        <d v="2018-08-30T18:27:26"/>
        <d v="2018-09-10T12:19:10"/>
        <d v="2018-09-10T12:33:47"/>
        <d v="2018-09-11T15:22:56"/>
        <d v="2018-09-11T15:35:42"/>
        <d v="2018-09-13T17:18:40"/>
        <d v="2018-09-13T17:52:49"/>
        <d v="2018-09-18T19:26:47"/>
        <d v="2018-09-24T12:31:52"/>
        <d v="2018-09-24T12:59:16"/>
        <d v="2018-09-24T13:27:14"/>
        <d v="2018-09-24T14:19:02"/>
        <d v="2018-09-25T13:25:11"/>
        <d v="2019-02-04T16:40:48"/>
        <d v="2019-03-16T22:32:03"/>
        <d v="2019-03-18T19:22:20"/>
        <d v="2019-03-20T19:35:43"/>
        <d v="2019-04-04T15:47:48"/>
        <d v="2019-04-04T16:09:15"/>
        <d v="2019-04-04T17:30:55"/>
        <d v="2019-04-07T11:20:52"/>
        <d v="2019-04-07T14:16:23"/>
        <d v="2019-04-07T15:24:38"/>
        <d v="2019-04-07T15:42:53"/>
        <d v="2019-04-08T16:26:11"/>
        <d v="2019-04-08T16:36:17"/>
        <d v="2019-04-08T16:48:20"/>
        <d v="2019-04-08T20:36:11"/>
        <d v="2019-04-08T21:15:18"/>
        <d v="2019-04-08T23:20:43"/>
        <d v="2019-04-09T05:16:20"/>
        <d v="2019-04-09T05:37:29"/>
        <d v="2019-04-09T06:27:21"/>
        <d v="2019-04-12T22:18:30"/>
        <d v="2019-04-13T00:18:32"/>
        <d v="2019-04-13T21:59:30"/>
        <d v="2019-04-13T22:46:46"/>
        <d v="2019-04-15T00:29:56"/>
        <d v="2019-04-15T00:40:21"/>
        <d v="2019-04-15T22:02:50"/>
        <d v="2019-04-15T22:30:35"/>
        <d v="2019-04-15T23:39:30"/>
        <d v="2019-04-08T21:38:13"/>
        <d v="2019-04-08T22:42:08"/>
        <d v="2019-04-09T06:03:08"/>
        <d v="2019-03-19T01:30:25"/>
        <d v="2019-03-19T21:15:50"/>
        <d v="2019-03-20T00:32:28"/>
        <d v="2019-04-07T19:12:22"/>
        <d v="2019-04-07T19:38:48"/>
        <d v="2019-04-07T20:24:52"/>
        <d v="2019-04-08T00:01:17"/>
        <d v="2019-04-08T15:50:57"/>
        <d v="2019-04-08T16:45:13"/>
        <d v="2019-04-08T17:03:41"/>
        <d v="2019-04-08T17:51:00"/>
        <d v="2019-04-08T19:00:39"/>
        <d v="2019-04-08T19:06:29"/>
        <d v="2019-04-08T19:42:33"/>
        <d v="2019-04-08T19:56:42"/>
        <d v="2019-04-08T20:22:06"/>
        <d v="2019-04-08T23:00:16"/>
        <d v="2019-04-08T23:01:00"/>
        <d v="2019-04-08T23:47:06"/>
        <d v="2019-04-09T18:56:54"/>
        <d v="2019-04-09T19:27:21"/>
      </sharedItems>
    </cacheField>
    <cacheField name="VÁLIDO" numFmtId="0">
      <sharedItems count="2">
        <s v="SIM"/>
        <s v="NÃO"/>
      </sharedItems>
    </cacheField>
    <cacheField name="AVALIADOR" numFmtId="0">
      <sharedItems count="202">
        <s v="Andresa dos Santos Oliveira"/>
        <s v="Pablo Gonzalez Cabral Rodrigues"/>
        <s v="ORLANDO BEZERRA LEITE"/>
        <s v="ANA DE FÁTIMA ARIBÉ ALVES"/>
        <s v="LEANDRO SILVA DOS SANTOS"/>
        <s v="John Álex de Melo Dantas"/>
        <s v="MATHEUS DOS SANTOS"/>
        <s v="Leiliane de Oliveira Silva"/>
        <s v="ANNARE REIS ALMEIDA"/>
        <s v="Gilson Belucio"/>
        <s v="Ruth Helena Costa"/>
        <s v="Márcia Braga"/>
        <s v="Leonard Grala"/>
        <s v="Lauro Rocha de Sousa"/>
        <s v="Talysson Amarilio de Andrade Zebral"/>
        <s v="Talysson Zebral"/>
        <s v="Ohana Pereira da Silva"/>
        <s v="Ohana"/>
        <s v="Zuleica Maria Souza Porto"/>
        <s v="Ariel Pimenta "/>
        <s v="Bruna Mello de Cenço"/>
        <s v="Iury Frutuoso Furtado"/>
        <s v="Gabriel Matsura"/>
        <s v="Uirá Lourenço"/>
        <s v="Jéssica Rabito Chaves"/>
        <s v="Lucas Luan dos Santos; Doriane Azevedo"/>
        <s v="Thaiz Freitas Pessoa; Doriane Azevedo;"/>
        <s v="Kellen Melo Dorileo Louzich"/>
        <s v="Laís Wrzesinski Ribeiro, Lucas Luan dos Santos e, Kellen Melo Dorileo Louzich"/>
        <s v="Victor André Botelho Rodrigues dos Santos e Luis Fernando Kidinho Araujo dos Santos"/>
        <s v="Tamires dos Santos Soares da Silva"/>
        <s v="CÉLIA JORGE DA SILVA"/>
        <s v="Daniel Vicente Werner"/>
        <s v="Douglas Peron"/>
        <s v="Victor André Botelho Rodrigues dos Santos "/>
        <s v="Phamela Pereira de Azevedo"/>
        <s v="Fernanda Andrade dos Santos"/>
        <s v="João Victor Guilherme Corrêa"/>
        <s v="Amanda de Oliveira"/>
        <s v="Ana Luiza Ottersbach "/>
        <s v="Nathália V. Oenning Ribeiro"/>
        <s v="Luiza Simonelli"/>
        <s v="Fernando Domingues Caetano"/>
        <s v="Gabriela Ribeiro Martins"/>
        <s v="Giovanna Leal Antonio"/>
        <s v="Mario Henrique Felgueira Pavanelli"/>
        <s v="Ana Flavia Lorente Bassani"/>
        <s v="Vinicius carvalho marques"/>
        <s v="Luan Henrique Rechetelo dos Santos"/>
        <s v="Bianca Beatriz Roqué"/>
        <s v="Raquel Guidolin de Paula"/>
        <s v="Alicia Armani Forte"/>
        <s v="Gabriela Bortolozzo"/>
        <s v="SAMARA MELISSA GOMES FAGUNDES"/>
        <s v="Rita de Cássia Péres Araújo"/>
        <s v="Débora Aline Almeida de Oliveira"/>
        <s v="Beatriz Fófano Chudzij"/>
        <s v="Andressa Domingues Penteado"/>
        <s v="Gabriela Grossi Fernandes De Pellegrini"/>
        <s v="Raphaella de Paula"/>
        <s v="Eduardo Machado Wagner"/>
        <s v="Maria Luiza Dias Ballarotti"/>
        <s v="Júlia Helena Gesser"/>
        <s v="Gláucia Helena Dalmolin"/>
        <s v="Keila Aline Ribeiro Kmainski"/>
        <s v="Aliery Araujo Nascimento"/>
        <s v="Rafael Rodan"/>
        <s v="Jackson Magalhães"/>
        <s v="ABNER AUGUSTO SOUZA"/>
        <s v="Gustavo Gomes"/>
        <s v="Eraldo Sá "/>
        <s v="Felipe Alves e Eraldo Sá"/>
        <s v="Mariana Machado dos Anjos"/>
        <s v="Poliana Batista Rodrigues Lins"/>
        <s v="Islanilde Lima Nascimento"/>
        <s v="Jéssica Lucena"/>
        <s v="André Luis Costa da Silva"/>
        <s v="Vanessa Helena Pires da Costa do Nascimento"/>
        <s v="Amanda Ferreira Martins"/>
        <s v="Ana Carolina Bandeira Silva"/>
        <s v="Beatriz Rodrigues; Eduarda Rodriguez; Solange Torres"/>
        <s v="WILLIAN FELIX"/>
        <s v="Maria Clara Rodrigues Gomes"/>
        <s v="Solange Torres"/>
        <s v="Nicole Cristine da Silva Verçosa"/>
        <s v="Thais Soares Coimbra"/>
        <s v="Beatriz Rodrigues Simões Gomes"/>
        <s v="Leonardo Aragão"/>
        <s v="Monique Bastos"/>
        <s v="Dancley da Costa Castro"/>
        <s v="Navratinova Evert Cardonha"/>
        <s v="Pedro Dias"/>
        <s v="Samira e Lorrana"/>
        <s v="Lorrana e Ivo"/>
        <s v="Raquel e Ivo"/>
        <s v="Taylandeson e Lorrana"/>
        <s v="Thyago e Ivo"/>
        <s v="Ivo"/>
        <s v="Yasmim"/>
        <s v="Lorrana"/>
        <s v="Lorrana e Yasmim"/>
        <s v="Helida e Ivo"/>
        <s v="Helida"/>
        <s v="Manon Masi"/>
        <s v="Chrystiane"/>
        <s v="Diego Dutra"/>
        <s v="Vanessa Ortiz"/>
        <s v="Stefani Mendes Casara Chaquian"/>
        <s v="DEIZIANE BARROS DE OLIVEIRA"/>
        <s v="Raynira Carolina Martins Azevedo"/>
        <s v="Thayany Facundo Costa"/>
        <s v="Jhon Raian Santos Rodrigues das neves"/>
        <s v="João Gabriel Ribeiro Costa"/>
        <s v="Larissa Brenda Nascimento Desmarest"/>
        <s v="Lenita Lunaderli"/>
        <s v="Alexandre Freitas, Bruna Kalki e Fabricio Miranda"/>
        <s v="Franqlei lima ferreira"/>
        <s v="Heloise de Siqueira Monteiro"/>
        <s v="Amanda Lima Gomes de Souza"/>
        <s v="Gabriela Andressa"/>
        <s v="Iurgan Henrique Cruz De Macedo"/>
        <s v="Estefany Araújo"/>
        <s v="Wanderley"/>
        <s v="Tainara Moreira"/>
        <s v="Paula Ramos"/>
        <s v="Lauro Gustavo"/>
        <s v="Ana Carine"/>
        <s v="Rayan Felipe De Araújo Alves "/>
        <s v="jonas araujo"/>
        <s v="Nayara Letícia S Muniz "/>
        <s v="Lucínio Torres Cunha "/>
        <s v="Gabriela Ohana D'arc Nascimento dos Santos "/>
        <s v="Cynthia Gabnner "/>
        <s v="Jéssica Pacheco de Almeida"/>
        <s v="Julio"/>
        <s v="Pâmela Lima da Cruz"/>
        <s v="Pâmela Lima da Cruz "/>
        <s v="Marília Hildebrand"/>
        <s v="Guilherme Moyses Pfeffer"/>
        <s v="Júlia Santiago"/>
        <s v="Thatiana Murillo "/>
        <s v="Sandra Maria Talarico "/>
        <s v="Isabella Illana"/>
        <s v="Italo Santana Santos"/>
        <s v="Kaíc Lopes"/>
        <s v="Evelyn Marchant"/>
        <s v="Camila Diniz Ramalho; Larissa Silva Nunes e Lorena Gaspar Santos"/>
        <s v="Camila Diniz Ramalho"/>
        <s v="Marcos de Sousa"/>
        <s v="Regina Rocha"/>
        <s v="Gullit Torres Dias"/>
        <s v="Daniel Frazão"/>
        <s v="Luan Rusvell"/>
        <s v="Tiago Feitosa Marques"/>
        <s v="Francisco Wesley Marques Brandão"/>
        <s v="Nícia Bezerra Formiga Leite + alunos da disciplina de Acessibilidade"/>
        <s v="Mariane Dantas"/>
        <s v="Regina Maria Gomes Rocha" u="1"/>
        <s v="Franqlei lima" u="1"/>
        <s v="Larissa Nunes, Lorena Gaspar, Camila Ramalho" u="1"/>
        <s v="Nícia Bezerra Formiga Leite + alunos da disciplina acessibilidade" u="1"/>
        <s v="Ohana " u="1"/>
        <s v="Navratinova Evert Cardonha " u="1"/>
        <s v="Vanessa" u="1"/>
        <s v="Camila Diniz Ramalho, Larissa Silva Nunes, Lorena Gaspar Santos" u="1"/>
        <s v="Iury Frutuoso  Furtado" u="1"/>
        <s v="Lorrana e Ivo " u="1"/>
        <s v="Regina Rocha " u="1"/>
        <s v="Iury Frutuoso" u="1"/>
        <s v="Larissa Silva Nunes, Lorena Gaspar, Camila Ramalho" u="1"/>
        <s v="Nicia Bezerra Formiga Leite (+alunos da disciplina de Acessibilidade)" u="1"/>
        <s v="Mariane Dantas de Baarros" u="1"/>
        <s v="Marcos de Sousa " u="1"/>
        <s v="Heloise de Siqueira Monteiro " u="1"/>
        <s v="Marilia Hildebrand" u="1"/>
        <s v="Ivo e Lorrana" u="1"/>
        <s v="Larissa Nunnes, Lorena Gaspar, Camila Ramalho" u="1"/>
        <s v="Navratinova Cardonha " u="1"/>
        <s v="Mariane Dantas de Barros" u="1"/>
        <s v="Gullit Torres Dias " u="1"/>
        <s v="Lorrana " u="1"/>
        <s v="Nícia Bezerra Formiga Leite (+ alunos da disciplina)" u="1"/>
        <s v="Julia Santiago" u="1"/>
        <s v="Jéssica Gomes de Lucena" u="1"/>
        <s v="Camila Diniz Ramalho, Larissa Silva Nunes e Lorena Gaspar Santos." u="1"/>
        <s v="Nayara Leticia S Muniz " u="1"/>
        <s v="Larissa Nunes, Camila Ramalho, Lorena Gaspar" u="1"/>
        <s v="Ana carine " u="1"/>
        <s v="Gabriela Bortolozzo " u="1"/>
        <s v="WILLIAN FELIX " u="1"/>
        <s v="Victor André Botelho Rodrigues dos Santos e Luis Fernando Kidinho Araujo dos Santos " u="1"/>
        <s v="Laís Wrzesinski Ribeiro, Lucas Luan dos Santos e, Kellen Melo Dorileo  Louzich" u="1"/>
        <s v="Francisco Wesley Marques Brandão " u="1"/>
        <s v="CELIA JORGE DA SILVA" u="1"/>
        <s v="ABNER AUGUSTO DE SOUZA" u="1"/>
        <s v="Lenita Lunaderli " u="1"/>
        <s v="Ivo e Lorrana " u="1"/>
        <s v="Isabella Illana " u="1"/>
        <s v="Poliana Batista Rodrigues  Lins" u="1"/>
        <s v="Tainara Moreita" u="1"/>
        <s v="Raphaella de Paula - 65" u="1"/>
        <s v="Camila Diniz Ramalho, Larissa Silva Nunes e Lorena Gaspar Santos" u="1"/>
      </sharedItems>
    </cacheField>
    <cacheField name="CIDADE DA AVALIAÇÃO" numFmtId="0">
      <sharedItems count="49">
        <s v="Aracaju"/>
        <s v="Belém"/>
        <s v="Belo Horizonte"/>
        <s v="Boa Vista"/>
        <s v="Brasília"/>
        <s v="Campo Grande"/>
        <s v="Cuiabá"/>
        <s v="Curitiba"/>
        <s v="Florianópolis"/>
        <s v="Fortaleza"/>
        <s v="Goiânia"/>
        <s v="Guará II"/>
        <s v="João Pessoa"/>
        <s v="Macapá"/>
        <s v="Maceió"/>
        <s v="Manaus"/>
        <s v="Natal"/>
        <s v="Palmas"/>
        <s v="Porto Alegre"/>
        <s v="Porto Velho"/>
        <s v="Recife"/>
        <s v="Ribeirao Preto"/>
        <s v="Ribeirão Preto"/>
        <s v="Rio Branco"/>
        <s v="Rio de Janeiro"/>
        <s v="Salvador"/>
        <s v="São Luís"/>
        <s v="São Paulo"/>
        <s v="Teresina"/>
        <s v="Vitória"/>
        <s v="Maceió " u="1"/>
        <s v="São Paulo " u="1"/>
        <s v="Boa Vista " u="1"/>
        <s v="Porto Velho " u="1"/>
        <s v="Manaus " u="1"/>
        <s v="Sao Paulo " u="1"/>
        <s v="Macapá " u="1"/>
        <s v="Palmas " u="1"/>
        <s v="Goiania" u="1"/>
        <s v="Brasilia" u="1"/>
        <s v="Campo Grande " u="1"/>
        <s v="Belém " u="1"/>
        <s v="Brasilia " u="1"/>
        <s v="Rio de Janeiro " u="1"/>
        <s v="Salvador " u="1"/>
        <s v="João Pessoa " u="1"/>
        <s v="Rio Branco " u="1"/>
        <s v="São Luís " u="1"/>
        <s v="Teresina " u="1"/>
      </sharedItems>
    </cacheField>
    <cacheField name="ESTADO" numFmtId="0">
      <sharedItems/>
    </cacheField>
    <cacheField name="CATEGORIA DO LOCAL AVALIADO" numFmtId="0">
      <sharedItems containsBlank="1" count="11">
        <s v="PARQUE E/OU PRAÇA"/>
        <s v="EDIFÍCIO DA ADMINISTRAÇÃO PÚBLICA EXECUTIVA (Prefeitura; subprefeituras; secretarias; departamentos; ministérios)"/>
        <s v="SERVIÇO DE SAÚDE (Hospitais e postos de saúde)"/>
        <s v="OUTRO (cemitério; viadutos; igreja; etc)"/>
        <s v="SERVIÇO DE TRANSPORTE (estações; pontos e terminais)"/>
        <s v="EDIFÍCIO DE SEGURANÇA PÚBLICA (Delegacias; quartéis; batalhões; instalações policiais e militares)"/>
        <s v="EDIFÍCIO DO PODER JUDICIÁRIO (Tribunais; Fóruns; Defensorias públicas)"/>
        <s v="INSTITUIÇÃO DE ENSINO (Universidades; escolas em geral e creches)"/>
        <s v="EDIFÍCIO DO PODER LEGISLATIVO (Câmaras; Assembléias legislativas)"/>
        <s v="EDIFÍCIO DE CULTURA E LAZER (museus; bibliotecas; mercados; centros esportivos)"/>
        <m/>
      </sharedItems>
    </cacheField>
    <cacheField name="LOCAL AVALIADO" numFmtId="0">
      <sharedItems count="868" longText="1">
        <s v="Rua Vereador Pedro Alcântara Carvalho, n°158."/>
        <s v="Palácio de Despachos - Av. Adélia Franco, 3305, Bairro Grageru - 49027-900"/>
        <s v="Empresa Sergipana de Tecnologia da Informação (emgetis) / Companhia Estadual de Habilitação e Obras Públicas "/>
        <s v="CENTRO ESPECIALIZADO EM REABILITAÇÃO (CER II) - RUA PORTO ALEGRE, S/N, BAIRRO SIQUEIRA CAMPOS - 49075-490"/>
        <s v="INSS - RUA FLORIANÓPOLIS, 349, SIQUEIRA CAMPOS - "/>
        <s v="CENTRO DE ESPECIALIDADES MÉDICAS DA CRIANÇA E DO ADOLESCENTE (CEMCA) / CENTRO DE EDUCAÇÃO PERMANENTE DA SAÚDE (CEPS) - RUA SERGIPE, 1068, SIQUEIRA CAMPOS - 49075-540 "/>
        <s v="HOSPITAL DE URGÊNCIA DE SERGIPE (HUSE) AV. PRESIDENTE TANCREDO NEVES, 7501, CAPUCHO - 49095-000"/>
        <s v="RODOVIÁRIA NOVA / TERMINAL LEONEL BRIZOLA - AV. PRESIDENTE TANCREDO NEVES, S/N, CAPUCHO "/>
        <s v="CENTRO DE ESPECIALIDADES MÉDICAS DE ARACAJU (CEMAR) RUA PORTO ALEGRE, S/N, SIQUEIRA CAMPOS - 49075-490"/>
        <s v="CENTRO DE OPERAÇÕES POLICIAIS ESPECIAIS (COPE) - CENTRO ADMINISTRATIVO GOVERNADOR AUGUSTO FRANCO - CAPUCHO"/>
        <s v="TRIBUNAL DE CONTRAS DO ESTADO DE SERGIPE - AV. CONSELHEIRO CARLOS ALBERTO BARROS SAMPAIO, S/N, CAPUCHO - 49081-020"/>
        <s v="SECRETARIA DE ESTADO DA EDUCAÇÃO - RUA GUTEMBERG CHAGAS, 169, D.I.A - 49040-780"/>
        <s v="TRIBUNAL DE JUSTIÇA DO ESTADO DE SERGIPE (TJSE) - PRAÇA FAUSTO CARDOSO, 112-2, CENTRO - 49010-080"/>
        <s v="CÂMARA MUNICIPAL DE ARACAJU (CMA) - PRAÇA FAUSTO CARDOSO, 74, CENTRO - 49010-080"/>
        <s v="FÓRUM GUMERSINDO BESSA - AV. PRESIDENTE TANCREDO NEVES, S/N, CAPUCHO - 49087-610"/>
        <s v="MINISTÉRIO PÚBLICO - AV. CONSELHEIRO CARLOS ALBERTO SAMPAIO, 505, CAPUCHO - 49081-000"/>
        <s v="SAMU SE"/>
        <s v="CENTRO DE HEMOTERAPIA DE SERGIPE (HEMOSE) - RUA QUINZE, S/N, CAPUCHO - 49095-000"/>
        <s v="1ª DELEGACIA METROPOLITANA DE ARACAJU - RUA OSCAR VALOIS GALVÃO, 299, GRAGERU -49027-220"/>
        <s v="Ipesaude, Rua Campos com Rua Monsenhor Silveira e Duque de Caxias, nº 177"/>
        <s v="Colégio e Teatro Atheneu. Rua Vila Cristina com Rua Riachuelo, nº 367 "/>
        <s v="Praça Getúlio Vargas "/>
        <s v="Mercado Municipal Maria Virgínia Leite Franco (Avenida Ivo do Prado, SN)"/>
        <s v="Praça Tobias Barreto"/>
        <s v="Cemitério São João Batista e Prefeitura de Aracaju, Rua Frei Luís Canelo de Noronha, nº 42"/>
        <s v="Terminal DIA, Avenida Prefeito Heráclito Guimarães Rollemberg"/>
        <s v="Rua Santa Rosa (Cruzamento da Av. Ivo do Prado com a Rua João Pessoa)"/>
        <s v="Entorno Terminal Rodoviário, Rua Praça São João XXIII, nº425  (Antigo Bom Preço)"/>
        <s v="Hospital Nestor Piva, Av. Maranhão."/>
        <s v="Matriz Paroquial São José, nº 248/ Secretaria de Estado da Segurança Pública n° 20"/>
        <s v="Praça da Juventude, Avenida Prefeito Heráclito Guimarães Rollemberg"/>
        <s v="Hospital de Urgência Desembargador Augusto Franco, Av. Dr Tarcísio Daniel dos Santos "/>
        <s v="4ª Delegacia Metropolitana Av. Pref. Heráclito Guimarães Rollemberg/ Rua Promotor Joaquim Valença."/>
        <s v="Mercado Municipal do Augusto Franco, Av. Pref. Heráclito Guimarães Rollemberg/ Rua Promotor Joaquim Valença/ Rua Três."/>
        <s v="Praça João XXIII nº 13 - 89"/>
        <s v="Terminal Rodoviário Luiz Garcia"/>
        <s v="Av. Mamede Paes Mendonça, SN ( imediações de acesso ao Terminal Rodoviário Governador Luiz Garcia)"/>
        <s v="Rua Divina Pastora, 403 (frente do terminal do centro)"/>
        <s v="Av. Governador Magalhães Barata, 376 - Museu Emilio Goeldi"/>
        <s v="DETRAN-PA. Av. Augusto Montenegro S/N"/>
        <s v="Palácio Antônio Lemos. Praça Dom Pedro I, S/N"/>
        <s v="Ministério do Trabalho e Emprego Agência Nazaré. Av. Presidente Vargas, 180."/>
        <s v="Parque de Exposições do Entroncamento. Av. Almirante Barroso, 5567."/>
        <s v="Av. Lomas Valentinas, 2578-2600"/>
        <s v="Av. Gentil Bittencourt, 630-740"/>
        <s v="Escola - EEEFM Arthur Porto - Jurunas, Belém - PA, 66023-040"/>
        <s v="Unidade Básica de Saúde do Jurunas R. Eng. Fernando Guilhon, S/N - Jurunas, Belém - PA, 66030-280"/>
        <s v="E.E.E.F. São Pio X  R. dos Timbiras, 1060 - Jurunas, Belém - PA, 66033-331"/>
        <s v="Escola - EEEFM Camilo Salgado - Av. Roberto Camelier, 823 - Jurunas, Belém - PA, 66025-455"/>
        <s v="Grupo Paravida - Av. Roberto Camelier, 809 - Jurunas, Belém - PA, 66033-970"/>
        <s v="Poder Judiciário - Av. Roberto Camelier, 570 - Jurunas, Belém - PA, 66033-970"/>
        <s v="Delegacia do Jurunas - Av. Roberto Camelier, 525 - Jurunas, Belém - PA, 66033-640"/>
        <s v="Av. Quintino Bocaiúva, 1525-1615"/>
        <s v="Av. Gov Magalhães Barata, 23-137"/>
        <s v="Av. Gov Magalhães Barata, 140-250"/>
        <s v="Av. Magalhães Barata, 328-521"/>
        <s v="Escola Estadual de Ensino Fundamental e Médio D. Helena Guilhon, S/N"/>
        <s v="Primeira rua da &quot;COSANPA&quot;, S/N"/>
        <s v="Escola Estadual General Henrique Gurjão, Nº43"/>
        <s v="Unidade de Saúde do Satélite"/>
        <s v="Paróquia Nossa Senhora do Bom Remédio"/>
        <s v="Escola Municipal de ensino Infantil Satélite"/>
        <s v="Rua Betânia, 50"/>
        <s v="Rua Ajax de Oliveira, nº 203"/>
        <s v="Rua do Japonês, (Próximo ao Parque de retenção do DETRAN-PA)"/>
        <s v="Rua Yamada, "/>
        <s v="Av. Gov Magalhães Barata, 600-698"/>
        <s v="Av. Almirante Barroso, 0-70"/>
        <s v="Tv. Lomas Valentinas, 2581-2400"/>
        <s v="Av. Almirante Barroso, 1950-2840"/>
        <s v="Avenida Rômulo Maiorana, 2420-2778"/>
        <s v="Av. Romulo Maiorana, 2350-2240"/>
        <s v="Rua dos Mundurucus, n° 4951-4726"/>
        <s v="Avenida Alcindo Cacela, nº 1962"/>
        <s v="Posto de Saúde "/>
        <s v="Avenida Magalhães Barata"/>
        <s v="Rua dos Tupis, do 859 ao 949"/>
        <s v="Rua Paulo Frontin, 16 - Rodoviária"/>
        <s v="Avenida Prudente de Morais, 592"/>
        <s v="Av. Afonso Pena, 1377 à Avenida do Contorno, 304"/>
        <s v="Avenida Augusto de Lima, 1058 à Av. Augusto de Lima, 1549 (Fórum Lafayette)"/>
        <s v="Avenida Prudente de Morais, 1602 à 30"/>
        <s v="Avenida Paraná, 86 a 510 "/>
        <s v="Avenida Raja Gabaglia, 303 / Avenida Alvares Cabral / _x000a_Rua Matias Cardoso/ Rua Dias Adorno / Rua Rodrigues Caldas / Praça Carlos Chagas/ Avenida Olegário Maciel/ Rua Dias Adorno /Avenida Barbacena, 1.200 (Sede Companhia Energética de Minas Gerais)._x000a_"/>
        <s v="Região Hospitalar (Av. Francisco Sales, 1111 - Santa Efigênia, Belo Horizonte_x000a_Avenida Professor Alfredo Balena _x000a_Alameda Ezequiel Dias_x000a_"/>
        <s v="Região Mercado Central: Av. Augusto de Lima, 785 à 744"/>
        <s v="Colégio Pitágoras - Av. Prudente de Morais, 1602 - Cidade Jardim"/>
        <s v="Tribunal Regional Eleitoral de Minas Gerais - Av. Prudente de Morais, 100 - Cidade Jardim"/>
        <s v="Mercado Central/Minas Centro - Av. Augusto de Lima, 744 - Centro"/>
        <s v="Avenida Parana - Centro "/>
        <s v="CEMIG - Av. Barbacena, 1200 - Santo Agostinho"/>
        <s v="Fórum Lafayette - Av. Augusto de Lima, 1549 - Barro Preto"/>
        <s v="Departamento Nacional de Produção Mineral - Praça Milton Campos, 201 - Serra"/>
        <s v="Federação das Indústrias do Estado de Minas Gerais - Avenida do Contorno, 4456_x000a_"/>
        <s v="TRIBUNAL REGIONAL DO TRABALHO - Avenida do Contorno, 4631"/>
        <s v="Juizado Especial Cível - Av. Francisco Sales, 1446"/>
        <s v="Santa Casa de Misericórdia de Belo Horizonte -  Av. Francisco Sales, 1111 - Santa Efigênia"/>
        <s v="Hospital das Clínicas da Universidade Federal de Minas Gerais -  Av. Prof. Alfredo Balena, 110 - Santa Efigênia, Belo Horizonte - MG, 30130-100"/>
        <s v="Faculdade de Medicina Universidade Federal de Minas Gerais - Av. Prof. Alfredo Balena, 190 - Santa Efigênia"/>
        <s v="Hospital João XXIII - Av. Prof. Alfredo Balena, 400 - Centro"/>
        <s v="Escola Estadual Pedro II - Av. Prof. Alfredo Balena, 523 - Centro"/>
        <s v="Palácio das Artes - Av. Afonso Pena, 1537 - Centro"/>
        <s v="Conservatório de Música UFMG - Av. Afonso Pena, 1534 - Centro"/>
        <s v="TJMG - Av. Afonso Pena, 1420 - Centro_x000a_"/>
        <s v="Parque Municipal Américo Renné Giannetti - Av. Afonso Pena, 1377 - Centro_x000a_"/>
        <s v="Delegacia da Receita Federal do Brasil -  Av. Afonso Pena, 1316 - Centro"/>
        <s v="Correios Central - Avenida Afonso Pena, 1270 - Centro"/>
        <s v="Prefeitura Municipal de Belo Horizonte - . Afonso Pena, 1212 - Centro"/>
        <s v="Museu da Moda - R. da Bahia, 1149 - Centro"/>
        <s v="Av. Getúlio Vargas, nº 1824-2335"/>
        <s v="R. Sete de setembro, trecho compreendido entre a R. Gonçalves Lêdo e Av. Getulio Vargas"/>
        <s v="R. da Pitombeira, trecho compreendido entre a R. Massaranduba e R. Itaúba"/>
        <s v="Av. Ville Roy, trecho compreendido entre a R. da Bacabeira e R. da mangueira"/>
        <s v="R. do araçazeiro, trecho compreendido entre a R. da Bacabeira e R. da mangueira"/>
        <s v="R. da tangerineira, trecho compreendido entre a R. do Cupuaçuzeiro e Av. Ville Roy"/>
        <s v="R. Unicórnio, trecho compreendido entre a R. Capela e Av.Dom Aparecido José Dias "/>
        <s v="Rua J., nº 256-318"/>
        <s v=" Av. do Sol, 623"/>
        <s v="Av. Nazaré Filgueiras, trecho compreendido entre a R. José Cassimiro da silva e R. Lauro Pinheiro maia. "/>
        <s v="Av. Glaycon de Paiva 2496, trecho compreendido entre R. industrial 2 e Via das Flores"/>
        <s v="Av. Brasil, 1645 - 1523"/>
        <s v="Rua Barreto Leite, 202-A - Centro"/>
        <s v="Av. Cap. Ene Garcês, 169-313"/>
        <s v="Av. Cap. Ene Garcês, 696 – 927, centro"/>
        <s v="Av. Brigadeiro Eduardo Gomes, 1298 - 2592"/>
        <s v="Av. Getúlio Vargas 5347, centro. Entorno da praça da Bandeira"/>
        <s v="Entorno da praça dos bambus, R. Nove de Julho nº 11"/>
        <s v="R. Melvin Jones 219 – 260, São Pedro"/>
        <s v="Colégio Militar Elza Breves De Carvalho. Rua: R. CC-15, bairro laura moreira"/>
        <s v=" R. presidente Costa e Silva, trecho compreendido entre a R. Rocha Leal e R. José Bonifácio."/>
        <s v="Setor Comercial Sul (esquina do Sabor / Banco Safra)"/>
        <s v="Via Estrutural (Setor COmercial Sul)"/>
        <s v="Setor Comercial Sul (em frente ao edifício Israel Pinheiro)"/>
        <s v="Escola classe 114"/>
        <s v="Escola classe 113 norte"/>
        <s v="Escola parque 210/211 norte"/>
        <s v="Escola Parque 210/211"/>
        <s v="Adunb, Unb, asa norte"/>
        <s v="Restaurante Universitário"/>
        <s v="Faculdade de Direito/Administração (UnB)"/>
        <s v="Jardim de Infância da 404 norte (sqn 404)"/>
        <s v="Escola Classe 403 norte (sqn 403)"/>
        <s v="Hospital Regional da Asa Norte (HRAN, SMHN Q 1 - Asa Norte, Brasília - DF, 70710-100)"/>
        <s v="Estação Galeria "/>
        <s v="Estação 102 sul (estação de metro asa sul sqn 102/202)"/>
        <s v="Estação 108 sul (sqn 108/208 )"/>
        <s v="Estação 112 sul (sqn 112/212)"/>
        <s v="Catedral (esplanada dos ministérios)"/>
        <s v="Torre de TV (Eixo Monumental)"/>
        <s v="Memorial JK (Eixo Monumental)"/>
        <s v="Parque da Cidade "/>
        <s v="Hospital de Base"/>
        <s v="Setor Comercial Sul"/>
        <s v="escola classe 415 norte"/>
        <s v="Estação 114 sul (sqn 114/214)"/>
        <s v="Escola de Música de Brasília (L2 sul 602)"/>
        <s v="Cesas (Ced Jovens e Adultos), L2 sul 603/803"/>
        <s v="Escola Classe 102 sul (Sqn 102)"/>
        <s v="Biblioteca infantil 304 sul (sqn 304)"/>
        <s v="Jardim de Infância da 308 sul(sqs 308)"/>
        <s v="Escola Classe 114 sul (sqs 114)"/>
        <s v="Ministérios (esplanada dos ministérios)"/>
        <s v="Palácio do Planalto (esplanada dos ministérios)"/>
        <s v="Memorial dos Povos indígenas"/>
        <s v="Estádio Nacional"/>
        <s v="Ceam (centro de ensino e atividade multidisciplinar) L2 norte 607"/>
        <s v="Rodoviária"/>
        <s v="W3 Norte – quadra 713 Norte"/>
        <s v="W3 Norte – 716N"/>
        <s v="Esplanada dos Ministérios / Rodoviária do Plano Piloto "/>
        <s v="W3 Sul / Espaço Cultural Renato Russo "/>
        <s v="Setor de Rádio e TV Sul (SRTVS) – área próxima ao Fórum Júlio Mirabete  "/>
        <s v="Setor de Rádio e TV Sul (SRTVS) – próximo ao shopping Venâncio "/>
        <s v="Caminho entre o Setor Comercial Sul e o Conic"/>
        <s v="Eixo Monumental: Setor Hoteleiro - Estádio"/>
        <s v="Via S3 - caminho entre Setor Comercial e Setor Bancário Sul"/>
        <s v="Esplanada: Palácio do Itamaraty"/>
        <s v="Esplanada: STF"/>
        <s v="Esplanada: Palácio do Planalto"/>
        <s v="Esplanada: Ministério da Justiça"/>
        <s v="Eixão - Passagem subterrânea da 107 Norte"/>
        <s v="Eixão - Passagem subterrânea da 102 Norte"/>
        <s v="Praça Thomaz José Coelho de Almeida. Av. Presidente Vargas,nº 2689 a 2749."/>
        <s v="Câmara Municipal. Acesso: Av. Ricardo Brandão, 296 a 404"/>
        <s v="Mercadão Municipal. Acesso 01: R. Quinze de Novembro, nº 2 a 56 - Centro, Campo Grande - MS"/>
        <s v="UBSF Dr. Benjamim Asato - Parque Do Sol. R. José Carlos Silva de Almeida, nº 496-1066."/>
        <s v="Mercadão Municipal. Acesso 02: Tv. José Bacha, nº 8 a 12 - Centro"/>
        <s v="CEINF Joana Mendes Dos Santos. Rua Dário Anhaia Filho, nº 984-1145."/>
        <s v="Memorial da Cultura Apolônio de Carvalho Antigo Fórum. Av. Fernando Corrêa da Costa, nº 559 - Centro"/>
        <s v="Centro Municipal de Treinamento Esportivo (CEMTE) +  Secretaria Municipal de Cultura (SECTUR) + Comando da Guarda Civil Municipal. Acesso 01: Rua Usi Tomi nº 576 a 599, Carandá Bosque; Acesso 02: Rua Tropeiro nº 2 a 160; Rua Estefânia nº 228 a 270; Rua das folhagens nº 444 a 588"/>
        <s v="Hospital Regional de Mato Grosso do Sul. Acesso 1: Av. Eng. Lutero Lopes, nº 69- 732. Rua lateral: Av. Gunter Hans, 207."/>
        <s v="Terminal Aero Rancho. Av. Gunter Hans, s/n e nº 3346-3584."/>
        <s v="Tribunal de Justiça de MS - Acesso Desembargadores. Av. Des. Leão Neto do Carmo, 2 a 680 - Jardim Veraneio, Campo Grande - MS, 79037-100"/>
        <s v="Terminal General Osório. Acesso 1: Av. Mascarenhas de Moraes, 3676-3702"/>
        <s v="Escola Municipal Padre Thomaz Ghirardelli. Acesso: R. Lúcia dos Santos, nº 386 a 576"/>
        <s v="Hospital Universitário Maria Aparecida Pedrossian. Acesso principal: Av. Sen. Filinto Müler, nº 11 a 642."/>
        <s v="Camelódromo. Passagem pela quadra com acesso à R. Quinze de Novembro, 36 - Centro e Av. Afonso Pena, 1730 - Amambai, Campo Grande - MS"/>
        <s v="Praça Ary Coelho. Rota de Av. Afonso Pena, nº Av. Afonso Pena, nº 1990-1998, R. Treze de Maio, nº 2391-2253 até R. Quinze de Novembro, nº 345."/>
        <s v="Escola Estadual Amélio Bais. Av. Florestal, 0"/>
        <s v="Colegio Militar de Campo Grande - Av. Pres. Vargas, 2800 "/>
        <s v="UPA Cel. Antonino -  R. Dr. Meireles, S/n "/>
        <s v="UBSF Nova Bahia - Av. Sr. do Bonfim, 2-84 "/>
        <s v="E. M. Coronel Antonino - R. Dr. Meireles, 1401"/>
        <s v="E.M. Professor Danda Nunes. R. Caliandra, nº 225 - Vivenda do Bosque."/>
        <s v="Receita Federal - Av. Des. Leão Neto do Carmo, 3 - Jardim Veraneio"/>
        <s v="TRE. Av. Des. Leão Neto do Carmo, 261 a 505 - Jardim Veraneio"/>
        <s v="Prefeitura Municipal. Acesso 1: Av. Afonso Pena, nº 3297 - Centro"/>
        <s v="Prefeitura Municipal. Acesso 02: R. Dr. Arthur Jorge, 525 - Centro"/>
        <s v="Prefeitura Municipal. Acesso 03: R. Vinte e Cinco de Dezembro, 299-161 - Centro; Rota: R. Barão do Rio Branco, 2366-2470 - Centro"/>
        <s v="Central de Atendimento ao Cidadão. Acesso 01: R. Mal. Cândido Mariano Rondon, 2605 a 2687 - Centro, Campo Grande - MS, 79002-205;  Acesso 02: R. Dr. Arthur Jorge, 997-851 - Centro, Campo Grande - MS, 79002-450"/>
        <s v="Terminal General Osório -  Av. Cel. Antonino, 1694-1844  "/>
        <s v="Terminal Nova Bahia. Av. Consul Assaf Trad, s/n. Bairro: Mata do Jacinto."/>
        <s v="Receita Federal - Acesso 02: Delegado Carlos Roberto Bastos de Oliveira, 424-534"/>
        <s v="TV Educativa - R. Des Leao Neto Do Carmo, 492 a 1000- Jardim Veraneio"/>
        <s v="Parque Estadual Mãe Bonifácia"/>
        <s v="Rua Cândido Mariano, trecho entre Esquina com Av. Presidente Marques e Av. São Sebastião. Lateral da Escola Estadual Liceu Cuiabano. "/>
        <s v="Avenida São Sebastião, trecho entre Rua Cândido Mariano e Av. Getúlio Vargas. Calçada da Escola Estadual Liceu Cuiabano."/>
        <s v="Parque Tia Nair"/>
        <s v="Secretaria de Serviços Urbanos"/>
        <s v="Ministério Publico "/>
        <s v="Fórum de Cuiabá"/>
        <s v="Assembleia Legislativa"/>
        <s v="Parque das Aguas "/>
        <s v="Avenida Getúlio Vargas, do cruzamento com a Avenida São Sebastião ao cruzamento com a Avenida Presidente Marques. Calçada da Escola Estadual Liceu Cuiabano."/>
        <s v="Avenida Presidente Marques, trecho entre o cruzamento com a Av. Getúlio Vargas e Rua Cândido Mariano. Calçada da Escola Estadual Liceu Cuiabano."/>
        <s v="Rua Corsino Amarante, trecho entre cruzamento com Av. Marechal Deodoro e Rua Zulmira Canavarros. Calçada do Instituto Federal de Mato Grosso, Campus  Cuiabá."/>
        <s v="Rua Zulmira Canavarros, trecho entre cruzamento com Rua Corsino do Amarante e R. Mal. Floriano Peixoto. Calçada do Instituto Federal de Mato Grosso, campus Cuiabá."/>
        <s v="Rua Mal. Floriano Peixoto, trecho entre cruzamento com Rua Zulmira Canavarros, e cruzamento com Av. Mal. Deodoro. Calçada do Instituto Federal de Mato Grosso, Campus Cuiabá."/>
        <s v="Avenida Marechal Deodoro, trecho entre cruzamento com Rua Mal. Floriano Peixoto e Rua Corsino Amarante. Calçada do Instituto Federal de Mato Grosso, campus Cuiabá."/>
        <s v="Praça Ipiranga"/>
        <s v="Praça da República"/>
        <s v="Praça Alencastro"/>
        <s v="Praça Bispo"/>
        <s v="Rua Cinco, Boa Esperança, Escola Estadual Francisco A. Ferreira Mendes"/>
        <s v="Rua Doutor Áureo Lino Da Silva - Boa Esperança, Nº 437-385"/>
        <s v="Rua nove Jd umuarama - Bairro Três Barras"/>
        <s v="Avenida A - Bairro 3 barras"/>
        <s v="Rua treze bairro 3 barras"/>
        <s v="Rua 29 - Bairro tres barras ( 441 - 103)"/>
        <s v="Rua manguari - CPA IV"/>
        <s v="Av. Curió bairro CPA IV"/>
        <s v="QUADRA URBANA DE EQUIPAMENTOS COMUNITÁRIOS DO BAIRRO PRIMEIRO DE MARÇO RUA D"/>
        <s v="QUADRA URBANA DE EQUIPAMENTOS COMUNITÁRIO DO BAIRRO PRIMEIRO DE MARÇO RUA M"/>
        <s v="QUADRA DE EQUIPAMENTOS PÚBLICOS DO BAIRRO PRIMEIRO DE MARÇO AV DR MARIA AUXILIADORA GRISSÓLIA"/>
        <s v="Parque Lagoa Encantada - rua alameda 06, nº 960-1660."/>
        <s v="Lagoa Encantada - Rua Um Tancredo Neves"/>
        <s v="Parque Lagoa Encantada - Rua Tancredo Neves"/>
        <s v="UPA - Morada do Ouro - Rua Av. Tancredo Neves - 760-802"/>
        <s v="UPA- Morada do Ouro - Rua Centro-Norte - 580"/>
        <s v="Rua Diogo Domingos Ferreira, n. 231 - 341. Escola Municipal Nilo Póvoas"/>
        <s v="UPA - Morada do Ouro - rua dezessete, nº 15-26"/>
        <s v="Av. General Valle, n. 321-135. Pronto Socorro Municipal de Cuiabá"/>
        <s v="UPA - Morada do Ouro - Rua Dezoito, nº 222-306"/>
        <s v="Complexo Terminal CPA I - Rua Jornalista Falcão"/>
        <s v="Complexo Terminal do CPA I - Rua Pelotas"/>
        <s v="Complexo Terminal do CPA I - Rua Dep. Osvaldo"/>
        <s v="Complexo Terminal CPA 1 - Rua Sorocaba, nº 2-16"/>
        <s v="Rua Doutor Áureo Lino Da Silva - Boa Esperança, Nº 468-330"/>
        <s v="Rua P  bairro cpa IV"/>
        <s v="Rua H - Cpa IV"/>
        <s v="R. Emídio Nonato da Silva, 45 - Cidade Industrial, Curitiba - PR, 81305-700"/>
        <s v="Rua Maria Theodora de Paula, 49"/>
        <s v="CMEI Itamarati"/>
        <s v="R. Carlos Klemtz, 1700 - Fazendinha, Curitiba - PR, 81320-420"/>
        <s v="Escola Municipal Jardim Santo Inácio - Rua Silvio Zanatta, 26 "/>
        <s v="Colégio Estadual do Paraná - Avenida João Gualberto, 250, Centro - CEP.: 80030-000"/>
        <s v="Avenida Salgado Filho, 5265"/>
        <s v="Avenida Paraná 420, Cabral. CEP 80035-130"/>
        <s v=" R. Dep. Heitor Alencar Furtado, s/n - Campo Comprido, Curitiba - PR, 80740-060"/>
        <s v="Rua Irati, 340 - Santa Quitéria"/>
        <s v="Rua Pedro Siemens 691 Xaxim 81830-020 Curitiba Paraná"/>
        <s v="Escola Municipal Padre Francisco Meszner. Rua José Tissi, 114. 81280-080. Cidade Industrial, Curitiba, PR."/>
        <s v="Rua Luiz Homann, 290 - São Braz, Curitiba - PR, 82310-100"/>
        <s v="Rua Antônio Escorsin, 1960 - São Braz, Curitiba - PR, 81020-430"/>
        <s v="R. Jaime José Vojciechovski, 142 - Tatuquara, Curitiba - PR, 81480-160"/>
        <s v="Velodromo/ jardim botânico"/>
        <s v="EM Francisco Derosso - Rua Francisco Derosso 905, Xaxim ( CEP 81710-000)"/>
        <s v="Praça do expedicionário. Av. Ubaldino Amaral, 626"/>
        <s v="E.M Prof. Ricardo Krieger. R. Maria Geronasso do Rosário, 346 - Boa Vista, Curitiba - PR, 82560-540"/>
        <s v="Rua da Cidadania Boa Vista - Av. Paraná, 3600 - Bacacheri, Curitiba - PR, 82510-000"/>
        <s v="Escola Municipal Michel Khury"/>
        <s v="Praça Tiradentes, s/n, Centro. CEP:82590-300"/>
        <s v="Praça Tiradentes"/>
        <s v="(CAPS CIC)     RUA EDUARDO SPRADA, 4459 - CIDADE INDUSTRIAL DE CURITIBA/ PR, 81020-430"/>
        <s v="(CRAS VILA TORRES) RUA AQUELINO ORESTES BAGLIOLI, ,120 - PRADO VELHO, CURITIBA/PR, 80215-434"/>
        <s v="(UNIDADE DE SAÚDE CAPANEMA)  RUA MANOEL MARTINS DE ABREU, 25 - PRADO VELHO, CURITIBA-PR, 80430-015"/>
        <s v="Rua Jaime Reis, númeno 309 a 369"/>
        <s v="Rua da Divina Providência, 1440/1680 - Santa Quitéria, Curitiba - PR, 80310-010"/>
        <s v="Terminal Campina do Siqueira - rua Pe. Anchieta, esquina com a rua Gen. Mário Tourinho, Bairro Campina do Siqueira, CEP 80410-030"/>
        <s v="(FUNDAÇÃO DE AÇÃO SOCIAL - FAS CIC) RUA EDUARDO SPRADA, 4520 - CIDADE INDUSTRIAL DE CURITIBA, CURITIBA/PR, 81270-010"/>
        <s v="Escola Municipal Eny Caldeira"/>
        <s v="C E Jayme Canet - Rua Ana Aparecida Lopes Canet 133, Xaxim (Cep 81710-210)"/>
        <s v="CMEI Centro Cívico"/>
        <s v="CREA - Boa Vista: Rua Ludovico Geronazo, 1314"/>
        <s v="CREAS Ludovico Geronazo, 1314 - Boa Vista"/>
        <s v="Praça Menonitas"/>
        <s v="R. João Negrão, Terminal Guadalupe, Centro, 80060-030"/>
        <s v="Terminal Boqueirão, Avenida Marechal Floriano Peixoto, Boqueirão, CEP 81730-000"/>
        <s v="Centro de Esporte e Lazer do Xaxim - Rua Dom José Manelo 101, Xaxim"/>
        <s v="Tribunal Regional do Trabalho 9° Região, Alameda Dr. Carlos de Carvalho, 528 - Centro, Curitiba - PR, 80430-180"/>
        <s v="Colégio Estadual Prof. Lysimaco Ferreira da Costa"/>
        <s v="Terminal do Carmo"/>
        <s v="CMEI Santos Andrade - Rua Reinaldo Richter, N°291, Campo Comprido"/>
        <s v="Rua Francisco Schaffer. Bairro Vista Alegre cep 81020-490 "/>
        <s v="Rua Roberto Sampaio Gonzaga, S/N (UFSC)"/>
        <s v="Avenida Madre Benvenuta, nº40-322"/>
        <s v="Rua Iracema Nunes"/>
        <s v="Rua Paschoal Apóstolo Pítsica, nº4744-4876"/>
        <s v="Avenida Madre Benvenuta, 2007. "/>
        <s v="Rua Conselheiro Mafra, nº 624-704"/>
        <s v="Avenida Paulo Fontes, nº 705"/>
        <s v="Praça XV de Novembro"/>
        <s v="Rua João Pinto"/>
        <s v="Avenida Professor Othon Gama D'eça, nº 812-900"/>
        <s v="Avenida Governador Ivo Silveira, nº 1790-2056"/>
        <s v="Rua Líbia Cruz entre Rua Dr. Heitor Blum e Rua Ursulina Senna de Castro"/>
        <s v="Rua Antônio Gomes, nº 58-563"/>
        <s v="Rua João Evangelista da Costa"/>
        <s v="Rua Francisco Faustino Martins, nº 877-898"/>
        <s v="Av. Afonso Delambert Neto, nº51-453"/>
        <s v="Avenida das Rendeiras, nº 1228-1604"/>
        <s v="Rua Prof. Osni Barbato, toda extensão."/>
        <s v="Rod. Francisco Magno Vieira, n°481-682"/>
        <s v="Rua da Capela, S/N."/>
        <s v="Acesso à Estação José Lourenço. Avenida Bezerra de Menezes, 1527"/>
        <s v="Rua Tibúrcio Cavalcante, 900"/>
        <s v="R. Irmã Bazet, 150"/>
        <s v="IFCE, Av. Treze de Maio, 2081 - Benfica"/>
        <s v="Praça Gentilândia, Rua João Gentil, S/N - Benfica"/>
        <s v="Reitoria UFC, R. Paulino Nogueira, 337 - Benfica"/>
        <s v="UFC - Centro de Humanidades, Av. da Universidade, 2800 - Benfica"/>
        <s v="E.E.M.  Adauto Bezerra, Rua Monsenhor Liberato, 1834 - Fatima"/>
        <s v="UECE Centro de Humanidades - Av. Luciano Carneiro, 345 - Campus de Fátima"/>
        <s v="Centro de Assistência à Criança, R. Guilherme Perdigão, 299 - Parangaba"/>
        <s v="EEP Joaquim Moreira, R. Caio Prado, 249 - Parangaba"/>
        <s v="EM Claudio Martins EF, Av. João Pessoa, 6681 - Damas"/>
        <s v="TERMINAL DE ONIBUS PARANGABA - R. Eduardo Perdigão, 204 - Parangaba"/>
        <s v="IMPARH Instituto Municipal de Pesquisa Administração e Recursos Humanos - Av. João Pessoa, 5609 - Damas"/>
        <s v="Secretaria do Trabalho SETRA - Av. Gen. Osório de Paiva, 2 - Parangaba"/>
        <s v="SESI - Av. João Pessoa, 6754, Parangaba"/>
        <s v="Av. Barão de Studart, 1880-1980 - quarteirão da FIEC"/>
        <s v="R. Elcias Lopes, 517 a 593 - Posto de Saúde Ocelo Pinheiro"/>
        <s v="R. Irmã Bazet, 210 - EEMTI - Humberto de Alencar Castelo Branco"/>
        <s v="R. Machado de Assis, 496 a 662 - Posto da Previdência Social"/>
        <s v="R. João Brígido, 1190-1260 - quarteirão do MPF"/>
        <s v="Av. Rui Barbosa, 2000 - quarteirão da EEFM Renato Braga"/>
        <s v="Rua Almirante Jaceguai, 155"/>
        <s v="Caixa Cultural - Av. Pessoa Anta, 287 - Praia de Iracema"/>
        <s v="SECRETARIA DE CULTURA - Rua dos Tabajaras, 397 - Praia de Iracema"/>
        <s v="Calçadão Beira Mar - Av. Beira Mar, 872 - Praia de Iracema"/>
        <s v="RUA SÃO JOSÉ, 1 - PAÇO MUNICIPAL"/>
        <s v="RUA GENERAL SAMPAIO, 1750 - FACULDADE DE DIREITO"/>
        <s v="RUA MAJOR FACUNDO, 907 - REGIONAL CENTRO"/>
        <s v="RUA SENADOR POMPEU, 174 - INSTITUTO JOSÉ FROTA"/>
        <s v="RUA METON DE ALENCAR, 852 - PRAÇA DA BANDEIRA"/>
        <s v="Puc - Go"/>
        <s v="Colégio Olavo Bilac ,  Rua 13, esquinas com a Avenida 24 de Outubro e Rua 6"/>
        <s v="Terminal do Dergo  - Avenida Anhanguera"/>
        <s v="Rua 13, esquina com a Rua 6 e Rua 9"/>
        <s v="Terminal Rodoviário e Campinas  - Rua 13, esquina com a  Rua  11-A e Rua 9"/>
        <s v="Segurança Pública, Avenida Anhanguera esquina com a Rua 14 e Rua 17."/>
        <s v="Centro Cultural Gustav Ritter - Avenida Marechal Deodoro da Fonseca, esquina com a Rua José Hermano"/>
        <s v="Colégio Estadual Assis Chateaubriand - Avenida Rio Grande do Sul esquina com  a Rua José Hermano"/>
        <s v="Terminal da Praça &quot;A&quot;  - Avenida Anhanguera"/>
        <s v="Hemocentro - Avenida Anhanguera, esquina com a Rua 220."/>
        <s v="Hospital Materno Infantil - HMI, Rua R-7 esquina com a Rua R -2."/>
        <s v="Praça Civica"/>
        <s v="Colegio Lyceu de Goiânia"/>
        <s v="Ministério do Trabalho"/>
        <s v="INSS"/>
        <s v="TRE"/>
        <s v="INSS - Rua 220, esquina com a Avenida Perimetral"/>
        <s v="Mercado Municipal de Goiânia"/>
        <s v="INSS - 2 , Rua 231, esquina com a Rua 248 - C"/>
        <s v="HC - Hospital das Clinicas da UFG"/>
        <s v="TEATRO INACABADO -  Avenida Anhanguera, esquina com a Alameda P-2"/>
        <s v="Hospital Araújo Jorge"/>
        <s v="ZOOLÓGICO DE GOIÂNIA -  Alameda da Rosas"/>
        <s v="HGG - HOSPITAL ALBERTO RASSI, Avenida G, esquina com as Ruas 9 -A, Rua - B "/>
        <s v="MERCADO MUNICIPAL DE CAMPINAS - Rua Benjamin Constant, esquina com as avenidas São Paulo e Honestino Guimarães."/>
        <s v=" Praça Joaquim Lúcio - Avenida 24 de Outubro, esquina com as Ruas Geraldo Nei, José Hermano e Avenida Honestino Guimarães."/>
        <s v="Bosque dos Buritis"/>
        <s v="Palácio Pedor Ludovico "/>
        <s v="Terminal da Praça da Bíblia"/>
        <s v="Praça Universitária "/>
        <s v="UFG ENGENHARIA"/>
        <s v="Faculdade de Odonto UFG"/>
        <s v="Faculdade de Direito Ufg"/>
        <s v="Estádio Olímpico Pedro Ludovico Teixeira"/>
        <s v="Avenida contorno Guará "/>
        <s v="Centro Administrativo Estadual. Av. João da Mata, s/n"/>
        <s v="EMEF Nazinha Barbosa - Rua Francisco Brandão, 829 - 1009"/>
        <s v="Hospital Napoleão Laureano - Av. Cap. José Pessoa, 1140 "/>
        <s v="Hospital Infantil Rodrigues de Aguiar - Av. Alm. Barroso, 438 - 306"/>
        <s v="IFPB Campus João Pessoa - Av. Primeiro de Maio, 720"/>
        <s v="Lyceu Paraibano - Av. Pres. Getúlio Vargas "/>
        <s v="Mercado Central - Av. Dom Pedro II, sn"/>
        <s v="Mercado da Torre - Av. Carneiro da Cunha, sn"/>
        <s v="Mercado de Mangabeira  - R. Dep. Plínio Salgado, 219"/>
        <s v="Mercado de Tambaú - Av. Sen. Ruy Carneiro, S/N - 225"/>
        <s v="Ministério do Trabalho - Praça Venâncio Neiva, 11"/>
        <s v="Ministério Público Procuradoria Geral de Justiça – Av. Dom Pedro II, sn"/>
        <s v="PASM Complexo Hospitalar de Mangabeira Gov Tarcisio Burity -  R. Cel. Benevenuto Gonçalves da Costa, 308-452"/>
        <s v="Praça Pedro Gondim - Torre"/>
        <s v="Terminal de Trens e CBTU - Praça Napoleão Laureano, Centro"/>
        <s v="Terminal Rodoviário Severino Camelo - R. Francisco Londres, Varadouro"/>
        <s v="Tribunal de Justiça - R. Duque de Caxias, 704-800"/>
        <s v="Tribunal Regional Eleitoral da Paraíba – Av Dom Pedro I, s/n - 719"/>
        <s v="EMEF Índio Piragibe. R. Beatriz Maria de Oliveira, s/n"/>
        <s v="Terminal de Integração do Bessa - R. Paulo Roberto de Souza Acioly, 1353"/>
        <s v="Av. Feliciano Coelho, 1509"/>
        <s v="Av. Feliciano Coelho, 117"/>
        <s v="Rua Jovino Dinoá, 3807C"/>
        <s v="Av. Mendonça Júnior, 1502"/>
        <s v="Av. Ernestino  Borges, 222"/>
        <s v="Av. Pres. Vargas, 650_x0009__x0009_"/>
        <s v="358, R. Guanabara, 244"/>
        <s v="606, R. Floriano Waldeck, 418"/>
        <s v="R. Adílson José Pinto Pereira, 907"/>
        <s v="753, Av. Ana Nery, 535"/>
        <s v="Avenida Armando Tupan Alves de Abreu, nº 110"/>
        <s v="Rod. Juscelino Kubitschek, km 02 - Jardim Marco Zero"/>
        <s v="Rua Santos Dumont (Cemitério São José)"/>
        <s v="R. Floriano Waldeck, 1469"/>
        <s v="R. Eliezer Levy, nº 1090"/>
        <s v="Avenida Fab, nº 5-91"/>
        <s v="Avenida Fab, nº 1-81"/>
        <s v="Av. Rio Purús, nº 110-623 e Rua Cândido Mendes, nº 623-416 (Super Fácil SIAC)"/>
        <s v="Rua Cândido Mendes (Avestino Ramos) entre Rio Purús e Avenida Fab"/>
        <s v="Rua Hamilton Silva, 1648"/>
        <s v="Av. Comendador Gustavo Paiva"/>
        <s v="Rua Feicao, S/N "/>
        <s v="Parque Municipal - Rua Marquês de Abrantes, Bebedouro"/>
        <s v="R. Barão de Jaraguá, S/N - Fernão Velho, N° 5 -15"/>
        <s v="Av. Fernandes Lima, 4023"/>
        <s v="Av. Gov. Afrânio Lages, 297"/>
        <s v="R. Sá e Albuquerque, 275-157"/>
        <s v="Avenida Doutor Antonio Gomes de barros, nº 120"/>
        <s v="Terminal Rodoviário J. Paulo_x000a_II, bairro Feitosa"/>
        <s v="Praça Dom Pedro II, 16 "/>
        <s v="CEPA (Av. Fernandes Lima, Farol)"/>
        <s v="Correios CDD (Rua Diegues Júnior, Vale do Reginaldo, Poço)"/>
        <s v="Justiça Federal de 1º Grau em Alagoas, Avenida Menino Marcelo"/>
        <s v="UPA Benedito Bentes"/>
        <s v="Unidade de Saúde Galba Novaes"/>
        <s v="UFAL - Universidade Federal de Alagoas"/>
        <s v="_x000a_SEMTABES - Mercado Público do Tabuleiro"/>
        <s v="MONUMENTO AO MILÊNIO, Av. Sen. Rui Palmeira - Vergel do Lago."/>
        <s v="Rua Ernesto Gomes Maranhão, 548"/>
        <s v="Av. Doutor Antônio Gouveia, S/N"/>
        <s v="Av. Alm. Álvaro Calheiros, 1187"/>
        <s v="Av. Floriano Peixoto, 37 - Centro - Estação Hidroviária"/>
        <s v="Rua Rocha dos Santos, 152 - centro"/>
        <s v="R. dos Andradas, 170 - Centro - Restaurante Prato Cidadão"/>
        <s v="Av. Djalma Batista, 846 - Ns. das Graças"/>
        <s v="Av. Getúlio Vargas, 989 - Centro"/>
        <s v="R. Dr. Machado, 40 - Centro"/>
        <s v="Rua Aires de Almeida, 8 - São Francisco  Sind. Estab. Ensino do Am"/>
        <s v="Avenida Eduardo Ribeiro - Teatro Amazonas e Palácio do Governo do Amazonas"/>
        <s v="Prefeitura de Manaus "/>
        <s v="Parque Municipal Ponte dos Bilhares - entrada por Avenida Constantino Nery "/>
        <s v="Cemitério Municipal São João Batista "/>
        <s v="Fundação de Oncologia - Hospital CECON. Avenida: Francisco Orelana Bairro: Dom Pedro"/>
        <s v="UEA - Universidade do Estado do Amazonas. Unidade Darcy Vargas."/>
        <s v="Terminal de Integração 1 - Avenida Constantino Nery "/>
        <s v="Praça da Saudade - Praça 5 de Setembro - Centro de Manaus "/>
        <s v="Teatro Amazonas - Centro de Manaus"/>
        <s v="Largo de São Sebastião - Centro de Manaus."/>
        <s v="Teatro da Instalação - Rua Frei José dos Inocentes s/n "/>
        <s v="Porto Público de Manaus - Centro Histórico de Manaus"/>
        <s v="Hospital 28 de Agosto - Avenida Mário Ypiranga Bairro Adrianópolis "/>
        <s v="Assembléia Legislativa do Estado do Amazonas - Avenida Mário Ypiranga - Bairro Parque Dez de Novembro "/>
        <s v="Orla da Ponta Negra - Ponta Negra"/>
        <s v="SEMED - Secretaria Municipal da Educação. Avenida Mário Ypiranga - Bairro Parque Dez de Novembro "/>
        <s v="Escola Estadual Gonçalves Dias - Avenida Dom Pedro s/no Bairro Dom Pedro "/>
        <s v="Delegacia Geral de Polícia Civil "/>
        <s v="Fórum Henoch Reis"/>
        <s v="Departamento de Polícia Federal - Avenida Domingos Jorge Velho, Bairro Dom Pedro "/>
        <s v="Parque Municipal do Mindú. Rua Perimentral Bairro Parque Dez de Novembro "/>
        <s v="Mercado Municipal Adolpho Lisboa - Manaus Moderna "/>
        <s v="Avenida Passeio das Rosas, Praça do Conjunto Mirassol"/>
        <s v="Avenida Santos Dumont/Rua Bougaris, Escola Desembargador Floriano Cavalcante (400m)"/>
        <s v="Rua Apodi/Avenida Rio Branco, IFRN Campus Cidade Alta (280m)"/>
        <s v="Avenida Nilo Peçanha/Rua Trairi, Palácio dos Esportes Djalma Maranhão (600m)"/>
        <s v="Rua Joaquim Manoel/Avenida Nilo Peçanha, Maternidade Januário Cicco (500m)"/>
        <s v="Hermes da Fonseca/Rua Coronel Joaquim Manoel, Praça das Flores (600m)"/>
        <s v="Avenida Hermes da Fonseca/Avenida Alexandrino de Alencar, Parque das Dunas (900m)"/>
        <s v="Avenida Rui Barbosa/Avenida Bernardo Vieira, IFRN Campus Central (600m)"/>
        <s v="Avenida Senador Salgado Filho, Departamento de Odontologia da UFRN (550m)"/>
        <s v="Avenida Itapetinga, Praça Parananguá (250m)"/>
        <s v="Avenida Engenheiro Roberto Freire, Calçadão de Capim Macio (480m)"/>
        <s v="Avenida Praia de Tibau/Avenida Praia de Ponta Negra, Praça Ecológica de Ponta Negra (400m)"/>
        <s v="Avenida Roberto Freire/Rua Engenheiro Amon/Rua Praia Cristo Redentor, Praça Henrique Carloni (650m)"/>
        <s v="Rua Erivan França, Orla de Ponta Negra (1km)"/>
        <s v="Avenida Senador Salgado Filho, Arena das Dunas (300m)"/>
        <s v="Avenida Senador Salgado Filho, Praça SESC Potilândia (120m)"/>
        <s v="Avenida Senador Salgado Filho/ Rua Coronel João Medeiros, UFRN Campus Central (600m)"/>
        <s v="Avenida Senador Salgado Filho/Largo Ubaldo Bezerra, Praça Ubaldo Bezerra (300m)"/>
        <s v="Rua Djalma Maranhão, Praça Djalma Maranhão (500m)"/>
        <s v="Avenida Senador Salgado Filho/Rua Cristal de Rocha, Praça (550m)"/>
        <s v="Q. 104 Norte Rua NE 6, 91 - 104 Norte, Palmas - TO, 77006-014 (Prefeitura)_x000a_"/>
        <s v="Q. 106 Sul Alameda 2, 1 - 01 - Plano Diretor Sul, Palmas - TO, 77020-068(Escola Est. José Pedreira Neto)"/>
        <s v="201 Sul NS01, Conjunto 020 - Centro, Palmas - TO, 77015-206( Hospital geral de Palmas Dr.Francisco Ayres)"/>
        <s v="Q. 201 Sul, Av. NS 1, Cj. 02 - Lote 07 - Plano Diretor Sul, Palmas - TO, 77015-202(Ministério da agricultura Pecuária e Abastecimento )"/>
        <s v="Q. 203 Sul Avenida NS 1, 288 - Plano Diretor Sul, Palmas - TO, 77001-036(INSS)"/>
        <s v="Plano Diretor Norte, Palmas - TO (Correios central acesso principal)"/>
        <s v="Acesso aos fundos do correio central"/>
        <s v="correios lateral esquerda"/>
        <s v=" - Avenida Teotônio Segurado, conj 01, Lote 6 Quadra 1302 Sul - Plano Diretor Sul, Palmas - TO(Secretaria Municipal de Saúde - SEMUS)"/>
        <s v="Q. 201 Sul Avenida Joaquim Teotônio Segurado, 42-154 - Plano Diretor Sul, Palmas - TO(Polícia Civil e Reitoria da IFTO)"/>
        <s v="Rua T 02, Q 02 ,lt 07, S/n - Santa Fé, Palmas - TO, 77064-566(Escola Municipal Jorge Amado)"/>
        <s v="Quadra 102 Norte Avenida Leste Oeste 4, 280-294 - Plano Diretor Norte, Palmas - TO (Frente/ Lado direito)Espaço cultural (Theatro, Espaço cultural, Cine cultural e Núcleo de Leitura)"/>
        <s v="Q.103 Norte Avenida NS1(Secretaria de Segurança Pública, Secretaria Estadual da Educação e Cultura, Secretaria da Administração, Secretaria da Fazenda, Tribunal de Justiça do Estado do Tocantins)"/>
        <s v="Avenida Lado Oeste 1 ( Praça do Girassois)"/>
        <s v="Quadra 201 Norte, Conjunto 01, Lote 02A, S/n - 103 Norte, Palmas - TO, 77001-128(Justiça Federal)"/>
        <s v="Quadra 102 Norte Avenida Leste Oeste 4, 280-294 - Plano Diretor Norte, Palmas - TO (Frente/ Lado direito) Ministério Público do Estado do Tocantins"/>
        <s v="Plano Diretor Norte, Palmas - TO (Tribunal de contas)_x000a_"/>
        <s v="Av. NS 2 - Plano Diretor Sul, Palmas - TO(espaço cultural, acesso pela garagem)"/>
        <s v="Secretaria do Trabalho e da Assistencia Social(Avenida Lado Oeste 2)"/>
        <s v=" Norte Avenida NS2 (Praça dos Girassois)"/>
        <s v="Quadra 206 Norte Avenida LO 4, Lote 04 - Plano Diretor Norte, Palmas - TO, 77006-244( Colégio Militar) _x000a_"/>
        <s v="Q. 110 Norte Alameda 7, 194 - Plano Diretor Norte, Palmas - TO, 77006-120 (Escola Municipal Anne Frank)"/>
        <s v="Hospital geral de Palmas Dr.Francisco Ayres (Acesso lateral esquerda)"/>
        <s v="Rua NSB, Lote 19, Quadra 202 Sul, s/n - Centro, Palmas - TO, 77020-452(Hospital infantil público de Palmas)"/>
        <s v="Rua voluntários da Pátria 223"/>
        <s v="Av. Loureiro da Silva, 945"/>
        <s v="R. Antônio Klinger Filho, 1501"/>
        <s v="Av. Praia de Belas, 1100"/>
        <s v="R. General Lima e Silva, 972"/>
        <s v="Rua Domingos Rubbo, 20"/>
        <s v="R. Adão Baino, 206"/>
        <s v="R. Três de Abril, 90"/>
        <s v="R. Três de Abril, 90 (INSS)"/>
        <s v="Av. Carlos Gomes, 2120."/>
        <s v="R. Coronel Aparício Borges, 2160"/>
        <s v="R. Coronel Aparício Borges, 1817"/>
        <s v="R. Coronel Aparício Borges, 2025"/>
        <s v="R. Coronel Aparício Borges, 2001"/>
        <s v="R. Coronel Aparício Borges, 2494."/>
        <s v="Av. Erico Veríssimo, 100 "/>
        <s v="R. Duque De Caxias s/n"/>
        <s v="Praça Mal. Deodoro, 101"/>
        <s v="R. Caldas Júnior, 120"/>
        <s v="R. Sarmento Leite, 245"/>
        <s v="Av. João Pessoa, 52"/>
        <s v="R. Sarmento Leite, 320"/>
        <s v="Av. Francisco Trein, 596"/>
        <s v="Av. José Bonifácio, 363."/>
        <s v="Largo Teodoro Herzl s/nº"/>
        <s v="Salgado Filho 97 a 135."/>
        <s v="Praça Pereira Parobé"/>
        <s v="Av. Loureiro da Silva, 255"/>
        <s v="Rua Duque de Caxias, 350"/>
        <s v="Rua Duque de Caxias, 385"/>
        <s v="AV. PRAIA DE BELAS, 1432 "/>
        <s v="R. BOTAFOGO, 396"/>
        <s v="Tudo Aqui"/>
        <s v="Ministério Público de RO, Rua Jamari, 1555 - Olaria"/>
        <s v="PRAÇA ESTRADA DE FERRO MADEIRA MAMORÉ"/>
        <s v="JUSTIÇA FEDERAL "/>
        <s v="Av. Presidente Dutra, 4183 - 4055"/>
        <s v="Av. Carlos Gomes, nº 501 - 569"/>
        <s v="SEMTRAN: AV. Amazonas, 698 - Santa Bárbara "/>
        <s v="Câmara Municipal  R. Belém, 189 - Embratel"/>
        <s v="R. Dom Pedro II, 826 - Centro / R. Gonçalves Dias, 200-250 - Centro / R. José do Patrocínio, 44 - Centro / R. José Bonifácio"/>
        <s v="R. Alexandre Guimarães, 1927"/>
        <s v="São Lucas Educacional - Campus II - Rua João Goulart 666 Bairro Mato Grosso"/>
        <s v="Hospital Central"/>
        <s v="ASSEMBLÉIA LEGISLATIVA"/>
        <s v="Mercado Central"/>
        <s v="Unir Centro"/>
        <s v="Hospital de Base Doutor Ary Pinheiro"/>
        <s v="Tribunal de Justiça do Estado de RO"/>
        <s v="Av. Dom Pedro II n 608-826"/>
        <s v="MPT - Procuradoria Regional do Trabalho"/>
        <s v="Rua Almirante Barroso,600"/>
        <s v="TCE"/>
        <s v="MPF- Procuradoria da República de Rondônia "/>
        <s v="Delegacia da Receita Federal"/>
        <s v="Ministério da Fazenda"/>
        <s v="Av. Presidente Dutra, s/n CEP 76811-058"/>
        <s v="IEE Carmela Dutra"/>
        <s v="Rua Presidente Dutra, 2203"/>
        <s v="Câmara Municipal"/>
        <s v="EEEFM Marechal Castelo Branco"/>
        <s v="E.e.e duque de caxias"/>
        <s v="Rua Presidente Dutra,1918. TRE."/>
        <s v="Parque da Cidade"/>
        <s v="Prefeitura"/>
        <s v="CPA"/>
        <s v="Av. Rogério Weber, 1928"/>
        <s v="SEMTRAN"/>
        <s v="Escola estadual barão de Solimões "/>
        <s v="Av. Sete de setembro, 1830. DPU"/>
        <s v="SEMUSA"/>
        <s v="Escola Estadual Murilo Braga"/>
        <s v="Ministério Público do Estado de Rondonia"/>
        <s v="Rua Duque de Caxias. Secretaria municipal de Administração"/>
        <s v="SEMUR"/>
        <s v="SEMPOG"/>
        <s v="Mercado Cultural de Porto Velho"/>
        <s v="Teatro estadual Palácio das artes "/>
        <s v="Mercado Municipal do Km1"/>
        <s v="Tribunal de Justiça"/>
        <s v="CPA (Centro Político Administrativo do Governo de Rondônia) "/>
        <s v="Estadio Cláudio Coutinho "/>
        <s v="Praça das 3 caixas d'agua"/>
        <s v="casa da cultura ivam marrocos"/>
        <s v="Hospital Infantil Cosme e Damião"/>
        <s v="Praça Aluísio Ferreira "/>
        <s v="Praça da Estrada de Ferro Madeira Mamoré "/>
        <s v="Hospital João Paulo II"/>
        <s v="Estefany Araújo"/>
        <s v="Maternidade Municipal "/>
        <s v="Teatro Banzeiros"/>
        <s v="R. Gouvêia de Barros, 189 &gt; (R. Álvares de Azevedo) &gt; Av. João de Barros, 594 - Santo Amaro"/>
        <s v="R. Floriano Peixoto, s/n &gt;  São José, Recife"/>
        <s v="(Altura do Brt Forte do Brum) &gt; Av. Cais do Apolo, 925 - Recife"/>
        <s v="_x000a_Av. Norte Miguel Arraes de Alencar, 7487 &gt; Av. Norte Miguel Arraes de Alencar, s/n - Macaxeira"/>
        <s v="Av. Visc. de Suassuna, 141-99 - Santo Amaro"/>
        <s v="R. Manuel de Medeiros &gt; via local (DEINFO UFRPE) - Dois Unidos"/>
        <s v="R. Esparadrapo &gt; R. dos Coelhos, 300 - Boa Vista"/>
        <s v="R. Capetinga (após o nº 11 até a entrada da escola) - Jardim São Paulo"/>
        <s v="R. Joaquim Nabuco, 171 &gt; Av. Gov. Agamenon Magalhães, s/n - Derby"/>
        <s v="R. Valê do Itajaí, 338 - COHAB"/>
        <s v="(Praça) Av. Adv. José Paulo Cavalcanti &gt; Av. Adv. José Paulo Cavalcanti - Ilha Joana Bezerra"/>
        <s v="R. do Espinheiro &gt; Av. Conselheiro Rosa e Silva, s/n - Espinheiro"/>
        <s v="Estação de metrô Afogados &gt; Estrada dos Remédios, s/n - Afogados"/>
        <s v="R. Real da Torre, 299 &gt; R. Castro Leão - Madalena"/>
        <s v="Av. Mal. Mascarenhas de Morais &gt; R. Jalisco - Imbiribeira"/>
        <s v="Av. Boa viagem (altura da Pracinha de Boa Viagem, sentido norte) - Boa Viagem"/>
        <s v="Av. Aníbal Benévolo, S/N - Linha do Tiro"/>
        <s v="R. Padre Nóbrega &gt; Av. Dr. José Rufino, s/n - Barro"/>
        <s v="Av. Prof. Artur de Sá - 1172-1098/282-140 - Várzea"/>
        <s v="R. do Futuro, 1200-959 - Graças"/>
        <s v="Rua Campos Salles, 1"/>
        <s v="Rua SãoSebastião 644"/>
        <s v="Av. Maria José de Oliveira, nº 1230 a 1061 - Escola José Sales de Araújo"/>
        <s v="BR 364 -  Universidade Federal do Acre."/>
        <s v="Av Noroeste, nº 417 a 558 - Escola Estadual Maria Olivia Sá de Mesquita"/>
        <s v="R. Padre Paulino, nº 234 a 338 - Escola de música e Escola  Raimundo Gomes de Oliveira"/>
        <s v="Av. Noroeste, nº 448 a 558 - UPA Tucuna"/>
        <s v="R. Padre Paulino, nº 234 a 338 - Escola Acreana de Música"/>
        <s v="Estr. Dias Martins de 932 a 984 - AABB"/>
        <s v="R. Tribunal de Justiça - Fórum"/>
        <s v="BR 364 - Hospital das Clínicas"/>
        <s v="Av. Ceará, nº 1220 - Estádio José de Melo"/>
        <s v="976, Estr. Alberto Tôrre - Unimeta -Centro Universitário | Grupo Athenas"/>
        <s v="285 a 100. R. Rui Barbosa - Prefeitura de Rio Banco"/>
        <s v="Av. Brasil, n º 306 Instituto Federal de Educação, Ciência e Tecnologia"/>
        <s v="R. Benjamim Constant nº 80 a 321 - Acreprevidência"/>
        <s v="nº 766, Av. Paulo Lemos de Moura Leite - Fórum"/>
        <s v="Alameda Hungria - Hospital das Clínicas Fundacre"/>
        <s v="1066 a 1222, R. Quintino Bocaiuva - Oca"/>
        <s v="771 a 664 Av. Brasil - Terminal Urbano"/>
        <s v="Terminal Alvorada - Acesso Oeste"/>
        <s v="Terminal Alvorada - Acesso leste"/>
        <s v="Palácio Guanabara - R. Pinheiro Machado, s/n. "/>
        <s v="Prefeitura do Rio de Janeiro - Acesso R. Afonso Cavalcanti (Metrô Cidade Nova)"/>
        <s v="Prefeitura do Rio de Janeiro - Acesso R. Ulysses Guimarães (Metrô Estácio)"/>
        <s v="Central do Brasil - Acesso Praça Procópio Ferreira"/>
        <s v="Central do Brasil - Acesso Bento Ribeiro"/>
        <s v="Central do Brasil - Interligação com estação de VLT"/>
        <s v="Av. Erasmo Braga, 115 - Centro"/>
        <s v="Praça Quinze de Novembro, 21 - Centro"/>
        <s v="Palácio Pedro Ernesto - Praça Floriano, s/n - Centro"/>
        <s v="Av. Rio Branco, 156 - Centro"/>
        <s v="Av. Nilo Peçanha, 26 - Centro"/>
        <s v="Avenida presidente João Goulart nº296"/>
        <s v="Avenida Presidente João Goulart nº 735"/>
        <s v="Av. Horácio Macedo, 2151"/>
        <s v="R. Prof. Rodolpho Paulo Rocco, 255"/>
        <s v="Terminal Novo Rio"/>
        <s v="Terminal Novo Rio. Área de desembarque. Avenida Binário do Porto. "/>
        <s v="Escola Técnica Estadual Ferreira Viana"/>
        <s v="Colégio Pedro II - Unidade Tijuca "/>
        <s v="Cefet- Rua General Canabarro 485"/>
        <s v="R. Jornalista Ricardo Marinho, 455"/>
        <s v="Hospital Gaffree e Guinle "/>
        <s v="Rua J.J. Seabra s/n (entrada principal do Cap)."/>
        <s v="Rua Oliveira Rocha s/n (onde fica a entrada principal do Hospital)"/>
        <s v="Avenida Bartolomeu Mitre 1084"/>
        <s v="Rua Mario Ribeiro 117"/>
        <s v="Rua Bartolomeu Mitre 1110"/>
        <s v="Rua Farol de Itapuã- Farol de Itapoã"/>
        <s v="Av. Aliomar Baleeiro, s/n - São Cristóvão, Salvador - BA/ Colégio Estadual Visconde de Mauá"/>
        <s v="R. Arquiteto Marcos Moreira Solter, s/n - São Cristóvão, Salvador - BA/UPA - Parque São Cristóvão"/>
        <s v="R. São Bartolomeu Salvador, Bahia/ Parque São Bartolomeu"/>
        <s v=" Rua Silveira Martins- Cabula, Salvador - BA/ Universidade do Estado da Bahia-UNEB "/>
        <s v="Rua Direta do, R. Santa Bárbara do Saboeiro, s/n - Cabula, Salvador - BA/ Hospital Geral Roberto Santos"/>
        <s v="Av. Luís Viana, S/N - Mussurunga I/ Estação Mussurunga"/>
        <s v="Via Castelo Branco, nº 41320-010"/>
        <s v="Rua Caetano Moura, nº 40210-905"/>
        <s v="Rua Thomaz Gonzaga, n 100 - 640"/>
        <s v="Rua mocambo, Trobogy , n 23 - 604"/>
        <s v="Rua General Labatut, 44-452"/>
        <s v="Av. Netuno - Lateral do Parque de Pituaçu"/>
        <s v="Colégio Estadual da Bahia Central, nº 41215-785"/>
        <s v="Avenida Sete de Setembro, nº 40080-001"/>
        <s v="Rua Carlos Gomes, Quartel dos Aflitos, nº 40060-355"/>
        <s v="Avenida Adhemar de Barros, nº 40170-110"/>
        <s v="Rua Escritor Edison Carneiro, n 162-764"/>
        <s v="Av. Octávio Mangabeira, 161-1623"/>
        <s v="Avenida Henrique Leal, nº 280-286"/>
        <s v="Av. Guaxenduba, 01 - Centro, São Luís - MA, 65015-560"/>
        <s v="Rua da Estrela, nº 257-421, Centro, São Luís"/>
        <s v="Av. Senador Vitorino Freire, n° 6744 e Rua da Estrela, n°472"/>
        <s v="Avenida Senador Vitorino Freire, 7851-7875 - Centro, São Luís - MA, 65010-655"/>
        <s v="Dois imóveis, sendo eles: I. Cais da Praia Grande - Terminal Hidroviário de São Luis, localizado na Av. Senador Vitorino Freire, s/n  - Centro e II. Viva Cidadão- Beira Mar, localizado na Av. Beira Mar, n°29 - Centro"/>
        <s v="Praça João Lisboa e Largo do Carmo, s/n, Centro"/>
        <s v="Senac, Rua do Passeio, n° 495 - Centro"/>
        <s v="Centro de Saúde Dr. Paulo Ramos, Tv. Monteiro, n° 181 - Santa Casa, Rua do Norte, 233 - Centro "/>
        <s v="Praça Gonçalves Dias, 216 - Centro"/>
        <s v="Rua Barão de Itapary, 227 - Centro"/>
        <s v="R. Silva Jardim, s/n - Centro"/>
        <s v="R. Silva Jardim, 307 - Centro"/>
        <s v="Av. Silva Maia, nº 465 - Centro"/>
        <s v="Av. Gomes de Castro, nº448 - Centro"/>
        <s v="Praça Deodoro, S/N, Centro"/>
        <s v="R. do Passeio, 600 - Centro_x000a_R. São Pantaleão, s/n - Centro, São Luís - MA, 65015-080_x000a_R. São Pantaleão, S/N - Centro, São Luís - MA, 65015-460"/>
        <s v="Av. Sen. Vitorino Freire - Areinha, São Luís - MA, 65010-917_x000a_Av. Sen. Vitorino Freire, 52 - Centro, São Luís - MA, 65010-655_x000a_Av. Sen. Vitorino Freire, 48 - Areinha, São Luís - MA, 65030-015"/>
        <s v="Av. Jerônimo de Albuquerque, Cohab Anil I, Praça 1, s/n"/>
        <s v="Av. Jerônimo de Albuquerque, Praça Dois, Cohab Anil I "/>
        <s v="Av. Jerônimo de Albuquerque, Praça Três, s/n, Cohab Anil I"/>
        <s v="Av. Jerônimo de Albuquerque, Passeio Público em frente ao Mercado Municipal da Cohab, s/n, Cohab Anil I "/>
        <s v="Av. Jerônimo de Albuquerque, Maternidade de Alta Complexidade Marly Sarney - Terminal de Integral da Cohab, n° 237 - Cohab Anil I "/>
        <s v="Av. Jerônimo de Albuquerque, 401- Av. Carlos Cunha, s/n, Calhau_x000a_Palácio Henrique de la Roque - Secretária da Fazenda do Estado do Maranhão "/>
        <s v="Fórum Desembargador Sarney Costa - Ministério Público Promotoria da Justiça- Ministério Público Procuradoria Geral da Justiça_x000a_Av. Prof. Carlos Cunha, s/n, Calhau"/>
        <s v="Tribunal de Contas do Estado do Maranhão - TCE - Secretaria de Estado da Saúde - Ordem dos Advogados do Maranhão - OAB_x000a_Av. Prof. Carlos Cunha, s/n, Calhau - Cohafuma_x000a_"/>
        <s v="Trecho da Av. Litorânea, nº 13 -12 (Bar Deusimar - Bar Rio 40 Graus) - Calhau "/>
        <s v="Ministério da Saúde - Fundação Nacional da Saúde, trecho Rua do Apicum e Tv. Dom Bôsco"/>
        <s v="Praça da Misericórdia - Rua do Norte, Rua de Misericórdia, Rua de Santa Rita - Centro"/>
        <s v="Fórum João Mendes, Praça da Sé/Praça Clóvis"/>
        <s v="Fórum João Mendes / Praça da Sé com rua 11 de Agosto"/>
        <s v="Fórum central João mendes / Praça Clóvis com Rua Anita Garibaldi"/>
        <s v="Viaduto Jacareí, 100 / Câmara Municipal de São Paulo"/>
        <s v="Rua Santo Antonio 362 até Prça Memorial Vladimir Herzog/Câmara Municipal de São Paulo"/>
        <s v="Centro Cultural São Paulo - R. Vergueiro, nº 1000 (trecho entre nº 790 e 1200)"/>
        <s v="Tribunal de Justiça do Estado de SP - R. Vergueiro, nº 857, e Unidade Avançada de Atendimento Judiciário, nº 831. Quadra avaliada, entre nº 709 e 980 "/>
        <s v="Secretaria Estadual de Transportes de São Paulo - Av. Santos Dumont/Av. do Estado"/>
        <s v="Sede do Detran/SP na av. do Estado e sua conexão com a estação Armênia do metrô"/>
        <s v="Mercado Municipal, R. da Cantareira, nº 173-247 (e vias laterais: R. Assad Abdalla e Av. Mercúrio) "/>
        <s v="Viaduto Abrahão de Moraes/Av Pacaembu"/>
        <s v="Av. Dr. Antônio Maria Laet, 40-72 - Estação Tucuruvi do metrô "/>
        <s v="E.E. Profa. Marina Cintra, Rua da Consolação, 1247 e Rua Dª Antonia de Queiroz, nº 325 a nº 377 (Este trecho inclui o Reservatório da Sabesp)  "/>
        <s v="Rua Napoleão de Barros, 781 a 715 - Hospital São Paulo"/>
        <s v="Rua Pedro de Toledo, 1800 a 1720 - Hospital do Servidor público"/>
        <s v="Parque Mário Covas, quadra da Av. Paulista, 1853/R. Ministro Rocha Azevedo "/>
        <s v="Rua Canuto Abreu s/n"/>
        <s v="Rua Tuiuti, 515"/>
        <s v="Rua Sapucaia, 206"/>
        <s v="Rua Marcial, 25"/>
        <s v="Rua Duarte de Azevedo / Praça Orlando Silva /EE Buenos Aires"/>
        <s v="Rua Dr. Olavo Egídio /EE Buenos Aires"/>
        <s v="Rua Muniz de Sousa, 1119 - Aclimação, São Paulo - SP, 01534-001"/>
        <s v="Hospital Maternidade Leonor Mendes de Barros: Av. Celso Garcia, 2477 - Trecho do nº 2231-2529 - Belenzinho  "/>
        <s v="Estação Adolfo Pinheiro - Hospital Beneficência Portuguesa de Santo Amaro"/>
        <s v="Av. Ataliba Leonel 1406 / Posto do INSS "/>
        <s v="Hospital Maternidade Leonor Mendes de Barros - Av. Celso Garcia, 2477. Trecho entre nº 2231-2529 - Belenzinho"/>
        <s v="Creche Lar Nossa Sra dos Pobres - Av. Vital Brasil, 1285-900."/>
        <s v="Escola Estadual Alberto Torres - Av. Vital Brasil, 1260"/>
        <s v="Instituto Butantã - Av. Vital Brasil, 1500"/>
        <s v="CEI Maria de Belém - R. Monteiro Caminhoa, 83 - Belenzinho. Trecho do quarteirão: Radial Leste/ R. Padre Adelino/ R. Brig. Morais/ R. M. Caminhoa"/>
        <s v="INSS Butantã | Av. Vital Brasil, 293-531"/>
        <s v="Subprefeitura de Pinheiros e CETESB | Av. Professor Frederico Hermann Júnior, 595-345"/>
        <s v="DEMACRO Pinheiros | R. Padre Carvalho, 39"/>
        <s v="Mercado Municipal de Pinheiros | R. Pedro Cristi, 89"/>
        <s v="Largo da Batata | R. Teodoro Sampaio"/>
        <s v="Escola Estadual Fernão Dias Paes - Acesso principal | Av. Pedroso de Morais, 420"/>
        <s v="Escola Estadual Fernão Dias Paes | R. Navarro de Andrade"/>
        <s v="Escola Estadual Fernão Dias Paes | R. Benjamin Egas"/>
        <s v="Museu da Casa Brasileira | Av. Brigadeiro Faria Lima"/>
        <s v="ARTESP | R. Iguatemi, 105"/>
        <s v="Estação Corinthians Itaquera / Etec/Fatec Itaquera "/>
        <s v="Hospital do Servidor Público Estadual - rua Borges Lagoa, Av. Ibirapuera, rua Pedro  de Toledo"/>
        <s v="Rua Conselheiro Crispiniano 300 a / Praça das Artes "/>
        <s v="Av Tucuruvi/ subprefeitura Santana Tucuruvi "/>
        <s v="SE Albino César/ Rua Curupite/ Rua  Cajamar "/>
        <s v="Rua Parque Domingos Luiz com Rua Castro Maia com Rua Fábio Fannuchi / EE Antônio Dias e CEI Jardim São Paulo "/>
        <s v="Calçada na ponte Cruzeiro do Sul/Acesso ao Terminal rodoviário Tietê "/>
        <s v="Av.Cruzeiro do Sul/ Terminal rodoviário Tietê "/>
        <s v="Av. Benedito Leite D'Avila Estação Guaianazes da CPTM"/>
        <s v="Av. Dr. Arnaldo alt_x000a_ 301 Inst. ICESP Adolfo Lutz E Fac. Medicina"/>
        <s v="Rua Teodoro Sampaio / Instituto Médico Legal "/>
        <s v="Poupatempo Lapa- rua Guaicurus 920"/>
        <s v="Tendal da Lapa Rua Guaicurus 1000"/>
        <s v="Estação Lapa Cptm e Instituto Luciana Montoro - rua Guaicurus 1399"/>
        <s v="Mercado da Lapa - A partir devia Herbart"/>
        <s v="Rua Antonio Raposo 73 - EE Anhanguera Diretoria de Ensino Centro Oeste"/>
        <s v="Rua João Tibiriçá - Estação Domingo de Morais Cptm"/>
        <s v="Rua Cruz das Almas 182 - Emef Ana Maria Alves"/>
        <s v="Av Francisco de Paula Q. Ribeiro "/>
        <s v="Sítio da Ressaca - Biblioteca Centro Cultural - Praça Serafina Giancola Vicentini "/>
        <s v="EE Prudente de Moraes - rua Ribeiro de Lima 197"/>
        <s v="Justiça Federal - av Paulista  1682"/>
        <s v="Banco Central - av Paulista 1804 com rua Min. Rocha Azevedo "/>
        <s v="Instituto Pasteur - av Paulista 393 com rua Maria Figueiredo "/>
        <s v="EE Rodrigues Alves - Av Paulista 227 "/>
        <s v="Hospital Municipal do Tatuapé - Av. Celso Garcia 4815 - Rua Síria - Rua Santo Elias "/>
        <s v="EMEI  Presidente Dutra - Ruas Santo Elias; Santa Maria; Síria "/>
        <s v="Instituto Federal do Piauí (quarteirão entre a rua Arlindo Nogueira, r. Coelho Rodrigues, r. Gabriel Ferreira e r. Álvaro Mendes) "/>
        <s v="Clube dos Diários (R. Álvaro Mendes 1271)"/>
        <s v="Palácio de Karnak (Quarteirão entre a r. Sete de Setembro, r. Paissandu, av. Antonino Freire e av. Frei Serafim)"/>
        <s v="Centro de Artesanato Mestre Dezinho (rua Paissandú 1253, r. Felix Pacheco, r. 13 de Maio e r. David Caldas)"/>
        <s v="Secretaria de Segurança Pública - Instituto de Identificação (Rua Felix Pacheco 1257)"/>
        <s v="Prefeitura Municipal de Teresina (Rua Coelho Rodrigues, nº860)"/>
        <s v="Shopping da Cidade (Av. Maranhão, nº300)"/>
        <s v="Terminal de Integração do Parque Piauí (Av. Henry Wall de Carvalho, nº 6460)"/>
        <s v="Escola Municipal Parque Piauí (Av. Henry Wall de Carvalho, nº 6709)"/>
        <s v="Museu do Piauí (Rua Areolino de Abreu, nº 900)"/>
        <s v="Hospital Getúlio Vargas (Av. Frei Serafim, nº2352)"/>
        <s v="Parque da Cidadania (Av. Frei Serafim, nº 110)"/>
        <s v="Ambulatório Gov. Dirceu Arcoverde (Rua São Pedro, n° 2381)"/>
        <s v="Liceu Piauiense (Rua Benjamin Constant, nº 1125, r. Barroso, r. Simplício Mendes e av. Campos Sales) "/>
        <s v="Universidade Federal do Piauí - UFPI (Av. Universitária, nº 661)"/>
        <s v="Rua Gen. Lages, nº 884"/>
        <s v="Unidade Escolar José Nelson de Carvalho "/>
        <s v="Creche CMEI Zellia Gattai Amado- Parque Alvorada"/>
        <s v="Universidade Estadual do Piauí- Campus Poeta Torquato Neto"/>
        <s v="UBS Memorare - Rua Irmã Maria Catarina Levrini, nº 3012-4626"/>
        <s v="Terminal de Passageiro do Buenos Aires - Av. Duque de Caxias, 5163-5245, Santa Rosa"/>
        <s v="Maternidade D. Evangelina Rosa - Av. Higino Cunha, 1552"/>
        <s v="Hospital Dr. Miguel Couto, Rua Antônio Cavour de Miranda, nº 314 -384"/>
        <s v="Escola Municipal Nelson do Amaral Sobreira,  R. Agricolândia nº 5825 -5901"/>
        <s v="ESCOLA MUNICIPAL JOSÉ OMMATI, Rua Capitão Vanderley, nº 1881 - 1936"/>
        <s v="UNIDADE BÁSICA DE SAÚDE PIÇARREIRA, Av. João Antônio Leitão, nº 4503 a 4127"/>
        <s v="Teatro do Boi "/>
        <s v="Unidade Escolar Benjamin Baptista"/>
        <s v="Colégio Estadual Zacarias de Góis (Liceu Piauiense) "/>
        <s v="Hospital do Matadouro (Hospital dr. Ozeas Sampaio) "/>
        <s v="Av. Teodoro Castelo Branco/ Centro de Referência e Assistência Social II"/>
        <s v="Unidade Escolar Firmina Sobreira "/>
        <s v="CMEI Irmâ Dulce, R. Baú - Vila Irmã Dulce, Teresina - PI, 64039-230"/>
        <s v="UBS Irmâ Dulce, Rua Santa Francisca Cabrine"/>
        <s v="Centro de Ensino em Tempo Integral Prof. Darcy Araújo, Av. Nossa Senhora de Fátima, s/n."/>
        <s v="Instituto de Educação Antonino Freire "/>
        <s v="Unidade Escolar Dom Severino"/>
        <s v="Hospital Getúlio Vargas "/>
        <s v="Mercado Central de Teresina"/>
        <s v="Central de Artesanato Mestre Dezinho"/>
        <s v="SAMU, Avenida Miguel Rosa "/>
        <s v="Museu do Piauí"/>
        <s v="CMEI Maria José Arcoverde"/>
        <s v="Ministério Público do Piaui"/>
        <s v="Avenida Boa Esperança 1956/ Escola Municipal Dilson Fernandes "/>
        <s v="Unidade Escolar Joel Ribeiro "/>
        <s v="Unidade Escolar João Emílio Falcão Costa, Rua Padre Cícero, nº 3996"/>
        <s v="Av. Nossa Sra. da Penha, n° 356/339; Alameda Mari Ubirajara, n° 40-205."/>
        <s v="Av. Nossa Sra. da Penha, n° 2150; R. José Farias, n° 155; R. Arlíndo Braz do Nascimento, n°55; R. Dr. João Carlos de Souza, n° 330."/>
        <s v="Av. Nossa Sra. da Penha, n° 2190; Rua José Farias, n° 2190-155;  R. Arlíndo Braz do Nascimento, n°155-55;  R. Dr. João Carlos de Souza, n° 55-330."/>
        <s v="Pronto Atendimento Municipal da Praia do Suá. Av. Nossa Sra. dos Navegantes, 250-255; Av. João Batista Parra, 35-165; R. Alm. Tamandaré, 15-23."/>
        <s v="Biblioteca Pública Estadual, Av. Nossa Sra. dos Navegantes, n° 250-255; Av. João Batista Parra, n° 35-165; R. Alm. Barroso n°165."/>
        <s v="Associação dos Funcionários Públicos do ES -  Hospital; Av. Jerônimo Monteiro, 173 - Escadaria Maria Ortiz, 29; R. Pedro Palácios, 155."/>
        <s v="Hospital Universitário Cassiano Antônio de Moraes; Av. Maruípe, n°1259; Av. Mal. Campos, n°1579-1355."/>
        <s v="Ceemti Prof Fernando Duarte Rabelo; Av. Nossa Sra. da Penha, nº 356-210; Praça Cristóvão Jaques, n°260."/>
        <s v="Av. Getúlio Vargas, n°556;Escadaria Bárbara Linderberg; R. Francisco Araújo, s/n° (Escola Estadual de Ensino Médio - Maria Ortiz)."/>
        <s v="IFES - Praça Alice Quintela; R. Eugênio Netto, n°663; Av. Rio Branco, nº658-50."/>
        <s v="Av. Maruípe,n° 1341; Praça Vicente Guida; Av. Mal. Campos, n°1468."/>
        <s v="Delegacia da Mulher - Av. Nossa Sra. da Penha, n°2190-2270; R. Vitalino dos Santos Valadares; R. Cândido Portinari."/>
        <s v="Vitória, Av. Nossa Sra. da Penha,n°1366-1688 "/>
        <s v="DML-Departamento Médico Legal; Av. Nossa Sra. da Penha, n°2190-2270; R. José Farias"/>
        <s v="Polícia Civil do Estado do Espírito Santo - PCES -  Av. Nossa Sra. da Penha, n°2190-2270; R. Vitalino dos Santos Valadares; R. Cândido Portinari"/>
        <s v="Palácio Anchieta; Rua Comandante Duarte Carneiro, n°38;R. Nestor Gomes, 191-23; R. Francisco Araujo; R. Sólon de Castro."/>
        <s v="Terminal Rodoviário de Vitória. Av. Nair Azevedo Silva, n°450;R. Rosilda Falcão dos Anjos."/>
        <s v="Av. Nossa Sra. da Penha, n°2385; Av. Maruípe, n°2544."/>
        <s v="Catedral Metropolitana de Vitória, R. Pedro Palácios, n°155 - R. Prof. Baltazar ; R. José Marcelino"/>
        <s v="Funasa - R. da Grécia, n°228-300; R. Moacir Strauch, n°85; R. João da Cruz, n°480-370"/>
        <s v="R. Chapot Presvot, n°229-230; R. Aleixo Netto, n°1054-1204; R. Celso Calmon, n°135-208."/>
      </sharedItems>
    </cacheField>
    <cacheField name="VOLUME DO TRÁFEGO" numFmtId="0">
      <sharedItems containsBlank="1" count="4">
        <s v="Moderado"/>
        <s v="Intenso"/>
        <s v="Leve"/>
        <m/>
      </sharedItems>
    </cacheField>
    <cacheField name="1.1  REGULARIDADE DO PISO " numFmtId="0">
      <sharedItems containsMixedTypes="1" containsNumber="1" containsInteger="1" minValue="1" maxValue="9"/>
    </cacheField>
    <cacheField name="COMENTÁRIOS ADICIONAIS" numFmtId="0">
      <sharedItems containsBlank="1" longText="1"/>
    </cacheField>
    <cacheField name="1.2. LARGURA TOTAL E LARGURA DA FAIXA LIVRE " numFmtId="0">
      <sharedItems containsMixedTypes="1" containsNumber="1" containsInteger="1" minValue="1" maxValue="9"/>
    </cacheField>
    <cacheField name="LARGURA TOTAL (em metros)" numFmtId="0">
      <sharedItems containsBlank="1" containsMixedTypes="1" containsNumber="1" minValue="0" maxValue="394"/>
    </cacheField>
    <cacheField name="FAIXA LIVRE (em metros)" numFmtId="0">
      <sharedItems containsBlank="1" containsMixedTypes="1" containsNumber="1" minValue="0" maxValue="240"/>
    </cacheField>
    <cacheField name="COMENTÁRIOS ADICIONAIS2" numFmtId="0">
      <sharedItems containsBlank="1" longText="1"/>
    </cacheField>
    <cacheField name="1.3 INCLINAÇÃO TRANSVERSAL DA CALÇADA " numFmtId="0">
      <sharedItems containsMixedTypes="1" containsNumber="1" containsInteger="1" minValue="1" maxValue="9"/>
    </cacheField>
    <cacheField name="COMENTÁRIOS ADICIONAIS3" numFmtId="0">
      <sharedItems containsBlank="1" containsMixedTypes="1" containsNumber="1" minValue="5.0000000000000001E-3" maxValue="7.0000000000000001E-3" longText="1"/>
    </cacheField>
    <cacheField name="1.4 BARREIRAS E OBSTÁCULOS " numFmtId="0">
      <sharedItems containsBlank="1" containsMixedTypes="1" containsNumber="1" containsInteger="1" minValue="1" maxValue="9"/>
    </cacheField>
    <cacheField name="COMENTÁRIOS ADICIONAIS4" numFmtId="0">
      <sharedItems containsBlank="1" longText="1"/>
    </cacheField>
    <cacheField name="1.5 RAMPAS DE ACESSIBILIDADE " numFmtId="0">
      <sharedItems containsBlank="1" containsMixedTypes="1" containsNumber="1" containsInteger="1" minValue="0" maxValue="9"/>
    </cacheField>
    <cacheField name="COMENTÁRIOS ADICIONAIS5" numFmtId="0">
      <sharedItems containsBlank="1" longText="1"/>
    </cacheField>
    <cacheField name="2.1 FAIXA DE PEDESTRES " numFmtId="0">
      <sharedItems containsBlank="1" containsMixedTypes="1" containsNumber="1" containsInteger="1" minValue="1" maxValue="9"/>
    </cacheField>
    <cacheField name="COMENTÁRIOS ADICIONAIS6" numFmtId="0">
      <sharedItems containsBlank="1" longText="1"/>
    </cacheField>
    <cacheField name="2.2 SEMÁFOROS DE PEDESTRES " numFmtId="0">
      <sharedItems containsBlank="1" containsMixedTypes="1" containsNumber="1" containsInteger="1" minValue="1" maxValue="10"/>
    </cacheField>
    <cacheField name="COMENTÁRIOS ADICIONAIS7" numFmtId="0">
      <sharedItems containsBlank="1" longText="1"/>
    </cacheField>
    <cacheField name="2.3 MAPAS E PLACAS DE ORIENTAÇÃO " numFmtId="0">
      <sharedItems containsMixedTypes="1" containsNumber="1" containsInteger="1" minValue="1" maxValue="9"/>
    </cacheField>
    <cacheField name="COMENTÁRIOS ADICIONAIS8" numFmtId="0">
      <sharedItems containsBlank="1" longText="1"/>
    </cacheField>
    <cacheField name="3.1 RUÍDO URBANO " numFmtId="0">
      <sharedItems containsMixedTypes="1" containsNumber="1" containsInteger="1" minValue="1" maxValue="9"/>
    </cacheField>
    <cacheField name="NÍVEL MÉDIO DE RUÍDO AFERIDO (em dB)" numFmtId="0">
      <sharedItems containsString="0" containsBlank="1" containsNumber="1" minValue="6.22" maxValue="100"/>
    </cacheField>
    <cacheField name="COMENTÁRIOS ADICIONAIS9" numFmtId="0">
      <sharedItems containsBlank="1" containsMixedTypes="1" containsNumber="1" containsInteger="1" minValue="72" maxValue="93" longText="1"/>
    </cacheField>
    <cacheField name="3.2 POLUIÇÃO ATMOSFÉRICA " numFmtId="0">
      <sharedItems containsMixedTypes="1" containsNumber="1" containsInteger="1" minValue="1" maxValue="9"/>
    </cacheField>
    <cacheField name="COMENTÁRIOS ADICIONAIS10" numFmtId="0">
      <sharedItems containsBlank="1" longText="1"/>
    </cacheField>
    <cacheField name="3.3 EXISTÊNCIA DE MOBILIÁRIO URBANO E PRAÇAS " numFmtId="0">
      <sharedItems containsMixedTypes="1" containsNumber="1" containsInteger="1" minValue="1" maxValue="9"/>
    </cacheField>
    <cacheField name="COMENTÁRIOS ADICIONAIS11" numFmtId="0">
      <sharedItems containsBlank="1" longText="1"/>
    </cacheField>
    <cacheField name="3.4 ARBORIZAÇÃO E PAISAGISMO " numFmtId="0">
      <sharedItems containsMixedTypes="1" containsNumber="1" containsInteger="1" minValue="1" maxValue="9"/>
    </cacheField>
    <cacheField name="Quantas árvores tem no trecho avaliado" numFmtId="0">
      <sharedItems containsBlank="1" containsMixedTypes="1" containsNumber="1" containsInteger="1" minValue="0" maxValue="4500"/>
    </cacheField>
    <cacheField name="COMENTÁRIOS ADICIONAIS12" numFmtId="0">
      <sharedItems containsBlank="1" longText="1"/>
    </cacheField>
    <cacheField name="SEGURANÇA " numFmtId="0">
      <sharedItems containsMixedTypes="1" containsNumber="1" containsInteger="1" minValue="1" maxValue="9"/>
    </cacheField>
    <cacheField name="COMENTÁRIOS ADICIONAIS13" numFmtId="0">
      <sharedItems containsBlank="1" longText="1"/>
    </cacheField>
    <cacheField name="ENVIE FOTOS DO LOCAL" numFmtId="0">
      <sharedItems containsBlank="1" longText="1"/>
    </cacheField>
    <cacheField name="Endereço de e-mail" numFmtId="0">
      <sharedItems containsBlank="1"/>
    </cacheField>
    <cacheField name="HORÁRIO DA AVALIAÇÃO" numFmtId="0">
      <sharedItems containsNonDate="0" containsDate="1" containsString="0" containsBlank="1" minDate="1899-12-30T00:00:00" maxDate="1899-12-30T21:00:00"/>
    </cacheField>
    <cacheField name="1.1  REGULARIDADE DO PISO" numFmtId="0">
      <sharedItems containsSemiMixedTypes="0" containsString="0" containsNumber="1" containsInteger="1" minValue="0" maxValue="10"/>
    </cacheField>
    <cacheField name="1.2. LARGURA TOTAL E LARGURA DA FAIXA LIVRE" numFmtId="0">
      <sharedItems containsSemiMixedTypes="0" containsString="0" containsNumber="1" containsInteger="1" minValue="0" maxValue="10"/>
    </cacheField>
    <cacheField name="1.3 INCLINAÇÃO TRANSVERSAL DA CALÇADA" numFmtId="0">
      <sharedItems containsSemiMixedTypes="0" containsString="0" containsNumber="1" containsInteger="1" minValue="0" maxValue="10"/>
    </cacheField>
    <cacheField name="1.4 BARREIRAS E OBSTÁCULOS" numFmtId="0">
      <sharedItems containsMixedTypes="1" containsNumber="1" containsInteger="1" minValue="0" maxValue="10"/>
    </cacheField>
    <cacheField name="1.5 RAMPAS DE ACESSIBILIDADE" numFmtId="0">
      <sharedItems containsMixedTypes="1" containsNumber="1" containsInteger="1" minValue="0" maxValue="10"/>
    </cacheField>
    <cacheField name="2.1 FAIXA DE PEDESTRES" numFmtId="0">
      <sharedItems containsString="0" containsBlank="1" containsNumber="1" containsInteger="1" minValue="0" maxValue="10"/>
    </cacheField>
    <cacheField name="2.2 SEMÁFOROS DE PEDESTRES" numFmtId="0">
      <sharedItems containsString="0" containsBlank="1" containsNumber="1" containsInteger="1" minValue="0" maxValue="10"/>
    </cacheField>
    <cacheField name="2.3 MAPAS E PLACAS DE ORIENTAÇÃO" numFmtId="0">
      <sharedItems containsSemiMixedTypes="0" containsString="0" containsNumber="1" containsInteger="1" minValue="0" maxValue="10"/>
    </cacheField>
    <cacheField name="3.1 RUÍDO URBANO" numFmtId="0">
      <sharedItems containsSemiMixedTypes="0" containsString="0" containsNumber="1" containsInteger="1" minValue="0" maxValue="10"/>
    </cacheField>
    <cacheField name="3.2 POLUIÇÃO ATMOSFÉRICA" numFmtId="0">
      <sharedItems containsSemiMixedTypes="0" containsString="0" containsNumber="1" containsInteger="1" minValue="0" maxValue="10"/>
    </cacheField>
    <cacheField name="3.3 EXISTÊNCIA DE MOBILIÁRIO URBANO E PRAÇAS" numFmtId="0">
      <sharedItems containsSemiMixedTypes="0" containsString="0" containsNumber="1" containsInteger="1" minValue="0" maxValue="10"/>
    </cacheField>
    <cacheField name="3.4 ARBORIZAÇÃO E PAISAGISMO" numFmtId="0">
      <sharedItems containsSemiMixedTypes="0" containsString="0" containsNumber="1" containsInteger="1" minValue="0" maxValue="10"/>
    </cacheField>
    <cacheField name="SEGURANÇA" numFmtId="0">
      <sharedItems containsSemiMixedTypes="0" containsString="0" containsNumber="1" containsInteger="1" minValue="0" maxValue="10"/>
    </cacheField>
    <cacheField name="Acessibilidade " numFmtId="2">
      <sharedItems containsMixedTypes="1" containsNumber="1" minValue="0" maxValue="10"/>
    </cacheField>
    <cacheField name="Sinalizaçao " numFmtId="2">
      <sharedItems containsSemiMixedTypes="0" containsString="0" containsNumber="1" minValue="0" maxValue="10"/>
    </cacheField>
    <cacheField name="Conforto " numFmtId="2">
      <sharedItems containsSemiMixedTypes="0" containsString="0" containsNumber="1" minValue="0" maxValue="10"/>
    </cacheField>
    <cacheField name="TOTAL" numFmtId="2">
      <sharedItems containsMixedTypes="1" containsNumber="1" minValue="0.4" maxValue="9.5"/>
    </cacheField>
  </cacheFields>
  <extLst>
    <ext xmlns:x14="http://schemas.microsoft.com/office/spreadsheetml/2009/9/main" uri="{725AE2AE-9491-48be-B2B4-4EB974FC3084}">
      <x14:pivotCacheDefinition pivotCacheId="54277978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77">
  <r>
    <x v="0"/>
    <x v="0"/>
    <x v="0"/>
    <x v="0"/>
    <s v="SE"/>
    <x v="0"/>
    <x v="0"/>
    <x v="0"/>
    <s v="5 | Calçada com frestas, além de algumas falhas no pavimento"/>
    <s v="Calçada mal conservada e uso de piso derrapante, além de descontinuidade entre os lotes."/>
    <s v="5 | Calçada com menos de 2,0 metros de largura e faixa livre com menos de 1,20 m"/>
    <n v="2.9"/>
    <n v="1.2"/>
    <s v="Na fachada principal do trecho as calçadas possuem em média 2.90 m, variando ao longo do trecho. No entanto, as calçadas adjacentes, nas laterais do trecho, possuem cerca de 1.30 m de largura."/>
    <s v="5 | Inclinação acima de 5 graus já dificulta a passagem"/>
    <s v="O trecho tem imóveis com calçadas planas, mas alguns têm calçadas inclinadas."/>
    <s v="5 | Obstáculos obrigam a constantes desvios."/>
    <s v="Postes, lixeiras e placas comerciais impedem a livre passagem do pedestre."/>
    <s v="5 | A rampa existe, mas está fora de norma ou sem manutenção"/>
    <s v="Nas esquinas não há rampa para travessia. Há apenas uma rampa de acesso a um imóvel público, porém com inclinação maior que o mínimo aceitável por norma."/>
    <s v="5 | Faixa desgastada, com falta de manutenção e sem placas de advertência."/>
    <s v="Faixa desgastada, sem sinalização e/ou iluminação."/>
    <s v="0 | Trecho não tem semáforo para pedestre ou semáforo está com defeito"/>
    <s v="Não há semáforo."/>
    <s v="0 | Trecho não tem nenhuma orientação para localização dos pedestres"/>
    <s v="A única orientação na rua é o nome da mesma."/>
    <s v="5 | Trecho com nível alto de ruído, que dificulta a conversação entre pessoas que caminham. Nível acima de 70 dB"/>
    <m/>
    <s v="Ônibus emitem muito ruído."/>
    <s v="5 | Trecho com tráfego intenso de veículos, em especial motocicletas, ônibus, caminhões e vans com motor diesel"/>
    <s v="Muitos ônibus, por conta do terminal de ônibus na rua. "/>
    <s v="5 | Trecho com algum local para descanso ou abrigo, como parada de ônibus ou marquise de edifício"/>
    <s v="Há uma praça na rua que permite descanso, e um terminal de ônibus."/>
    <s v="0 | Trecho de rua sem nenhuma vegetação"/>
    <n v="0"/>
    <s v="No trecho da rua não há arborização. No entanto, a praça em frente ao trecho há árvores frondosas, onde as pessoas preferem andar mais pela praça do que pela calçada do trecho. "/>
    <s v="10 | Local de tráfego leve, com velocidade até 40 km/h, com ruas movimentadas, comércio aberto e “sensação de segurança”"/>
    <s v="Há um fluxo constante de pedestres nas redondezas do trecho. Isso devido aos serviços ofertados no local: há uma praça com campo de futebol, escolas, igrejas, e comércios. Apesar do trecho está em um bairro mais carente da cidade, com casos constantes de criminalidade, ao caminhar pela região pude notar uma leve sensação de segurança, acredito que devido a presença de pessoas transitando no local."/>
    <s v="https://drive.google.com/open?id=1-yYQKt3k0IYFubZ3w692N7ddvExdLbia, https://drive.google.com/open?id=1hVRfiPMlgzs1-P0ti1LfyXu_0jn2t_h-, https://drive.google.com/open?id=1FW45rDMyZwDDEA9u11H3kKGFv66K8gZj, https://drive.google.com/open?id=1r0-d0hsFCkLZofuvfLVe06I6AZlohD-b, https://drive.google.com/open?id=1SIYd1dlh9Ci3yUD2BiqL8hiaiXeVHnXq, https://drive.google.com/open?id=1AB7U-i92oTRf8kdvQ0yCrD-562XsFg0_, https://drive.google.com/open?id=1O7Ry-GBZSaKdgaGU3FL4BJmcgzOFD8f9, https://drive.google.com/open?id=1aYA-yVaL1IjNAtEEXvVSZZYxpjD9rnqb, https://drive.google.com/open?id=1jR7RBKhsqXJhtR8HV85fpYmfFL8p68Wy, https://drive.google.com/open?id=1wJuaSh-R_TAHi7mT8I4uCGdD-XZDCgzr"/>
    <m/>
    <m/>
    <n v="5"/>
    <n v="5"/>
    <n v="5"/>
    <n v="5"/>
    <n v="5"/>
    <n v="5"/>
    <n v="0"/>
    <n v="0"/>
    <n v="5"/>
    <n v="5"/>
    <n v="5"/>
    <n v="0"/>
    <n v="10"/>
    <n v="5"/>
    <n v="2.5"/>
    <n v="3.3333333333333335"/>
    <n v="4.666666666666667"/>
  </r>
  <r>
    <x v="1"/>
    <x v="0"/>
    <x v="1"/>
    <x v="0"/>
    <s v="SE"/>
    <x v="1"/>
    <x v="1"/>
    <x v="1"/>
    <s v="5 | Calçada com frestas, além de algumas falhas no pavimento"/>
    <s v="calçada plana, mas com piso incorreto (pedras portuguesas) - e sem sinalização tátil"/>
    <s v="10 | Calçada com mais de 3,0 metros de largura e faixa livre com 1,20 m ou mais"/>
    <n v="8"/>
    <n v="2"/>
    <s v="largura irregular, onde a área mais larga mede 8m e a mais estreita 1,5m de área livre"/>
    <n v="8"/>
    <s v="calçadas planas, mas com piso incorreto"/>
    <n v="8"/>
    <s v="bom trecho para caminhar, mas com algumas pedras soltas"/>
    <n v="7"/>
    <s v="rampas de acesso existentes pela entrada principal e ausentes na lateral do prédio - ausência de corrimão de duas alturas em uma das entradas"/>
    <n v="7"/>
    <s v="faixas de pedestres existentes apenas no acesso às calçadas do Palácio pela Av. Principal. Por via secundária não existe faixa"/>
    <s v="5 | Trecho com semáforo para pedestres, mas sem sinal sonoro. Espera para abertura superior a 1 min. e tempo curto (menos de 15 seg.) para travessia"/>
    <s v="Semáforos apenas na Av. principal, e sem sonorização de travessia"/>
    <n v="4"/>
    <s v="apenas placas indicativas dos principais prédios públicos."/>
    <s v="5 | Trecho com nível alto de ruído, que dificulta a conversação entre pessoas que caminham. Nível acima de 70 dB"/>
    <n v="84"/>
    <s v="Trecho com nível médio de 84.1 e picos de 91.0"/>
    <s v="5 | Trecho com tráfego intenso de veículos, em especial motocicletas, ônibus, caminhões e vans com motor diesel"/>
    <s v="tráfego intenso de todos os tipos de veículos por se tratar de uma das grandes avenidas da cidade."/>
    <s v="5 | Trecho com algum local para descanso ou abrigo, como parada de ônibus ou marquise de edifício"/>
    <s v="trecho com praças perto, com bancos e muitas árvores. paradas de ônibus sem abrigo. muitos restaurantes e prédios próximos que podem oferecer guarida "/>
    <n v="8"/>
    <n v="40"/>
    <s v="local com muitas árvores ao redor"/>
    <n v="7"/>
    <s v="Segurança constante em frente ao Palácio. Trecho aparentemente tranquilo, com a presença constante de pedestres e veículos"/>
    <s v="https://drive.google.com/open?id=1syGOTP6Q8buSaFP2C4VVyML4nE-gBFm6, https://drive.google.com/open?id=17zaWyCvCGUEDHfresPzHhkdYZXCz8hRF, https://drive.google.com/open?id=16opkFcJ9BRm7xoIqj4JJp_lsET5H_aGK, https://drive.google.com/open?id=1QoES4Kmhv5GUQ6x2b8Tk5an3hphcfrn5, https://drive.google.com/open?id=1aDODdTKj83M0sXMh7cS9hGapL0Dlidyo, https://drive.google.com/open?id=11CypPXigT9ghBV82MlHINbVJ7TVQKtxA"/>
    <s v="juridico@lucasaribe.com.br"/>
    <d v="1899-12-30T17:00:00"/>
    <n v="5"/>
    <n v="10"/>
    <n v="8"/>
    <n v="8"/>
    <n v="7"/>
    <n v="7"/>
    <n v="5"/>
    <n v="4"/>
    <n v="5"/>
    <n v="5"/>
    <n v="5"/>
    <n v="8"/>
    <n v="7"/>
    <n v="7.6"/>
    <n v="5.833333333333333"/>
    <n v="6"/>
    <n v="6.8666666666666663"/>
  </r>
  <r>
    <x v="2"/>
    <x v="0"/>
    <x v="1"/>
    <x v="0"/>
    <s v="SE"/>
    <x v="1"/>
    <x v="2"/>
    <x v="1"/>
    <s v="5 | Calçada com frestas, além de algumas falhas no pavimento"/>
    <s v="apresenta ranhuras"/>
    <n v="8"/>
    <n v="3"/>
    <n v="1.5"/>
    <s v="largura regular, porém com área verde"/>
    <s v="10 | Calçada de aparência plana, que não impede o caminhar confortável e seguro"/>
    <s v="calçada plana"/>
    <n v="4"/>
    <s v="trecho com diversas barreiras (falta de rampas, pisos deteriorados, mesas e cadeiras)"/>
    <s v="0 | Não há rampas de acessibilidade."/>
    <m/>
    <s v="0 | Sem faixa de travessia no trecho"/>
    <m/>
    <s v="0 | Trecho não tem semáforo para pedestre ou semáforo está com defeito"/>
    <m/>
    <s v="5 | Trecho tem apenas placas indicando os pontos de interesse"/>
    <s v="apenas indicando os órgãos próximos"/>
    <s v="5 | Trecho com nível alto de ruído, que dificulta a conversação entre pessoas que caminham. Nível acima de 70 dB"/>
    <n v="74"/>
    <s v="média de 74.4, com picos de 84.6"/>
    <s v="5 | Trecho com tráfego intenso de veículos, em especial motocicletas, ônibus, caminhões e vans com motor diesel"/>
    <s v="todos os tipos de veículos passam pelo local"/>
    <n v="6"/>
    <s v="praças, restaurantes e prédios próximos. Pontos de ônibus sem abrigo."/>
    <n v="8"/>
    <n v="40"/>
    <s v="muitas árvores próximas. "/>
    <n v="7"/>
    <s v="transito intenso, porém o local aparentemente é seguro"/>
    <s v="https://drive.google.com/open?id=1zFj1eKQm9OODOm7LR5_WJO6sUUqXIvf3, https://drive.google.com/open?id=1wUP_Dvk0X89WGDNPmaxRgtuttmOGPDbD, https://drive.google.com/open?id=1tzmv5ay4gV1Z-Ai0ZZiPt3jbSWS7tJrr, https://drive.google.com/open?id=1rjEN6kD7CkVgpSuhav6jY7KdX2QDAc1l, https://drive.google.com/open?id=1dNTG3wgxQHerB-YENbtuKYwrwe_lIU04, https://drive.google.com/open?id=1oFExEXc6VpglZHhB_KDVc1zdwbZeZxxl, https://drive.google.com/open?id=1Dn_dQTkMs6wVUXh5rcUE5QYWTcPAj1fi, https://drive.google.com/open?id=1vYzoqwMqr6ZfJkN3D7qp2rZfm0wNz7fX, https://drive.google.com/open?id=14QUhQgAcppjHnGMV73bvjKPrj5LRtgmF"/>
    <s v="juridico@lucasaribe.com.br"/>
    <d v="1899-12-30T16:30:00"/>
    <n v="5"/>
    <n v="8"/>
    <n v="10"/>
    <n v="4"/>
    <n v="0"/>
    <n v="0"/>
    <n v="0"/>
    <n v="5"/>
    <n v="5"/>
    <n v="5"/>
    <n v="6"/>
    <n v="8"/>
    <n v="7"/>
    <n v="5.4"/>
    <n v="0.83333333333333337"/>
    <n v="6.166666666666667"/>
    <n v="4.8"/>
  </r>
  <r>
    <x v="3"/>
    <x v="0"/>
    <x v="1"/>
    <x v="0"/>
    <s v="SE"/>
    <x v="2"/>
    <x v="3"/>
    <x v="1"/>
    <s v="5 | Calçada com frestas, além de algumas falhas no pavimento"/>
    <s v="CALÇADA COM PISO PLANO, POREM UM POUCO ESBURACADO E COM ESPAÇAMENTOS SIGNIFICATIVOS ENTRE UM PISO E OUTRO"/>
    <n v="7"/>
    <n v="2"/>
    <n v="1.6"/>
    <s v="LARGURA TOTAL DE 2 METROS, PORÉM COM MUITOS OBSTÁCULOS"/>
    <s v="10 | Calçada de aparência plana, que não impede o caminhar confortável e seguro"/>
    <s v="INCLINAÇÃO NIVELAMENTO BOLHA DE 0.3%"/>
    <s v="5 | Obstáculos obrigam a constantes desvios."/>
    <s v="PRESENÇA DE LIXO, CONES E OUTROS OBSTÁCULOS NAS CALÇADAS"/>
    <s v="5 | A rampa existe, mas está fora de norma ou sem manutenção"/>
    <m/>
    <s v="0 | Sem faixa de travessia no trecho"/>
    <s v="NÃO HÁ"/>
    <s v="0 | Trecho não tem semáforo para pedestre ou semáforo está com defeito"/>
    <s v="NÃO HÁ"/>
    <s v="5 | Trecho tem apenas placas indicando os pontos de interesse"/>
    <s v="APENAS INDICANDO OS PRINCIPAIS ÓRGÃOS"/>
    <s v="5 | Trecho com nível alto de ruído, que dificulta a conversação entre pessoas que caminham. Nível acima de 70 dB"/>
    <n v="76"/>
    <s v="NÍVEL MÉDIO DE 76.5, COM PICOS DE 87.4dB"/>
    <s v="5 | Trecho com tráfego intenso de veículos, em especial motocicletas, ônibus, caminhões e vans com motor diesel"/>
    <m/>
    <n v="3"/>
    <s v="ABRIGO APENAS DENTRO DE LOJAS E CLÍNICAS"/>
    <n v="3"/>
    <n v="10"/>
    <s v="ÁREA URBANA COM POUCAS ÁRVORES"/>
    <s v="5 | Trecho com trânsito mais agressivo e velocidade regulamentar acima de 50 km/h"/>
    <m/>
    <m/>
    <s v="juridico@lucasaribe.com.br"/>
    <d v="1899-12-30T10:00:00"/>
    <n v="5"/>
    <n v="7"/>
    <n v="10"/>
    <n v="5"/>
    <n v="5"/>
    <n v="0"/>
    <n v="0"/>
    <n v="5"/>
    <n v="5"/>
    <n v="5"/>
    <n v="3"/>
    <n v="3"/>
    <n v="5"/>
    <n v="6.4"/>
    <n v="0.83333333333333337"/>
    <n v="4"/>
    <n v="4.666666666666667"/>
  </r>
  <r>
    <x v="4"/>
    <x v="0"/>
    <x v="1"/>
    <x v="0"/>
    <s v="SE"/>
    <x v="3"/>
    <x v="4"/>
    <x v="1"/>
    <n v="7"/>
    <s v="COM LEVES RANHURAS"/>
    <n v="4"/>
    <n v="1.8"/>
    <n v="1.2"/>
    <m/>
    <n v="8"/>
    <s v="INCLINAÇÃO DE -0.6%"/>
    <n v="7"/>
    <s v="CALÇADA COM ALGUNS POSTES E VEÍCULOS ESTACIONADOS SOBRE ELA"/>
    <n v="3"/>
    <s v="RAMPA FORA DOS PADRÕES E APENAS EM FRENTE AO ÓRGÃO; AUSÊNCIA DE RAMPAS NAS ESQUNAS"/>
    <s v="0 | Sem faixa de travessia no trecho"/>
    <m/>
    <s v="0 | Trecho não tem semáforo para pedestre ou semáforo está com defeito"/>
    <m/>
    <n v="3"/>
    <s v="FOLHA DE PAPEL A4 GRUDADA NA PORTA DA RECEPÇÃO "/>
    <s v="5 | Trecho com nível alto de ruído, que dificulta a conversação entre pessoas que caminham. Nível acima de 70 dB"/>
    <n v="73"/>
    <s v="MÉDIA DE 73.4 COM PICO DE 77.4"/>
    <s v="5 | Trecho com tráfego intenso de veículos, em especial motocicletas, ônibus, caminhões e vans com motor diesel"/>
    <s v="MUITOS VEÍCULOS EM DIVERSOS ESTADOS DE CONSERVAÇÃO"/>
    <n v="3"/>
    <s v="APENAS ABRIGO NAS LOJAS E CLÍNICAS"/>
    <n v="3"/>
    <m/>
    <s v="POUCAS ÁRVORES AO REDOR"/>
    <s v="5 | Trecho com trânsito mais agressivo e velocidade regulamentar acima de 50 km/h"/>
    <s v="SENSAÇÃO DE SEGURANÇA"/>
    <m/>
    <s v="juridico@lucasaribe.com.br"/>
    <d v="1899-12-30T09:39:00"/>
    <n v="7"/>
    <n v="4"/>
    <n v="8"/>
    <n v="7"/>
    <n v="3"/>
    <n v="0"/>
    <n v="0"/>
    <n v="3"/>
    <n v="5"/>
    <n v="5"/>
    <n v="3"/>
    <n v="3"/>
    <n v="5"/>
    <n v="5.8"/>
    <n v="0.5"/>
    <n v="4"/>
    <n v="4.3"/>
  </r>
  <r>
    <x v="5"/>
    <x v="0"/>
    <x v="2"/>
    <x v="0"/>
    <s v="SE"/>
    <x v="2"/>
    <x v="5"/>
    <x v="1"/>
    <s v="5 | Calçada com frestas, além de algumas falhas no pavimento"/>
    <s v="PISO COM RANHURAS"/>
    <s v="5 | Calçada com menos de 2,0 metros de largura e faixa livre com menos de 1,20 m"/>
    <n v="2"/>
    <n v="1.5"/>
    <m/>
    <s v="10 | Calçada de aparência plana, que não impede o caminhar confortável e seguro"/>
    <s v="NIVEL BOLHA DE 0.0% - TOTALMENTE PLANA"/>
    <s v="5 | Obstáculos obrigam a constantes desvios."/>
    <s v="CARROS E AMBULÂNCIAS OCUPANDO A CALÇADA"/>
    <s v="5 | A rampa existe, mas está fora de norma ou sem manutenção"/>
    <s v="RAMPAS ESTREITAS E EM LOCAIS NÃO ESTRATÉGICOS"/>
    <s v="0 | Sem faixa de travessia no trecho"/>
    <m/>
    <s v="0 | Trecho não tem semáforo para pedestre ou semáforo está com defeito"/>
    <m/>
    <s v="5 | Trecho tem apenas placas indicando os pontos de interesse"/>
    <s v="PLACAS INDICATIVAS APENAS DO ÓRGÃO "/>
    <n v="6"/>
    <n v="69"/>
    <s v="MÉDIA DE 69.9 COM PICO DE 80.8"/>
    <s v="5 | Trecho com tráfego intenso de veículos, em especial motocicletas, ônibus, caminhões e vans com motor diesel"/>
    <s v="TRÁFEGO DE DIVERSOS VEÍCULOS"/>
    <n v="3"/>
    <s v="ABRIGO APENAS EM LOJAS E CLÍNICAS"/>
    <n v="3"/>
    <m/>
    <s v="LOCAL POUCO ARBORIZADO"/>
    <s v="5 | Trecho com trânsito mais agressivo e velocidade regulamentar acima de 50 km/h"/>
    <s v="SENSAÇÃO DE APARENTE SEGURANÇA, APESAR DE SER UM BAIRRO VIOLENTO"/>
    <m/>
    <s v="juridico@lucasaribe.com.br"/>
    <d v="1899-12-30T09:50:00"/>
    <n v="5"/>
    <n v="5"/>
    <n v="10"/>
    <n v="5"/>
    <n v="5"/>
    <n v="0"/>
    <n v="0"/>
    <n v="5"/>
    <n v="6"/>
    <n v="5"/>
    <n v="3"/>
    <n v="3"/>
    <n v="5"/>
    <n v="6"/>
    <n v="0.83333333333333337"/>
    <n v="4.333333333333333"/>
    <n v="4.5333333333333332"/>
  </r>
  <r>
    <x v="6"/>
    <x v="0"/>
    <x v="2"/>
    <x v="0"/>
    <s v="SE"/>
    <x v="2"/>
    <x v="6"/>
    <x v="1"/>
    <s v="5 | Calçada com frestas, além de algumas falhas no pavimento"/>
    <s v="PISO TREPIDANTE E ESBURACADO EM ALGUNS PONTOS"/>
    <s v="10 | Calçada com mais de 3,0 metros de largura e faixa livre com 1,20 m ou mais"/>
    <n v="4"/>
    <n v="3.5"/>
    <m/>
    <s v="10 | Calçada de aparência plana, que não impede o caminhar confortável e seguro"/>
    <s v="INCLINAÇÃO DE 0.5%"/>
    <n v="9"/>
    <s v="POUCA OU NENHUMA BARREIRA"/>
    <s v="5 | A rampa existe, mas está fora de norma ou sem manutenção"/>
    <m/>
    <n v="8"/>
    <m/>
    <s v="5 | Trecho com semáforo para pedestres, mas sem sinal sonoro. Espera para abertura superior a 1 min. e tempo curto (menos de 15 seg.) para travessia"/>
    <m/>
    <n v="7"/>
    <s v="HOSPITAL LOCALIZADO NA ENTRADA DA CIDADE, E CONSEQUENTEMENTE COM MUITA INFORMAÇÃO VISUAL"/>
    <n v="2"/>
    <n v="82"/>
    <s v="MÉDIA DE 82.8 COM PICO DE 95.9"/>
    <n v="2"/>
    <s v="TRÁFEGO INTENSO DE TODOS OS TIPOS DE VEÍCULOS, INCLUINDO CARROÇAS"/>
    <n v="2"/>
    <s v="HÁ UMA PRAÇA DISTANTE E UM PONTO DE ÔNIBUS QUE NÃO TEM ACESSIBILIDADE"/>
    <n v="8"/>
    <m/>
    <s v="MUITAS ÁRVORES AO REDOR"/>
    <n v="3"/>
    <s v="TRÂNSITO INTENSO, RÁPIDO E COM POUCA SEGURANÇA"/>
    <m/>
    <s v="juridico@lucasaribe.com.br"/>
    <d v="1899-12-30T15:30:00"/>
    <n v="5"/>
    <n v="10"/>
    <n v="10"/>
    <n v="9"/>
    <n v="5"/>
    <n v="8"/>
    <n v="5"/>
    <n v="7"/>
    <n v="2"/>
    <n v="2"/>
    <n v="2"/>
    <n v="8"/>
    <n v="3"/>
    <n v="7.8"/>
    <n v="6.833333333333333"/>
    <n v="4"/>
    <n v="6.3666666666666663"/>
  </r>
  <r>
    <x v="7"/>
    <x v="0"/>
    <x v="2"/>
    <x v="0"/>
    <s v="SE"/>
    <x v="4"/>
    <x v="7"/>
    <x v="1"/>
    <n v="8"/>
    <s v="PISO APARENTEMENTE PLANO E SEM TREPIDAÇÕES"/>
    <s v="10 | Calçada com mais de 3,0 metros de largura e faixa livre com 1,20 m ou mais"/>
    <n v="3.7"/>
    <n v="1.5"/>
    <m/>
    <s v="10 | Calçada de aparência plana, que não impede o caminhar confortável e seguro"/>
    <s v="NÍVEL BOLHA DE 0.1%"/>
    <n v="8"/>
    <s v="HÁ UM &quot;ABRIGO&quot; PARA TAXISTAS NA CALÇADA, E POSTES, PORÉM A MESMA DISPÕE DE PISO TÁTIL (QUE PASSA PELO MEIO DO PONTO DE TÁXI)"/>
    <n v="7"/>
    <s v="RAMPAS E TRAVESSIA PARA PEDESTRES ELEVADA (NÍVEL DA CALÇADA)"/>
    <s v="5 | Faixa desgastada, com falta de manutenção e sem placas de advertência."/>
    <m/>
    <s v="0 | Trecho não tem semáforo para pedestre ou semáforo está com defeito"/>
    <m/>
    <s v="0 | Trecho não tem nenhuma orientação para localização dos pedestres"/>
    <s v="NÃO HÁ"/>
    <s v="5 | Trecho com nível alto de ruído, que dificulta a conversação entre pessoas que caminham. Nível acima de 70 dB"/>
    <n v="76"/>
    <s v="MÉDIA DE 76.9 COM PICO DE 88.3"/>
    <s v="5 | Trecho com tráfego intenso de veículos, em especial motocicletas, ônibus, caminhões e vans com motor diesel"/>
    <m/>
    <s v="5 | Trecho com algum local para descanso ou abrigo, como parada de ônibus ou marquise de edifício"/>
    <m/>
    <n v="4"/>
    <m/>
    <s v="POUCAS ÁRVORES NAS PROXIMIDADES"/>
    <s v="5 | Trecho com trânsito mais agressivo e velocidade regulamentar acima de 50 km/h"/>
    <s v="TRÂNSITO INTENSO"/>
    <m/>
    <s v="juridico@lucasaribe.com.br"/>
    <d v="1899-12-30T09:40:00"/>
    <n v="8"/>
    <n v="10"/>
    <n v="10"/>
    <n v="8"/>
    <n v="7"/>
    <n v="5"/>
    <n v="0"/>
    <n v="0"/>
    <n v="5"/>
    <n v="5"/>
    <n v="5"/>
    <n v="4"/>
    <n v="5"/>
    <n v="8.6"/>
    <n v="2.5"/>
    <n v="4.666666666666667"/>
    <n v="6.2333333333333334"/>
  </r>
  <r>
    <x v="8"/>
    <x v="0"/>
    <x v="2"/>
    <x v="0"/>
    <s v="SE"/>
    <x v="2"/>
    <x v="8"/>
    <x v="1"/>
    <s v="5 | Calçada com frestas, além de algumas falhas no pavimento"/>
    <s v="CALÇADA COM FRESTAS E BARREIRAS"/>
    <n v="7"/>
    <n v="10"/>
    <n v="1.1000000000000001"/>
    <s v="CALÇADA LARGA EM VIRTUDE DE TER ESTACIONAMENTO EM CIMA DA MESMA"/>
    <s v="10 | Calçada de aparência plana, que não impede o caminhar confortável e seguro"/>
    <n v="6.0000000000000001E-3"/>
    <n v="1"/>
    <s v="MUITOS CARROS NA CALÇADA"/>
    <s v="0 | Não há rampas de acessibilidade."/>
    <m/>
    <s v="5 | Faixa desgastada, com falta de manutenção e sem placas de advertência."/>
    <s v="FAIXAS PARCIALMENTE APAGADAS"/>
    <s v="0 | Trecho não tem semáforo para pedestre ou semáforo está com defeito"/>
    <m/>
    <s v="5 | Trecho tem apenas placas indicando os pontos de interesse"/>
    <s v="APENAS DO ÓRGÃO "/>
    <s v="5 | Trecho com nível alto de ruído, que dificulta a conversação entre pessoas que caminham. Nível acima de 70 dB"/>
    <n v="75"/>
    <s v="MÉDIA DE 75.3 COM PICO DE 86.4"/>
    <n v="4"/>
    <s v="APENAS MARQUISES E COMÉRCIOS"/>
    <n v="4"/>
    <s v="TRECHO COM POUCOS PONTOS DE APOIO"/>
    <n v="3"/>
    <m/>
    <s v="POUCAS ÁRVORES"/>
    <n v="7"/>
    <s v="APESAR DOS CARROS NAS CALÇADAS, AINDA HÁ FAIXA LIVRE"/>
    <m/>
    <s v="juridico@lucasaribe.com.br"/>
    <d v="1899-12-30T09:30:00"/>
    <n v="5"/>
    <n v="7"/>
    <n v="10"/>
    <n v="1"/>
    <n v="0"/>
    <n v="5"/>
    <n v="0"/>
    <n v="5"/>
    <n v="5"/>
    <n v="4"/>
    <n v="4"/>
    <n v="3"/>
    <n v="7"/>
    <n v="4.5999999999999996"/>
    <n v="3.3333333333333335"/>
    <n v="4"/>
    <n v="4.4666666666666668"/>
  </r>
  <r>
    <x v="9"/>
    <x v="0"/>
    <x v="3"/>
    <x v="0"/>
    <s v="SE"/>
    <x v="5"/>
    <x v="9"/>
    <x v="0"/>
    <n v="6"/>
    <s v="SEM SINALIZAÇÃO TÁTIL"/>
    <s v="5 | Calçada com menos de 2,0 metros de largura e faixa livre com menos de 1,20 m"/>
    <n v="2"/>
    <n v="1.2"/>
    <s v="LARGURA VARIÁVEL"/>
    <n v="7"/>
    <s v="1,7% NÍVEL BOLHA"/>
    <n v="3"/>
    <s v="PEDRAS SOLTAS E MATO"/>
    <s v="0 | Não há rampas de acessibilidade."/>
    <m/>
    <s v="0 | Sem faixa de travessia no trecho"/>
    <m/>
    <s v="0 | Trecho não tem semáforo para pedestre ou semáforo está com defeito"/>
    <m/>
    <s v="5 | Trecho tem apenas placas indicando os pontos de interesse"/>
    <s v="APENAS INDICANDO O ÓRGÃO"/>
    <n v="4"/>
    <n v="79"/>
    <s v="MÉDIA DE 79.5 COM PICO DE 87.5"/>
    <s v="5 | Trecho com tráfego intenso de veículos, em especial motocicletas, ônibus, caminhões e vans com motor diesel"/>
    <m/>
    <n v="3"/>
    <m/>
    <s v="10 | Rua com árvores dispostas a cada 10 metros. Canteiros ajardinados e bem mantidos ao lado da calçada. Edificações também têm jardins e árvores"/>
    <m/>
    <s v="MUITAS ÁRVORES"/>
    <s v="5 | Trecho com trânsito mais agressivo e velocidade regulamentar acima de 50 km/h"/>
    <m/>
    <m/>
    <s v="juridico@lucasaribe.com.br"/>
    <d v="1899-12-30T15:00:00"/>
    <n v="6"/>
    <n v="5"/>
    <n v="7"/>
    <n v="3"/>
    <n v="0"/>
    <n v="0"/>
    <n v="0"/>
    <n v="5"/>
    <n v="4"/>
    <n v="5"/>
    <n v="3"/>
    <n v="10"/>
    <n v="5"/>
    <n v="4.2"/>
    <n v="0.83333333333333337"/>
    <n v="6"/>
    <n v="3.9666666666666668"/>
  </r>
  <r>
    <x v="10"/>
    <x v="0"/>
    <x v="3"/>
    <x v="0"/>
    <s v="SE"/>
    <x v="6"/>
    <x v="10"/>
    <x v="1"/>
    <n v="7"/>
    <m/>
    <n v="8"/>
    <n v="2.8"/>
    <n v="2"/>
    <s v="LARGURA VARIÁVEL"/>
    <s v="10 | Calçada de aparência plana, que não impede o caminhar confortável e seguro"/>
    <s v="PLANA"/>
    <s v="0 | Lugar fechado de barreiras, que obriga o cidadão a sair para a rua."/>
    <s v="CALÇADA LIVRE"/>
    <n v="7"/>
    <m/>
    <s v="10 | Faixa de pedestres bem visível, com iluminação para aumentar visibilidade e sinalização de advertência ao motorista"/>
    <m/>
    <s v="0 | Trecho não tem semáforo para pedestre ou semáforo está com defeito"/>
    <m/>
    <n v="7"/>
    <s v="ALGUMAS PLACAS DE SINALIZAÇÃO (FAIXAS/ÓRGÃO)"/>
    <s v="5 | Trecho com nível alto de ruído, que dificulta a conversação entre pessoas que caminham. Nível acima de 70 dB"/>
    <n v="78"/>
    <s v="MÉDIA DE 78.1 COM PICO DE 85.3"/>
    <n v="4"/>
    <m/>
    <n v="7"/>
    <s v="PRAÇA PRÓXIMA"/>
    <n v="8"/>
    <m/>
    <s v="MUITAS ÁRVORES"/>
    <s v="5 | Trecho com trânsito mais agressivo e velocidade regulamentar acima de 50 km/h"/>
    <m/>
    <m/>
    <s v="juridico@lucasaribe.com.br"/>
    <d v="1899-12-30T15:40:00"/>
    <n v="7"/>
    <n v="8"/>
    <n v="10"/>
    <n v="0"/>
    <n v="7"/>
    <n v="10"/>
    <n v="0"/>
    <n v="7"/>
    <n v="5"/>
    <n v="4"/>
    <n v="7"/>
    <n v="8"/>
    <n v="5"/>
    <n v="6.4"/>
    <n v="6.166666666666667"/>
    <n v="6.166666666666667"/>
    <n v="6.166666666666667"/>
  </r>
  <r>
    <x v="11"/>
    <x v="0"/>
    <x v="3"/>
    <x v="0"/>
    <s v="SE"/>
    <x v="7"/>
    <x v="11"/>
    <x v="0"/>
    <s v="0 | Calçada completamente destruída, repleta de buracos, blocos e pedras soltas que “empurram” o pedestre para a rua"/>
    <s v="CALÇADAS COMPLETAMENTE DESTRUÍDAS"/>
    <s v="10 | Calçada com mais de 3,0 metros de largura e faixa livre com 1,20 m ou mais"/>
    <n v="4"/>
    <n v="1.5"/>
    <m/>
    <s v="0 | Inclinação acima de 10 graus"/>
    <s v="CADA LADRILHO ESTÁ EM UMA ALTURA/INCLINAÇÃO DIFERENTE"/>
    <s v="5 | Obstáculos obrigam a constantes desvios."/>
    <s v="ALÉM DO PISO DESTRUÍDO, EXISTEM BURACOS E LIXO NO TRAJETO"/>
    <s v="0 | Não há rampas de acessibilidade."/>
    <m/>
    <s v="0 | Sem faixa de travessia no trecho"/>
    <m/>
    <n v="4"/>
    <s v="SEMÁFORO APENAS NA AV. PRINCIPAL, QUE FICA A UNS 500M DA SEED"/>
    <n v="3"/>
    <s v="APENAS INDICANDO O ÓRGÃO"/>
    <s v="5 | Trecho com nível alto de ruído, que dificulta a conversação entre pessoas que caminham. Nível acima de 70 dB"/>
    <n v="73"/>
    <s v="MÉDIA DE 73.9 COM PICO DE 80.7"/>
    <s v="5 | Trecho com tráfego intenso de veículos, em especial motocicletas, ônibus, caminhões e vans com motor diesel"/>
    <s v="TRÁFEGO GRANDE DE CAMINHOES PRÓXIMO À SECRETARIA"/>
    <s v="5 | Trecho com algum local para descanso ou abrigo, como parada de ônibus ou marquise de edifício"/>
    <m/>
    <s v="5 | Trecho com algumas árvores que trazem sombra"/>
    <m/>
    <s v="LOCAL COM ARBORIZAÇÃO MODERADA"/>
    <n v="7"/>
    <m/>
    <m/>
    <s v="juridico@lucasaribe.com.br"/>
    <d v="1899-12-30T16:10:00"/>
    <n v="0"/>
    <n v="10"/>
    <n v="0"/>
    <n v="5"/>
    <n v="0"/>
    <n v="0"/>
    <n v="4"/>
    <n v="3"/>
    <n v="5"/>
    <n v="5"/>
    <n v="5"/>
    <n v="5"/>
    <n v="7"/>
    <n v="3"/>
    <n v="1.8333333333333333"/>
    <n v="5"/>
    <n v="3.5666666666666669"/>
  </r>
  <r>
    <x v="12"/>
    <x v="0"/>
    <x v="3"/>
    <x v="0"/>
    <s v="SE"/>
    <x v="6"/>
    <x v="12"/>
    <x v="1"/>
    <n v="8"/>
    <s v="PLANO, MAS COM TREPIDAÇÕES"/>
    <n v="8"/>
    <n v="3.2"/>
    <n v="3.2"/>
    <s v="ENTRADA E SAÍDA DE VEÍCULOS NÃO SINALIZADA"/>
    <s v="10 | Calçada de aparência plana, que não impede o caminhar confortável e seguro"/>
    <s v="CALÇADA PLANA, COM INCLINAÇÃO DE 0,8%"/>
    <s v="5 | Obstáculos obrigam a constantes desvios."/>
    <s v="POSTES, BICICLETÁRIO, ESTRUTURA DE ORELHÃO NÃO SINALIZADOS"/>
    <n v="7"/>
    <s v="AS RAMPAS ESTÃO OK, MAS O ASFALTO É MAIS ALTO DO QUE AS RAMPAS, ENTÃO HÁ UM DESNIVELAMENTO"/>
    <n v="8"/>
    <m/>
    <s v="0 | Trecho não tem semáforo para pedestre ou semáforo está com defeito"/>
    <m/>
    <n v="7"/>
    <s v="PLACAS INDICATIVAS DE FAIXAS E ÓRGÃOS"/>
    <s v="5 | Trecho com nível alto de ruído, que dificulta a conversação entre pessoas que caminham. Nível acima de 70 dB"/>
    <n v="71"/>
    <s v="MÉDIA DE 71.6 COM PICO DE 79.5"/>
    <s v="5 | Trecho com tráfego intenso de veículos, em especial motocicletas, ônibus, caminhões e vans com motor diesel"/>
    <s v="MUITOS CARROS E MOTOS "/>
    <s v="10 | Trecho com muitos bancos, praças, minipraças, espaços cobertos para descanso, abrigos para a chuva, banheiros e bebedouros públicos"/>
    <m/>
    <n v="8"/>
    <m/>
    <s v="MUITAS ÁRVORES NA PRAÇA AO LADO"/>
    <n v="7"/>
    <s v="TRECHO POLICIADO CONSTANTEMENTE, MAS COM CASOS DE ROUBOS"/>
    <m/>
    <s v="juridico@lucasaribe.com.br"/>
    <d v="1899-12-30T14:50:00"/>
    <n v="8"/>
    <n v="8"/>
    <n v="10"/>
    <n v="5"/>
    <n v="7"/>
    <n v="8"/>
    <n v="0"/>
    <n v="7"/>
    <n v="5"/>
    <n v="5"/>
    <n v="10"/>
    <n v="8"/>
    <n v="7"/>
    <n v="7.6"/>
    <n v="5.166666666666667"/>
    <n v="6.833333333333333"/>
    <n v="6.9"/>
  </r>
  <r>
    <x v="13"/>
    <x v="0"/>
    <x v="3"/>
    <x v="0"/>
    <s v="SE"/>
    <x v="8"/>
    <x v="13"/>
    <x v="1"/>
    <n v="3"/>
    <s v="CALÇADA COM MUITOS BURACOS E PEDRAS SOLTAS"/>
    <s v="10 | Calçada com mais de 3,0 metros de largura e faixa livre com 1,20 m ou mais"/>
    <n v="3.2"/>
    <n v="1.7"/>
    <s v="LARGURA VARIÁVEL "/>
    <s v="10 | Calçada de aparência plana, que não impede o caminhar confortável e seguro"/>
    <s v="0.4%"/>
    <s v="5 | Obstáculos obrigam a constantes desvios."/>
    <s v="LIXO, PEDRAS SOLTAS, BALDES, ETC"/>
    <n v="7"/>
    <s v="APENAS UMA DAS RAMPAS ESTÁ FORA DOS PADROES "/>
    <s v="10 | Faixa de pedestres bem visível, com iluminação para aumentar visibilidade e sinalização de advertência ao motorista"/>
    <m/>
    <s v="0 | Trecho não tem semáforo para pedestre ou semáforo está com defeito"/>
    <m/>
    <n v="4"/>
    <s v="APENAS INDICANDO O ÓRGÃO"/>
    <s v="5 | Trecho com nível alto de ruído, que dificulta a conversação entre pessoas que caminham. Nível acima de 70 dB"/>
    <n v="74"/>
    <s v="MÉDIA DE 74.6 COM PICO DE 86.6"/>
    <s v="5 | Trecho com tráfego intenso de veículos, em especial motocicletas, ônibus, caminhões e vans com motor diesel"/>
    <m/>
    <n v="8"/>
    <s v="NÃO EXISTEM BANHEIROS PÚBLICOS"/>
    <n v="8"/>
    <m/>
    <s v="LOCAL BEM ARBORIZADO  "/>
    <s v="5 | Trecho com trânsito mais agressivo e velocidade regulamentar acima de 50 km/h"/>
    <s v="TRANSITO INTENSO"/>
    <m/>
    <s v="juridico@lucasaribe.com.br"/>
    <d v="1899-12-30T11:10:00"/>
    <n v="3"/>
    <n v="10"/>
    <n v="10"/>
    <n v="5"/>
    <n v="7"/>
    <n v="10"/>
    <n v="0"/>
    <n v="4"/>
    <n v="5"/>
    <n v="5"/>
    <n v="8"/>
    <n v="8"/>
    <n v="5"/>
    <n v="7"/>
    <n v="5.666666666666667"/>
    <n v="6.5"/>
    <n v="6.4333333333333336"/>
  </r>
  <r>
    <x v="14"/>
    <x v="0"/>
    <x v="3"/>
    <x v="0"/>
    <s v="SE"/>
    <x v="6"/>
    <x v="14"/>
    <x v="1"/>
    <s v="10 | Calçada nivelada, sem imperfeições e dotada de piso tátil"/>
    <s v="CALÇADA NIVELADA, COM PISO TÁTIL DISPOSTO DE FORMA INCORRETA"/>
    <n v="6"/>
    <n v="1.6"/>
    <n v="1.4"/>
    <m/>
    <s v="10 | Calçada de aparência plana, que não impede o caminhar confortável e seguro"/>
    <s v="0.1% NÍVEL BOLHA"/>
    <s v="10 | Trecho sem obstáculos permite o caminhar contínuo pela calçada"/>
    <m/>
    <n v="4"/>
    <s v="FORA DOS PADRÕES OU NÃO EXISTEM"/>
    <n v="7"/>
    <m/>
    <s v="0 | Trecho não tem semáforo para pedestre ou semáforo está com defeito"/>
    <m/>
    <s v="5 | Trecho tem apenas placas indicando os pontos de interesse"/>
    <s v="APENAS INDICATIVA DOS ÓRGÃOS"/>
    <n v="6"/>
    <n v="66"/>
    <s v="MÉDIA DE 66.1 COM PICO DE 71.4"/>
    <n v="7"/>
    <m/>
    <n v="7"/>
    <s v="MARQUISE, PONTO DE ÔNIBUS E ÁRVORES"/>
    <n v="7"/>
    <m/>
    <m/>
    <n v="6"/>
    <s v="POLICIAMENTO CONSTANTE E TRÂNSITO MENOS AGRESSIVO"/>
    <m/>
    <s v="juridico@lucasaribe.com.br"/>
    <d v="1899-12-30T15:20:00"/>
    <n v="10"/>
    <n v="6"/>
    <n v="10"/>
    <n v="10"/>
    <n v="4"/>
    <n v="7"/>
    <n v="0"/>
    <n v="5"/>
    <n v="6"/>
    <n v="7"/>
    <n v="7"/>
    <n v="7"/>
    <n v="6"/>
    <n v="8"/>
    <n v="4.333333333333333"/>
    <n v="6.666666666666667"/>
    <n v="6.8"/>
  </r>
  <r>
    <x v="15"/>
    <x v="0"/>
    <x v="3"/>
    <x v="0"/>
    <s v="SE"/>
    <x v="6"/>
    <x v="15"/>
    <x v="0"/>
    <n v="7"/>
    <s v="PISO PLANO, PORÉM COM ALGUNS PONTOS TREPIDANTES"/>
    <s v="10 | Calçada com mais de 3,0 metros de largura e faixa livre com 1,20 m ou mais"/>
    <n v="6.3"/>
    <n v="3"/>
    <s v="LARGURA VARIÁVEL"/>
    <s v="10 | Calçada de aparência plana, que não impede o caminhar confortável e seguro"/>
    <n v="5.0000000000000001E-3"/>
    <n v="9"/>
    <s v="APENAS ALGUNS GALHOS DE ÁRVORES (OBSTÁCULOS AÉREOS) PODEM ATRAPALHAR PESSOAS ALTAS"/>
    <n v="9"/>
    <m/>
    <n v="7"/>
    <m/>
    <s v="0 | Trecho não tem semáforo para pedestre ou semáforo está com defeito"/>
    <m/>
    <n v="7"/>
    <s v="PLACAS APENAS DOS ÓRGÃOS E TRAVESSIA DE PEDESTRES"/>
    <n v="7"/>
    <n v="66"/>
    <s v="MÉDIA DE 66.1 COM PICO DE 71.4"/>
    <n v="3"/>
    <m/>
    <s v="5 | Trecho com algum local para descanso ou abrigo, como parada de ônibus ou marquise de edifício"/>
    <m/>
    <n v="8"/>
    <m/>
    <s v="LOCAL BEM ARBORIZADO"/>
    <n v="6"/>
    <s v="PATRULHA CONSTANTE E TRÂNSITO MAIS LENTO"/>
    <m/>
    <s v="juridico@lucasaribe.com.br"/>
    <d v="1899-12-30T15:50:00"/>
    <n v="7"/>
    <n v="10"/>
    <n v="10"/>
    <n v="9"/>
    <n v="9"/>
    <n v="7"/>
    <n v="0"/>
    <n v="7"/>
    <n v="7"/>
    <n v="3"/>
    <n v="5"/>
    <n v="8"/>
    <n v="6"/>
    <n v="9"/>
    <n v="4.666666666666667"/>
    <n v="6.333333333333333"/>
    <n v="7.3"/>
  </r>
  <r>
    <x v="16"/>
    <x v="0"/>
    <x v="3"/>
    <x v="0"/>
    <s v="SE"/>
    <x v="2"/>
    <x v="16"/>
    <x v="0"/>
    <n v="3"/>
    <s v="CALÇADA DANIFICADA"/>
    <n v="3"/>
    <n v="4"/>
    <n v="0.5"/>
    <m/>
    <s v="10 | Calçada de aparência plana, que não impede o caminhar confortável e seguro"/>
    <s v="1.1%"/>
    <s v="0 | Lugar fechado de barreiras, que obriga o cidadão a sair para a rua."/>
    <s v="MUITAS AMBULÂNCIAS E CARROS OCUPANDO AS CALÇADAS, ALÉM DE LIXO E OUTROS OBSTÁCULOS"/>
    <s v="0 | Não há rampas de acessibilidade."/>
    <m/>
    <s v="0 | Sem faixa de travessia no trecho"/>
    <m/>
    <s v="0 | Trecho não tem semáforo para pedestre ou semáforo está com defeito"/>
    <m/>
    <s v="5 | Trecho tem apenas placas indicando os pontos de interesse"/>
    <s v="APENAS INDICATIVA DO ÓRGÃO"/>
    <s v="5 | Trecho com nível alto de ruído, que dificulta a conversação entre pessoas que caminham. Nível acima de 70 dB"/>
    <n v="76"/>
    <s v="76.4 DE MÉDIA COM PICO DE 83.2"/>
    <s v="5 | Trecho com tráfego intenso de veículos, em especial motocicletas, ônibus, caminhões e vans com motor diesel"/>
    <m/>
    <n v="3"/>
    <m/>
    <n v="7"/>
    <m/>
    <s v="BEM ARBORIZADO"/>
    <s v="5 | Trecho com trânsito mais agressivo e velocidade regulamentar acima de 50 km/h"/>
    <m/>
    <m/>
    <s v="juridico@lucasaribe.com.br"/>
    <d v="1899-12-30T15:23:00"/>
    <n v="3"/>
    <n v="3"/>
    <n v="10"/>
    <n v="0"/>
    <n v="0"/>
    <n v="0"/>
    <n v="0"/>
    <n v="5"/>
    <n v="5"/>
    <n v="5"/>
    <n v="3"/>
    <n v="7"/>
    <n v="5"/>
    <n v="3.2"/>
    <n v="0.83333333333333337"/>
    <n v="5.333333333333333"/>
    <n v="3.3333333333333335"/>
  </r>
  <r>
    <x v="17"/>
    <x v="0"/>
    <x v="3"/>
    <x v="0"/>
    <s v="SE"/>
    <x v="2"/>
    <x v="17"/>
    <x v="0"/>
    <n v="2"/>
    <s v="PISO MUITO DANIFICADO E ESBURACADO"/>
    <n v="6"/>
    <n v="3"/>
    <n v="1.1000000000000001"/>
    <m/>
    <s v="10 | Calçada de aparência plana, que não impede o caminhar confortável e seguro"/>
    <n v="6.0000000000000001E-3"/>
    <n v="3"/>
    <s v="BURACOS, MATO, FEZES DE ANIMAIS "/>
    <s v="0 | Não há rampas de acessibilidade."/>
    <m/>
    <s v="0 | Sem faixa de travessia no trecho"/>
    <s v="COMPLETAMENTE APAGADA"/>
    <s v="0 | Trecho não tem semáforo para pedestre ou semáforo está com defeito"/>
    <m/>
    <s v="5 | Trecho tem apenas placas indicando os pontos de interesse"/>
    <s v="APENAS DO ÓRGÃO"/>
    <s v="5 | Trecho com nível alto de ruído, que dificulta a conversação entre pessoas que caminham. Nível acima de 70 dB"/>
    <n v="71"/>
    <s v="MÉDIA DE 71.3 COM PICO DE 78.5"/>
    <s v="5 | Trecho com tráfego intenso de veículos, em especial motocicletas, ônibus, caminhões e vans com motor diesel"/>
    <m/>
    <n v="6"/>
    <s v="PRAÇA PRÓXIMA, COM ÁRVORES E BANCOS"/>
    <n v="9"/>
    <m/>
    <s v="MUITAS ÁRVORES E CANTEIROS DESCUIDADOS"/>
    <s v="5 | Trecho com trânsito mais agressivo e velocidade regulamentar acima de 50 km/h"/>
    <m/>
    <m/>
    <s v="juridico@lucasaribe.com.br"/>
    <d v="1899-12-30T15:10:00"/>
    <n v="2"/>
    <n v="6"/>
    <n v="10"/>
    <n v="3"/>
    <n v="0"/>
    <n v="0"/>
    <n v="0"/>
    <n v="5"/>
    <n v="5"/>
    <n v="5"/>
    <n v="6"/>
    <n v="9"/>
    <n v="5"/>
    <n v="4.2"/>
    <n v="0.83333333333333337"/>
    <n v="6.5"/>
    <n v="4.0666666666666664"/>
  </r>
  <r>
    <x v="18"/>
    <x v="0"/>
    <x v="1"/>
    <x v="0"/>
    <s v="SE"/>
    <x v="5"/>
    <x v="18"/>
    <x v="0"/>
    <s v="5 | Calçada com frestas, além de algumas falhas no pavimento"/>
    <s v="FRESTAS E PISO DANIFICADO"/>
    <n v="7"/>
    <n v="2"/>
    <n v="1.7"/>
    <m/>
    <s v="10 | Calçada de aparência plana, que não impede o caminhar confortável e seguro"/>
    <n v="7.0000000000000001E-3"/>
    <n v="7"/>
    <s v="CARROS, LIXEIRAS E ÁRVORES "/>
    <n v="2"/>
    <s v="VISIVELMENTE FORA DOS PADROES"/>
    <s v="0 | Sem faixa de travessia no trecho"/>
    <m/>
    <s v="0 | Trecho não tem semáforo para pedestre ou semáforo está com defeito"/>
    <m/>
    <s v="5 | Trecho tem apenas placas indicando os pontos de interesse"/>
    <s v="APENAS DO ÓRGÃO"/>
    <n v="7"/>
    <n v="62"/>
    <s v="MÉDIA DE 62 COM PICO DE 69.9"/>
    <n v="6"/>
    <s v="TRECHO COM MUITA PASSAGEM DE MOTOS E CARROS"/>
    <s v="5 | Trecho com algum local para descanso ou abrigo, como parada de ônibus ou marquise de edifício"/>
    <s v="ÁRVORES, MARQUISES E PRAÇA HA 800M"/>
    <n v="6"/>
    <m/>
    <s v="MODERADAMENTE ARBORIZADO"/>
    <n v="8"/>
    <s v="LOCAL APARENTEMENTE SEGURO, MAS COM POUCA ILUMINAÇÃO NOTURNA E TERRENOS BALDIOS AO REDOR"/>
    <m/>
    <s v="juridico@lucasaribe.com.br"/>
    <d v="1899-12-30T15:55:00"/>
    <n v="5"/>
    <n v="7"/>
    <n v="10"/>
    <n v="7"/>
    <n v="2"/>
    <n v="0"/>
    <n v="0"/>
    <n v="5"/>
    <n v="7"/>
    <n v="6"/>
    <n v="5"/>
    <n v="6"/>
    <n v="8"/>
    <n v="6.2"/>
    <n v="0.83333333333333337"/>
    <n v="6.166666666666667"/>
    <n v="5.3"/>
  </r>
  <r>
    <x v="19"/>
    <x v="0"/>
    <x v="4"/>
    <x v="0"/>
    <s v="SE"/>
    <x v="2"/>
    <x v="19"/>
    <x v="2"/>
    <s v="5 | Calçada com frestas, além de algumas falhas no pavimento"/>
    <s v="Ausência de piso tátil, mal estado de conservação com algumas frestas."/>
    <n v="6"/>
    <n v="1.75"/>
    <n v="1.35"/>
    <s v="Largura irregular que varia ao longo do trecho, chegando até 3,00 m de largura total e 1,40 m. "/>
    <n v="8"/>
    <s v="A inclinação varia de 3 a 5%."/>
    <s v="5 | Obstáculos obrigam a constantes desvios."/>
    <s v="Há rampas irregulares no trecho, além de carros estacionados que dificultam a passagem. "/>
    <n v="3"/>
    <s v="Possui rampas em todas as esquinas, porém, todas estão em péssimo estado de conservação."/>
    <n v="3"/>
    <s v="Possui faixas, porém, todas estão desalinhadas com as rampas de acessibilidade. As rampas apresentam-se apagadas."/>
    <s v="0 | Trecho não tem semáforo para pedestre ou semáforo está com defeito"/>
    <s v="Não há semáforos. "/>
    <s v="0 | Trecho não tem nenhuma orientação para localização dos pedestres"/>
    <s v="Não Possui."/>
    <n v="8"/>
    <n v="57"/>
    <s v="Teve pico de 83 dB"/>
    <s v="5 | Trecho com tráfego intenso de veículos, em especial motocicletas, ônibus, caminhões e vans com motor diesel"/>
    <s v="É possível sentir levemente a fumaça dos veículos."/>
    <s v="0 | Trecho sem nenhum ponto de apoio ou conforto para o pedestre"/>
    <s v="Não há qualquer mobiliário urbano nas calçadas. Apenas dentro do Ipesaude."/>
    <n v="2"/>
    <n v="6"/>
    <s v="Apesar das árvores com função e bom sombreamento."/>
    <n v="6"/>
    <s v="Trecho com velocidade reduzida, porém as ruas eram pouco movimentadas, contribuindo para baixa sensação de segurança."/>
    <s v="https://drive.google.com/open?id=1yhuCdgYg_0U_grJ-3A5BinUxB6Vv3zGu, https://drive.google.com/open?id=1-9MHs-ue_EtEtlOIb9R0BCmBfLo1mRKi, https://drive.google.com/open?id=1xp7f5AA-qCIamXwiJ8yhO6EPlFapZ0PC, https://drive.google.com/open?id=1CKb6Facwo9z4Z3UPowgGMZ6uoSfn_6Jw, https://drive.google.com/open?id=1myHSEBOQ9itQLhZLnOoJdKocEdszZASN, https://drive.google.com/open?id=1scCTLD0EALSbZlaEPfg_T7ofunNWPtUT, https://drive.google.com/open?id=1wWeNXm1C58FasmKunxG0XYwdS-kG8JvV"/>
    <s v="matheus.santos96@souunit.com.br"/>
    <d v="1899-12-30T15:30:00"/>
    <n v="5"/>
    <n v="6"/>
    <n v="8"/>
    <n v="5"/>
    <n v="3"/>
    <n v="3"/>
    <n v="0"/>
    <n v="0"/>
    <n v="8"/>
    <n v="5"/>
    <n v="0"/>
    <n v="2"/>
    <n v="6"/>
    <n v="5.4"/>
    <n v="1.5"/>
    <n v="4.166666666666667"/>
    <n v="4.4333333333333336"/>
  </r>
  <r>
    <x v="20"/>
    <x v="0"/>
    <x v="5"/>
    <x v="0"/>
    <s v="SE"/>
    <x v="7"/>
    <x v="20"/>
    <x v="0"/>
    <n v="8"/>
    <s v="Calçadas deterioradas por conta de reformas da edificação; possuem perda do piso, trincas, caixas sanitárias sem tampas"/>
    <n v="8"/>
    <n v="3"/>
    <n v="2.85"/>
    <s v="Largura varia em toda quadra em que a edificação está presente (na quadra há somente o teatro e o colégio."/>
    <s v="10 | Calçada de aparência plana, que não impede o caminhar confortável e seguro"/>
    <s v="Calçada com inclinação confortável para a transição"/>
    <n v="4"/>
    <s v="Obstáculos temporários por conta da reforma que estão em alguns pontos da calçada."/>
    <n v="8"/>
    <s v="Não há sinalização e/ou piso tátil nas rampas"/>
    <n v="4"/>
    <s v="Faixa apagada, e não há em pontos importantes como frente ao colégio "/>
    <s v="0 | Trecho não tem semáforo para pedestre ou semáforo está com defeito"/>
    <s v="Inexistente "/>
    <n v="2"/>
    <s v="Há apenas placas com nome de ruas "/>
    <s v="10 | Trecho com baixo nível de ruído, com, no máximo, 65 dB de nível sonoro"/>
    <n v="50"/>
    <s v="Nível de ruído baixo, por conta de não haver atividade escolar no local"/>
    <n v="9"/>
    <s v="Trecho com baixa poluição"/>
    <n v="7"/>
    <s v="Existe somente uma praça frente ao Colégio que não possui mobiliários urbanos. "/>
    <n v="8"/>
    <n v="12"/>
    <s v="Há árvores dentro do lote que trazem sombra a depender do horário, mas na calçada não há vegetação"/>
    <n v="8"/>
    <s v="Em grande parte do entorno o trânsito não oferece perigo, porém na rua Vila Cristina há passagem de carro com uma maior velocidade."/>
    <s v="https://drive.google.com/open?id=1C9YFeNF5DYJDp3t4fiQvmuAJtkVC41Xb, https://drive.google.com/open?id=1XOUDVnBNIXDGtIvqoQ43iF6b2Jrccvp7, https://drive.google.com/open?id=1Xj53flXF46zZnpK_I9WkU4bWLnSSPLoo, https://drive.google.com/open?id=1ZQiJQri5O2vycNV1sKBQyA_Z6tf9pfg8, https://drive.google.com/open?id=1tgXORJ93nuG06MMuyi9JCSzI5hf9JddP, https://drive.google.com/open?id=1uo9nGG7GW-Wl4lcCu-4Mjpkf8kfGKYXH"/>
    <s v="melojohnalex@gmail.com"/>
    <d v="1899-12-30T14:35:00"/>
    <n v="8"/>
    <n v="8"/>
    <n v="10"/>
    <n v="4"/>
    <n v="8"/>
    <n v="4"/>
    <n v="0"/>
    <n v="2"/>
    <n v="10"/>
    <n v="9"/>
    <n v="7"/>
    <n v="8"/>
    <n v="8"/>
    <n v="7.6"/>
    <n v="2.3333333333333335"/>
    <n v="8.6666666666666661"/>
    <n v="6.8"/>
  </r>
  <r>
    <x v="21"/>
    <x v="0"/>
    <x v="6"/>
    <x v="0"/>
    <s v="SE"/>
    <x v="0"/>
    <x v="21"/>
    <x v="1"/>
    <n v="9"/>
    <s v="Pavimento Regular, com algumas pequenas tampas de escoamento quebradas e pequenas frestas."/>
    <n v="9"/>
    <n v="1.97"/>
    <n v="1.1200000000000001"/>
    <s v="Largura irregular, que varia ao longo da praça. Entretanto, existe um ponto crítico com faixa livre de 0,75 metros."/>
    <n v="9"/>
    <s v="Regularidade na inclinação de 2% em todo o calçamento da praça."/>
    <n v="9"/>
    <s v="Possui apenas uma árvore e placa mal alocada. "/>
    <n v="8"/>
    <s v="Possui rampas, porém estão alocados desalinhadas com as faixas de pedestres. Em outra rampa, está parcialmente alagada devido ao escoamento da rua."/>
    <n v="6"/>
    <s v="Possui apenas uma faixa de pedestre. Está pintada porém está desalinhada com a rampa de acessibilidade. Necessita-se de mais faixas na praça.  "/>
    <s v="0 | Trecho não tem semáforo para pedestre ou semáforo está com defeito"/>
    <s v="Não Possui."/>
    <n v="1"/>
    <s v="Possui apenas uma placa de orientação, mas voltada para identificação das ruas que cruzam a esquina."/>
    <s v="5 | Trecho com nível alto de ruído, que dificulta a conversação entre pessoas que caminham. Nível acima de 70 dB"/>
    <n v="59"/>
    <s v="Caminhões e ônibus emitem muito ruído, com pico de 72 dB."/>
    <n v="4"/>
    <s v="Muitos ônibus movidos a diesel que emitem bastante fumaça."/>
    <n v="8"/>
    <s v="Trecho com muitos bancos, arborização que permite sombra para descanso, ponto de ônibus. Faltou banheiros públicos. "/>
    <s v="10 | Rua com árvores dispostas a cada 10 metros. Canteiros ajardinados e bem mantidos ao lado da calçada. Edificações também têm jardins e árvores"/>
    <n v="17"/>
    <s v="Árvores e jardins estão em bom estado de conservação."/>
    <n v="9"/>
    <s v="Local calmo, apesar da grande movimentação de pedestres."/>
    <s v="https://drive.google.com/open?id=1JcyunC5VP9NZi5WqRVk3YbhKarK5g5vP, https://drive.google.com/open?id=1OsMuYd_vUveUeKAUwwHb3Z7dgACyhBRT, https://drive.google.com/open?id=15wxviI5m1uNRZuk_GxnyfTySBrFaR2ot, https://drive.google.com/open?id=1Zv3oZ0KL0SnwB8xB88MbRUYJf_N0COLC, https://drive.google.com/open?id=1Nbafr13Fibn61U5S-uL6PWACRJ4898ze, https://drive.google.com/open?id=1HylNs9m7dCbQWDfLwfsx8Bl5a4b8KkAy"/>
    <s v="matheus.santos96@souunit.com.br"/>
    <d v="1899-12-30T14:40:00"/>
    <n v="9"/>
    <n v="9"/>
    <n v="9"/>
    <n v="9"/>
    <n v="8"/>
    <n v="6"/>
    <n v="0"/>
    <n v="1"/>
    <n v="5"/>
    <n v="4"/>
    <n v="8"/>
    <n v="10"/>
    <n v="9"/>
    <n v="8.8000000000000007"/>
    <n v="3.1666666666666665"/>
    <n v="7"/>
    <n v="7.333333333333333"/>
  </r>
  <r>
    <x v="22"/>
    <x v="0"/>
    <x v="0"/>
    <x v="0"/>
    <s v="SE"/>
    <x v="9"/>
    <x v="22"/>
    <x v="1"/>
    <n v="4"/>
    <s v="Em praticamente todo o trecho a calçada apresenta-se em mau estado de conservação, com presença de buracos e trepidações no piso."/>
    <s v="10 | Calçada com mais de 3,0 metros de largura e faixa livre com 1,20 m ou mais"/>
    <n v="7"/>
    <n v="2.5"/>
    <s v="A largura da calçada varia ao longo do trecho, na Frente do Mercado chega a 7 metros de comprimento total, no entanto não tem uma delimitação da faixa livre."/>
    <n v="6"/>
    <s v="O trecho está visualmente com a calçada plana."/>
    <n v="8"/>
    <s v="Em uma parte do trecho foi identificado mesas de bares impedindo a passagem."/>
    <n v="4"/>
    <s v="Há presença de rebaixamento na esquena, mas não se encontram nos padrões da NBR9050, e estão sem manutenção."/>
    <n v="4"/>
    <s v="Existe apenas 2 faixas de travessia no trecho, no entanto estão descastadas e falta manutenção. Nas ruas adjacentes não possui faixa para pedestres."/>
    <s v="0 | Trecho não tem semáforo para pedestre ou semáforo está com defeito"/>
    <s v="Semáforo existe, mas não funciona."/>
    <s v="5 | Trecho tem apenas placas indicando os pontos de interesse"/>
    <s v="Apesar de ser um local de bastante atração turistica, possui poucas placas de orientação."/>
    <s v="5 | Trecho com nível alto de ruído, que dificulta a conversação entre pessoas que caminham. Nível acima de 70 dB"/>
    <n v="70"/>
    <s v="Muito ruído por conta do trânsito intenso e comércios. "/>
    <s v="5 | Trecho com tráfego intenso de veículos, em especial motocicletas, ônibus, caminhões e vans com motor diesel"/>
    <s v="Além de muitos veículos a diesel, há também forte odor por conta da feira e do mercado de peixe à frente."/>
    <n v="4"/>
    <s v="Há um espaço público apenas com pontos de ônibus, sem bancos para descansar. Banheiros apenas dentro do Mercado."/>
    <s v="5 | Trecho com algumas árvores que trazem sombra"/>
    <n v="13"/>
    <s v="Arborização imprópria para calçadas."/>
    <s v="5 | Trecho com trânsito mais agressivo e velocidade regulamentar acima de 50 km/h"/>
    <s v="Há relatos de casos de criminalidade perto do trecho, e por conta do grande fluxo de carros sem sinalização para pedestre ideal, há a sensação de perígo nas travessias."/>
    <s v="https://drive.google.com/open?id=1pZOJYOfiBFgJ6mUMq0wJ3HTKuMLHVgfm, https://drive.google.com/open?id=1qOwGR_IE7EeApUR9MoeFmiOtkJALplqX, https://drive.google.com/open?id=1TV8M3jDPEZlzzABcLt5lSdbQzXJq3TIG, https://drive.google.com/open?id=1MLF6G1sQfgv-ZaQhQe9ztP0jiiu_RSsH, https://drive.google.com/open?id=1TN7TRZi0OYPZ-sLpBCW-idqYakFgBGu1, https://drive.google.com/open?id=154HmdKmHUF0VLT5qg-csdDuvrMrAGMpd, https://drive.google.com/open?id=1Kdl-qoZIVjH1eCkMihF0RM8dJ7DEa7LO, https://drive.google.com/open?id=1X0XCiOIAqT-oKv_in1ppayIiGpvzJRy6, https://drive.google.com/open?id=1QAJjJxjPkF4c_0BT0R3iZzBhy_wH5VQL, https://drive.google.com/open?id=1t7HGCQTAiy4XkJwlBIqhW6Mea2GmUf6Q"/>
    <s v="andresamunizoliveira@hotmail.com"/>
    <d v="1899-12-30T14:00:00"/>
    <n v="4"/>
    <n v="10"/>
    <n v="6"/>
    <n v="8"/>
    <n v="4"/>
    <n v="4"/>
    <n v="0"/>
    <n v="5"/>
    <n v="5"/>
    <n v="5"/>
    <n v="4"/>
    <n v="5"/>
    <n v="5"/>
    <n v="6.4"/>
    <n v="2.8333333333333335"/>
    <n v="4.833333333333333"/>
    <n v="5.2333333333333334"/>
  </r>
  <r>
    <x v="23"/>
    <x v="0"/>
    <x v="7"/>
    <x v="0"/>
    <s v="SE"/>
    <x v="0"/>
    <x v="23"/>
    <x v="1"/>
    <n v="9"/>
    <s v="Piso da praça se encontra nivelada, com pavimentação conservada porém com ausência de piso tátil. "/>
    <n v="9"/>
    <n v="2.5"/>
    <n v="2.5"/>
    <s v="Praça sem delimitação de faixa livre, largura regular e ampla."/>
    <s v="10 | Calçada de aparência plana, que não impede o caminhar confortável e seguro"/>
    <s v="Empraçamento com aparência plana. "/>
    <s v="10 | Trecho sem obstáculos permite o caminhar contínuo pela calçada"/>
    <s v="Empraçamento sem obstáculos que dificultam a caminhar. Apenas a presença de ponto de ônibus e postes, porém sem dificultar a passagem."/>
    <n v="8"/>
    <s v="Uma das rampas está mal alocada, afastada da esquina. As demais encontra-se em um bom estado de conservação. "/>
    <n v="6"/>
    <s v="Existe faixas, porém desgastadas. Sem presença de placas de advertência e iluminação. "/>
    <s v="0 | Trecho não tem semáforo para pedestre ou semáforo está com defeito"/>
    <s v="Semáforo para pedestres não existe. "/>
    <s v="0 | Trecho não tem nenhuma orientação para localização dos pedestres"/>
    <s v="Não existe mapas de orientação. Apenas de localização de ruas. "/>
    <n v="8"/>
    <n v="62"/>
    <s v="Os ruídos são emitidos pelo fluxo dos ônibus e automóveis. Porém não dificulta a conversação entre pessoas. "/>
    <s v="10 | Trecho com baixo nível de poluição, permitindo sentir até o aroma de plantas e flores"/>
    <s v="A poluíção só é visível com a presença dos ônibusque passam . Mas em pequena quantidade. Por conta da arborização da praça é possível sentir ar puro. "/>
    <n v="9"/>
    <s v="Presença de muitos bancos, mobiliários e pergolados."/>
    <s v="10 | Rua com árvores dispostas a cada 10 metros. Canteiros ajardinados e bem mantidos ao lado da calçada. Edificações também têm jardins e árvores"/>
    <n v="60"/>
    <s v="A praça é bastante arborizada, produzindo sombras, presença de canteiros ajardinados. "/>
    <n v="7"/>
    <s v="Existe policias nas imediações, porém em umas das ruas da lateral da praça o trânsito é de difícil travessia."/>
    <s v="https://drive.google.com/open?id=1x11hdeAII4dHoPzXsq73WO9OhyptgdJa, https://drive.google.com/open?id=1Wvii41_b7CHn9bUa40pb1ZZvu7K9hwdO, https://drive.google.com/open?id=1bpAJkWAalo0XIzvDasx5XXtIbPXgjBFz, https://drive.google.com/open?id=1wLU6zESYNvRHfbjGYTOTTuKqBDtSZoQI, https://drive.google.com/open?id=1RupzsRVoP_XOazUnt1jGwT7a2a3pHZVd, https://drive.google.com/open?id=1PbtB7mnLnmdBz1ZMe1a2bbjp7c6xoWoR, https://drive.google.com/open?id=11d5xpK_sIAp3SZi3WSNI3Ehk3alsalfW"/>
    <s v="leilianeos18@gmail.com"/>
    <d v="1899-12-30T14:20:00"/>
    <n v="9"/>
    <n v="9"/>
    <n v="10"/>
    <n v="10"/>
    <n v="8"/>
    <n v="6"/>
    <n v="0"/>
    <n v="0"/>
    <n v="8"/>
    <n v="10"/>
    <n v="9"/>
    <n v="10"/>
    <n v="7"/>
    <n v="9.1999999999999993"/>
    <n v="3"/>
    <n v="9.1666666666666661"/>
    <n v="7.7333333333333334"/>
  </r>
  <r>
    <x v="24"/>
    <x v="0"/>
    <x v="5"/>
    <x v="0"/>
    <s v="SE"/>
    <x v="1"/>
    <x v="24"/>
    <x v="0"/>
    <n v="4"/>
    <s v="Ao longo do trecho a calçadas deterioradas, com fissuras, perdas da camada pavimentada, por conta também de raízes de arvores "/>
    <s v="5 | Calçada com menos de 2,0 metros de largura e faixa livre com menos de 1,20 m"/>
    <n v="1.9"/>
    <n v="1.07"/>
    <s v="De fronte ao cemitério a largura é de 60 cm, já na prefeitura largura descrita acima "/>
    <s v="10 | Calçada de aparência plana, que não impede o caminhar confortável e seguro"/>
    <s v="Aparentemente plana (1.1º)"/>
    <n v="7"/>
    <s v="Apesar de ter preferencia as árvores ocupam parte da calçada que poderia ser destinado para uma faixa livre maior ."/>
    <n v="1"/>
    <s v="Há 1 ou 2  fora da norma de acessibilidade"/>
    <s v="5 | Faixa desgastada, com falta de manutenção e sem placas de advertência."/>
    <s v="Apagadas sem acesso a rampa"/>
    <s v="0 | Trecho não tem semáforo para pedestre ou semáforo está com defeito"/>
    <m/>
    <n v="3"/>
    <s v="Há apenas nome de ruas"/>
    <s v="10 | Trecho com baixo nível de ruído, com, no máximo, 65 dB de nível sonoro"/>
    <n v="44"/>
    <s v="Há existência de poucas linhas de ônibus"/>
    <n v="8"/>
    <s v="Há linhas de ônibus que transitam, porém no momento de avaliação não foi detectado poluição visual ou pelo ofato  "/>
    <n v="7"/>
    <s v="Existe praça atrás do cemitério "/>
    <n v="8"/>
    <n v="37"/>
    <s v="Árvores frente ao cemitério, prefeitura e praça atrás do cemitério, de grande porte"/>
    <n v="7"/>
    <s v="Há pontos de travessia perigosas "/>
    <s v="https://drive.google.com/open?id=1-bVQwJyQ0vhFRKL17cR6j_isRIHlfHpI, https://drive.google.com/open?id=1fSCaZiy-tgWud7oM3hEysTRXgWFCLrk5, https://drive.google.com/open?id=14x1yDiG__uwK9WW3jdchCgndEv1wTpwS, https://drive.google.com/open?id=1X3tE5fqsEuHOfUlypuZLAklvMin1Hdqz, https://drive.google.com/open?id=1CBfSxka7T9a-Ao_f-w-E4_T5XdEkuXie, https://drive.google.com/open?id=1EoVY1-L2EAyiuQZj8Zu89O9FoT5xSIDH, https://drive.google.com/open?id=1CoNxoYP2mrwYIHlb5UTtoKMwxFj9s3v7, https://drive.google.com/open?id=1EMgrirUBjySYKMbtuzXpFqne3hSXeDPa"/>
    <s v="melojohnalex@gmail.com"/>
    <d v="1899-12-30T14:40:00"/>
    <n v="4"/>
    <n v="5"/>
    <n v="10"/>
    <n v="7"/>
    <n v="1"/>
    <n v="5"/>
    <n v="0"/>
    <n v="3"/>
    <n v="10"/>
    <n v="8"/>
    <n v="7"/>
    <n v="8"/>
    <n v="7"/>
    <n v="5.4"/>
    <n v="3"/>
    <n v="8.5"/>
    <n v="5.7"/>
  </r>
  <r>
    <x v="25"/>
    <x v="0"/>
    <x v="6"/>
    <x v="0"/>
    <s v="SE"/>
    <x v="4"/>
    <x v="25"/>
    <x v="1"/>
    <n v="6"/>
    <s v="Piso irregular, algumas frestas e buracos. Ausência de piso tátil no entorno do terminal."/>
    <n v="7"/>
    <n v="4.7"/>
    <n v="2"/>
    <s v="Largura irregular, com mínima de 2,61 metros de largura total e 1,40 m de faixa livre. Dentro do Terminal é muito grande pra faixa livre interna."/>
    <n v="7"/>
    <s v="Calçada com inclinação de 5%. "/>
    <n v="7"/>
    <s v="Buracos e poças d'água. "/>
    <s v="5 | A rampa existe, mas está fora de norma ou sem manutenção"/>
    <s v="Rampa irregular em local inadequado ( fora do alinhamento com a faixa de pedestre ). Todas estão sem manutenção. "/>
    <n v="6"/>
    <s v="Sinalização boa no acesso ao terminal. Entretanto nas imediações, estavam apagadas devido a ausência de manutenção. "/>
    <n v="7"/>
    <s v="Semáforos existem, porém os sinais sonoros estão quebrados."/>
    <s v="0 | Trecho não tem nenhuma orientação para localização dos pedestres"/>
    <s v="Não possui no entorno, apenas dentro do terminal. Entretanto, está em péssimo estado de conservação."/>
    <s v="5 | Trecho com nível alto de ruído, que dificulta a conversação entre pessoas que caminham. Nível acima de 70 dB"/>
    <n v="70"/>
    <s v="Pico de 86 dB devido a movimentação de grande número de pessoas e ônibus."/>
    <s v="5 | Trecho com tráfego intenso de veículos, em especial motocicletas, ônibus, caminhões e vans com motor diesel"/>
    <s v="É possível ver e sentir a fumaça dos ônibus. "/>
    <s v="5 | Trecho com algum local para descanso ou abrigo, como parada de ônibus ou marquise de edifício"/>
    <s v="Terminal com bancos, banheiros públicos com PNE.  Entretanto, não há mobiliário no entorno do Terminal."/>
    <s v="5 | Trecho com algumas árvores que trazem sombra"/>
    <n v="1"/>
    <s v="Tem apenas uma árvore no terminal. Entretanto no entorno tem vegetações e jardins no entorno."/>
    <n v="3"/>
    <s v="Muito fluxo de ônibus e carros em alta velocidade."/>
    <s v="https://drive.google.com/open?id=1yA-mfhsVY5J7FeKS7BLFWiYpdHcXg59o, https://drive.google.com/open?id=19X2QQUAzcIPnGCtVyhKTkGBxfCFBQuAE, https://drive.google.com/open?id=1fXpIRlOwwETh2Qf734LO0tplxvhAupMi, https://drive.google.com/open?id=1-jtS2ClIPLNPHsqS1Km4LgJ8Eoj4NPWB, https://drive.google.com/open?id=1MIKgUM7TN8ctJJaAcNXFIonQwJsJOFwc, https://drive.google.com/open?id=1smS0yPniVFMP-MRLeQjsKDwKu-3-vm_e, https://drive.google.com/open?id=1o7ECJXBFEEIs4TmIamrG9pTh9d6Dre84, https://drive.google.com/open?id=1ZTNewe5XKZV_4QSPsek2plA7tLPeQVj7, https://drive.google.com/open?id=1ilvB7ULb6pFUann7pnxoHstSiAfDWzRb, https://drive.google.com/open?id=1FuQ497thEVPk31VpVrNpujNnRla11pA-"/>
    <s v="matheus.santos96@souunit.com.br"/>
    <d v="1899-12-30T15:40:00"/>
    <n v="6"/>
    <n v="7"/>
    <n v="7"/>
    <n v="7"/>
    <n v="5"/>
    <n v="6"/>
    <n v="7"/>
    <n v="0"/>
    <n v="5"/>
    <n v="5"/>
    <n v="5"/>
    <n v="5"/>
    <n v="3"/>
    <n v="6.4"/>
    <n v="5.333333333333333"/>
    <n v="5"/>
    <n v="5.5666666666666664"/>
  </r>
  <r>
    <x v="26"/>
    <x v="0"/>
    <x v="0"/>
    <x v="0"/>
    <s v="SE"/>
    <x v="9"/>
    <x v="26"/>
    <x v="0"/>
    <s v="5 | Calçada com frestas, além de algumas falhas no pavimento"/>
    <s v="Calçada com pavimento piso aparentemente regular, mas está mau conservada."/>
    <s v="0 | Calçada estreita, com menos de 1,20 m, sem faixa livre"/>
    <n v="1.75"/>
    <m/>
    <s v="Largura irregular"/>
    <n v="9"/>
    <s v="Calçada aparentemente plana"/>
    <s v="5 | Obstáculos obrigam a constantes desvios."/>
    <s v="Presença de barreiras como materiais dos comércios, poste, motos e lixeiras que impedem a passagem."/>
    <s v="0 | Não há rampas de acessibilidade."/>
    <s v="não há rampa de acesibilidade"/>
    <s v="0 | Sem faixa de travessia no trecho"/>
    <s v="Não há faixa de travessia"/>
    <s v="0 | Trecho não tem semáforo para pedestre ou semáforo está com defeito"/>
    <s v="Não há semáforo"/>
    <n v="4"/>
    <s v="Há placas apenas de trânsito"/>
    <s v="5 | Trecho com nível alto de ruído, que dificulta a conversação entre pessoas que caminham. Nível acima de 70 dB"/>
    <n v="71"/>
    <s v="Barulho de carro de som, ambulantes e motos."/>
    <n v="6"/>
    <s v="O trecho serve mais como estacionamento para carros e motos, além de ter esgoto a céu aberto.  "/>
    <n v="1"/>
    <s v="Não há bancos ou pontos de ônibus no trecho, apenas na Av. Ivo do Prado, próximo ao mercado. "/>
    <s v="0 | Trecho de rua sem nenhuma vegetação"/>
    <m/>
    <m/>
    <n v="6"/>
    <s v="Há uma desorganização no trânsito, mesmo com um fluxo menor de carros, os mesmos se misturam com pedestre transitando."/>
    <s v="https://drive.google.com/open?id=1euTqISHrLaKFtmRyn7XuDvF5SjV2B0fA, https://drive.google.com/open?id=1piGy7bJOB43j0frtuAre5tUDEt4rndHU, https://drive.google.com/open?id=1FCrBwklo4tTDTG8WS0bLbdHFKv9a7EFz, https://drive.google.com/open?id=16SpCPNAFbMWn3zhak0piz6TT6b0u1xIj, https://drive.google.com/open?id=1O1SS2QdJ0RkGMjS9lItvnJBRer-hoPGC, https://drive.google.com/open?id=12pN5D3j_MJfgUk5DRpCzsNrBi_1Oz63B"/>
    <s v="andresamunizoliveira@hotmail.com"/>
    <d v="1899-12-30T15:30:00"/>
    <n v="5"/>
    <n v="0"/>
    <n v="9"/>
    <n v="5"/>
    <n v="0"/>
    <n v="0"/>
    <n v="0"/>
    <n v="4"/>
    <n v="5"/>
    <n v="6"/>
    <n v="1"/>
    <n v="0"/>
    <n v="6"/>
    <n v="3.8"/>
    <n v="0.66666666666666663"/>
    <n v="2.8333333333333335"/>
    <n v="3.2"/>
  </r>
  <r>
    <x v="27"/>
    <x v="0"/>
    <x v="5"/>
    <x v="0"/>
    <s v="SE"/>
    <x v="4"/>
    <x v="27"/>
    <x v="1"/>
    <n v="4"/>
    <s v="Calçadas com níveis e regularidades diferentes que varia a partir da edificação que está locada"/>
    <s v="5 | Calçada com menos de 2,0 metros de largura e faixa livre com menos de 1,20 m"/>
    <n v="1.45"/>
    <n v="1.1000000000000001"/>
    <s v="Largura varia ao longo do trecho, também a depender da edificação varia a largura"/>
    <n v="8"/>
    <s v="Aparentemente plana, havendo em um ponto inclinação para acesso de automóvel "/>
    <s v="5 | Obstáculos obrigam a constantes desvios."/>
    <s v="Há barracas de comercio na calçada, principalmente na esquina"/>
    <s v="0 | Não há rampas de acessibilidade."/>
    <s v="inexistente"/>
    <n v="6"/>
    <s v="Há presença de faixa, contudo não está abaixo do semáforo, localiza frente ao antigo Bom Preço, contudo os carros ao pararem no semáforo, ficam acima da faixa.  "/>
    <s v="0 | Trecho não tem semáforo para pedestre ou semáforo está com defeito"/>
    <s v="Inexistente "/>
    <n v="4"/>
    <s v="Há placas com nome de ruas e placas indicando ponto de táxi"/>
    <n v="6"/>
    <n v="69"/>
    <s v="Por está ao lado da rodoviária há passagem de ônibus, muitos carros, caminhões."/>
    <n v="3"/>
    <s v="Polução causadas por ônibus, caminhões. É perceptível a fumaça e seu odor"/>
    <s v="5 | Trecho com algum local para descanso ou abrigo, como parada de ônibus ou marquise de edifício"/>
    <s v="Há parada de ônibus, marquise e abrigos "/>
    <s v="0 | Trecho de rua sem nenhuma vegetação"/>
    <m/>
    <s v="Não existe árvores"/>
    <n v="2"/>
    <s v="Trânsito desordenado em cruzamentos de ruas e na saída do terminal "/>
    <s v="https://drive.google.com/open?id=1ZfFCUj_pnpCODoXQl1HNU8ckslURJo61, https://drive.google.com/open?id=1tQPxhZeZv4C4slf5llm5pwGBCR723_wS, https://drive.google.com/open?id=1DJezq1qj5Xvwa9gmar5NU7mM8MGIHBlY, https://drive.google.com/open?id=1E-gieo-JiuBnQ2DrkXSDatbciiPtrQXv, https://drive.google.com/open?id=10VViAYUwRPtj4SG5QF13gjMZafBjsqas"/>
    <s v="melojohnalex@gmail.com"/>
    <d v="1899-12-30T15:15:00"/>
    <n v="4"/>
    <n v="5"/>
    <n v="8"/>
    <n v="5"/>
    <n v="0"/>
    <n v="6"/>
    <n v="0"/>
    <n v="4"/>
    <n v="6"/>
    <n v="3"/>
    <n v="5"/>
    <n v="0"/>
    <n v="2"/>
    <n v="4.4000000000000004"/>
    <n v="3.6666666666666665"/>
    <n v="3.3333333333333335"/>
    <n v="3.8"/>
  </r>
  <r>
    <x v="28"/>
    <x v="0"/>
    <x v="4"/>
    <x v="0"/>
    <s v="SE"/>
    <x v="2"/>
    <x v="28"/>
    <x v="1"/>
    <s v="5 | Calçada com frestas, além de algumas falhas no pavimento"/>
    <s v="Mal conservadas, presença de buracos. Uso de piso tátil de forma incorreta."/>
    <s v="5 | Calçada com menos de 2,0 metros de largura e faixa livre com menos de 1,20 m"/>
    <n v="3.55"/>
    <n v="1.2"/>
    <s v="Largura irregular, variando até no mínimo 1,76 total."/>
    <n v="6"/>
    <s v="Aparentemente plana, com variação de inclinação por conta do estado de conservação. "/>
    <s v="5 | Obstáculos obrigam a constantes desvios."/>
    <s v="Arvores, caixas de energia e telefone, móveis por toda a calçada (entorno)"/>
    <s v="5 | A rampa existe, mas está fora de norma ou sem manutenção"/>
    <s v="Falta de manutenção, rampa com inclinação irregular, falta de faixa de pedestre e manutenção. "/>
    <s v="5 | Faixa desgastada, com falta de manutenção e sem placas de advertência."/>
    <s v="Faixas desgastas e sem manutenção. "/>
    <s v="0 | Trecho não tem semáforo para pedestre ou semáforo está com defeito"/>
    <s v="Não Possui."/>
    <s v="0 | Trecho não tem nenhuma orientação para localização dos pedestres"/>
    <s v="Não há mapas de orientação. "/>
    <n v="7"/>
    <n v="60"/>
    <s v="Pico de 81 dB. Fluxo grande de ônibus e caminhões. "/>
    <n v="7"/>
    <s v="Quando os ônibus param no ponto de ônibus ou caminhões com escapamento desregulados é possível sentir a fumaça."/>
    <s v="5 | Trecho com algum local para descanso ou abrigo, como parada de ônibus ou marquise de edifício"/>
    <s v="Ponta de ônibus em frente ao Hospital."/>
    <n v="7"/>
    <n v="17"/>
    <s v="Tem árvores e paisagismo com arbustos. Entretanto precisam de manutenção, pois em alguns pedaços do trecho, impossibilitam a passagem dos pedestres pela calçada.  "/>
    <s v="5 | Trecho com trânsito mais agressivo e velocidade regulamentar acima de 50 km/h"/>
    <s v="Há sempre um grande fluxo de veículos com velocidade até 50km/h."/>
    <s v="https://drive.google.com/open?id=1ffZ3nhKj3cvdXWwxZBqIyYDnWlWs4PM2, https://drive.google.com/open?id=1LQjv9QynD0HeDBB9DgEar8m8bDYHUe0z, https://drive.google.com/open?id=1Kyqw-liDdaZ-WlEf1Sgr5cT3e04TxNeb, https://drive.google.com/open?id=1Uq41qK5HJ8vfLmWQNk-2S3h3cXDdm16t, https://drive.google.com/open?id=1dhxkrbhTT2MKVReNrhSKzBGEH4CECDFl, https://drive.google.com/open?id=1GeRJRllTr2SbawDGAJZuA9zw9Pxszeiq, https://drive.google.com/open?id=12fQp_2QdezCV_2M8zWbupP6iRHBLVnlP, https://drive.google.com/open?id=1n7JMGIJJ9Uw89WJ_zggVZU27KJ-oLSRL, https://drive.google.com/open?id=14DEIYuEHTHSf1n539fn67ACGWykYNC1J, https://drive.google.com/open?id=1jvtq8B09kZiJsU1BjU_z8iydg6zXhc1n"/>
    <s v="matheus.santos96@souunit.com.br"/>
    <d v="1899-12-30T14:40:00"/>
    <n v="5"/>
    <n v="5"/>
    <n v="6"/>
    <n v="5"/>
    <n v="5"/>
    <n v="5"/>
    <n v="0"/>
    <n v="0"/>
    <n v="7"/>
    <n v="7"/>
    <n v="5"/>
    <n v="7"/>
    <n v="5"/>
    <n v="5.2"/>
    <n v="2.5"/>
    <n v="6.666666666666667"/>
    <n v="4.9333333333333336"/>
  </r>
  <r>
    <x v="29"/>
    <x v="0"/>
    <x v="7"/>
    <x v="0"/>
    <s v="SE"/>
    <x v="3"/>
    <x v="29"/>
    <x v="1"/>
    <s v="5 | Calçada com frestas, além de algumas falhas no pavimento"/>
    <s v="Alguns trechos possui piso desgastado e danificado, variação do comprimento da calçada. "/>
    <n v="7"/>
    <n v="3"/>
    <n v="1.65"/>
    <s v="A largura varia, no trecho da Matriz Paróquial, as calçadas são largas, porém no trecho da secretaria as calçadas são estreitas apresentando largura total de 1.60m e falixa livre de 1.20m "/>
    <n v="9"/>
    <s v="Os trechos possuem calçadas aparentemente planas com inclinação de 1.6°"/>
    <n v="7"/>
    <s v="No trecho da Matriz Paroquial não possuem obstáculos, porém no trecho da secretaria existe presença de piquetes. "/>
    <s v="5 | A rampa existe, mas está fora de norma ou sem manutenção"/>
    <s v="Uma das esquinas não possue rampa. As demais encontram-se sem manutenção. "/>
    <n v="7"/>
    <s v="Em algumas travessias não possuem, e as demais encontram-se desgastadas."/>
    <s v="0 | Trecho não tem semáforo para pedestre ou semáforo está com defeito"/>
    <s v="Não existe"/>
    <s v="0 | Trecho não tem nenhuma orientação para localização dos pedestres"/>
    <s v="Apenas placas de identificação de ruas."/>
    <n v="8"/>
    <n v="62"/>
    <s v="Máximo de ruído atingido 80dB, causado pelo fluxo de veículo. Sem causar dificuldades na conversação. "/>
    <n v="8"/>
    <s v="Poluição visível apenas nos ônibus. "/>
    <n v="8"/>
    <s v="Existe uma praça próximo, com mobiliários e bancos. Porém sem banheiros. "/>
    <n v="4"/>
    <n v="4"/>
    <s v="As árvores do trecho da Matriz Paroquial suas raizes sobressai sobre as calçadas danificando-as."/>
    <n v="7"/>
    <s v="Trásito confuso para o deslocamento do pedestre, por conta da falta de semáforos."/>
    <s v="https://drive.google.com/open?id=1_r8jPMEzuPiq79BZV9jwXjwP-PGPfrwM, https://drive.google.com/open?id=143yI5d1Fx6-feZYcKbbDrPDqNbt7PJpM, https://drive.google.com/open?id=1myASVA9pN3-I2SWXUqJSmavuUWOLMYCh, https://drive.google.com/open?id=1Yq7V0mGkMt7f1jmnjRkR4efzAF6ZckhN, https://drive.google.com/open?id=1BdCRAmijjRHPHcT0GkVXC20I5eQ2uR07"/>
    <s v="leilianeos18@gmail.com"/>
    <d v="1899-12-30T15:00:00"/>
    <n v="5"/>
    <n v="7"/>
    <n v="9"/>
    <n v="7"/>
    <n v="5"/>
    <n v="7"/>
    <n v="0"/>
    <n v="0"/>
    <n v="8"/>
    <n v="8"/>
    <n v="8"/>
    <n v="4"/>
    <n v="7"/>
    <n v="6.6"/>
    <n v="3.5"/>
    <n v="6.666666666666667"/>
    <n v="6.0333333333333332"/>
  </r>
  <r>
    <x v="30"/>
    <x v="0"/>
    <x v="6"/>
    <x v="0"/>
    <s v="SE"/>
    <x v="0"/>
    <x v="30"/>
    <x v="0"/>
    <n v="7"/>
    <s v="Piso tátil colocado de maneira incorreta"/>
    <s v="10 | Calçada com mais de 3,0 metros de largura e faixa livre com 1,20 m ou mais"/>
    <n v="4.4000000000000004"/>
    <m/>
    <s v="Largura irregular, que varia ao longo da praça"/>
    <n v="9"/>
    <s v="Calçamento aparentemente plano."/>
    <s v="10 | Trecho sem obstáculos permite o caminhar contínuo pela calçada"/>
    <s v="Obstáculos presentes, não impedem a faixa livre."/>
    <s v="5 | A rampa existe, mas está fora de norma ou sem manutenção"/>
    <s v="As rampas estão fora da norma."/>
    <n v="7"/>
    <s v="Faixas em bom estado, mas presente em apenas dois pontos."/>
    <s v="5 | Trecho com semáforo para pedestres, mas sem sinal sonoro. Espera para abertura superior a 1 min. e tempo curto (menos de 15 seg.) para travessia"/>
    <s v="Sinal sonoro do semáforo de pedestre está quebrado."/>
    <s v="5 | Trecho tem apenas placas indicando os pontos de interesse"/>
    <s v="As placas são para orientações de ruas e pontos turísticos. Não Há qualquer mapa detalhado ou informações de transportes nas proximidades. "/>
    <n v="7"/>
    <n v="63"/>
    <m/>
    <n v="3"/>
    <s v="Poluição decorrente dos veículos de grande porte como ônibus e caminhões."/>
    <n v="8"/>
    <s v="Trecho com muitos mobiliários como bancos, espaços cobertos para descansos, quadras e minipraças."/>
    <s v="5 | Trecho com algumas árvores que trazem sombra"/>
    <n v="30"/>
    <m/>
    <s v="5 | Trecho com trânsito mais agressivo e velocidade regulamentar acima de 50 km/h"/>
    <s v="Apesar do tráfego mais agressivo no entorno. A praça em si traz uma sensação de segurança, devido ao grande fluxo de pessoas circulando e comércios ao entorno."/>
    <s v="https://drive.google.com/open?id=1UGwvhXdhblLVyl73fPAuMEVPOf8M0XPG, https://drive.google.com/open?id=127xjNmOobGFaaY-vej4snqmP8XjpRVk9, https://drive.google.com/open?id=1HZIbL0G_1fXjC5QrkLcUXl_Uco76toaH, https://drive.google.com/open?id=14qlEPXksK3hoJWOI2y7gtih6TzaUo6Mg, https://drive.google.com/open?id=1vtxWqsdglo92sE81S8hcYflDySIHo_XV, https://drive.google.com/open?id=1KxeANTtZfn0wXL0H3Et2cQiOSnhp8zQN, https://drive.google.com/open?id=1mHh5Y5mtsOQOPd1onz6FORZms4ty2Mrt, https://drive.google.com/open?id=1PPd1nGjOdW-KANjPrKahdiu3os_xnwLO"/>
    <s v="matheus.santos96@souunit.com.br"/>
    <d v="1899-12-30T14:40:00"/>
    <n v="7"/>
    <n v="10"/>
    <n v="9"/>
    <n v="10"/>
    <n v="5"/>
    <n v="7"/>
    <n v="5"/>
    <n v="5"/>
    <n v="7"/>
    <n v="3"/>
    <n v="8"/>
    <n v="5"/>
    <n v="5"/>
    <n v="8.1999999999999993"/>
    <n v="6"/>
    <n v="5.833333333333333"/>
    <n v="6.9666666666666668"/>
  </r>
  <r>
    <x v="31"/>
    <x v="0"/>
    <x v="7"/>
    <x v="0"/>
    <s v="SE"/>
    <x v="2"/>
    <x v="31"/>
    <x v="0"/>
    <n v="9"/>
    <s v="Piso nivelado, porém não possui piso tátil."/>
    <n v="9"/>
    <n v="3"/>
    <n v="1.2"/>
    <s v="Largura regular durante todo o trecho. "/>
    <s v="10 | Calçada de aparência plana, que não impede o caminhar confortável e seguro"/>
    <s v="Calçada plana com calçamento regular."/>
    <s v="5 | Obstáculos obrigam a constantes desvios."/>
    <s v="Ambulantes ocupam a faixa livre em alguns locais. "/>
    <n v="9"/>
    <s v="As rampas possuem conexões com os trechos, estão dentro da norma e bem conservadas."/>
    <n v="8"/>
    <s v="As faixas estão bem conservadas, porém em alguns trechos está inexistente."/>
    <s v="5 | Trecho com semáforo para pedestres, mas sem sinal sonoro. Espera para abertura superior a 1 min. e tempo curto (menos de 15 seg.) para travessia"/>
    <s v="Semáforo não possui sinal sonoro, apenas sinalização visual."/>
    <s v="5 | Trecho tem apenas placas indicando os pontos de interesse"/>
    <s v="Placas apenas para atrações turísticas."/>
    <s v="5 | Trecho com nível alto de ruído, que dificulta a conversação entre pessoas que caminham. Nível acima de 70 dB"/>
    <n v="49"/>
    <s v="Máximo atingido de 79 dB, não dificulta a conversação. "/>
    <n v="3"/>
    <s v="Alto tráfego em alguns pontos, mas baixos em outros."/>
    <n v="9"/>
    <s v="Trecho analisado localiza-se em frente a uma praça."/>
    <s v="0 | Trecho de rua sem nenhuma vegetação"/>
    <n v="0"/>
    <s v="Existe apenas um ajardinado sem vegetação significativa."/>
    <s v="5 | Trecho com trânsito mais agressivo e velocidade regulamentar acima de 50 km/h"/>
    <s v="Travessia dificultosa em um trecho, em outro em direção a praça é mais seguro."/>
    <s v="https://drive.google.com/open?id=1zcrLk0nanK-AgtFS7zf8i7G2CXZWfOlb, https://drive.google.com/open?id=1BRuG96jSEwUYAXZ4PRlBon8lyJCqbbB5, https://drive.google.com/open?id=16vfrsZF4LTNDuqr-hnysbPLttBWKCYu_"/>
    <s v="leilianeos18@gmail.com"/>
    <d v="1899-12-30T15:30:00"/>
    <n v="9"/>
    <n v="9"/>
    <n v="10"/>
    <n v="5"/>
    <n v="9"/>
    <n v="8"/>
    <n v="5"/>
    <n v="5"/>
    <n v="5"/>
    <n v="3"/>
    <n v="9"/>
    <n v="0"/>
    <n v="5"/>
    <n v="8.4"/>
    <n v="6.5"/>
    <n v="3.6666666666666665"/>
    <n v="6.7333333333333334"/>
  </r>
  <r>
    <x v="32"/>
    <x v="0"/>
    <x v="7"/>
    <x v="0"/>
    <s v="SE"/>
    <x v="5"/>
    <x v="32"/>
    <x v="0"/>
    <n v="2"/>
    <s v="Há um nivelamento, porém o calçamento é irregular com presença de vegetação em alguns pontos. Encontra-se bastante danificado."/>
    <n v="6"/>
    <n v="2.2999999999999998"/>
    <n v="1.9"/>
    <s v="A delegacia se encontra localizado em um empraçamento com largura irregular. No lado oposto a avenida, a calçada possui uma péssima faixa livre."/>
    <n v="7"/>
    <s v="Apresenta calçamento plano."/>
    <s v="5 | Obstáculos obrigam a constantes desvios."/>
    <s v="Obstáculos oposto a avenida causandos pelo mal uso das calçadas com a interferência de lixo e poste invadindo a faixa livre."/>
    <s v="0 | Não há rampas de acessibilidade."/>
    <s v="Não existe"/>
    <s v="0 | Sem faixa de travessia no trecho"/>
    <s v="Não existe"/>
    <s v="0 | Trecho não tem semáforo para pedestre ou semáforo está com defeito"/>
    <s v="Não existe"/>
    <n v="1"/>
    <s v="Apenas placas de orientação de ruas"/>
    <n v="7"/>
    <n v="60"/>
    <s v="O máximo atingido foi de 83 dB, ruído maior na Av. Pref. Heráclito Guimarães Rollemberg."/>
    <s v="5 | Trecho com tráfego intenso de veículos, em especial motocicletas, ônibus, caminhões e vans com motor diesel"/>
    <s v="Trecho da Avenida por conta do alto fluxo de veículos."/>
    <s v="5 | Trecho com algum local para descanso ou abrigo, como parada de ônibus ou marquise de edifício"/>
    <s v="Há a presença de bancos e ponto de ônibus em estado de abandono."/>
    <s v="5 | Trecho com algumas árvores que trazem sombra"/>
    <n v="11"/>
    <s v="Os assentos dos canteiros ajardinados estão em estado de abandono. "/>
    <s v="5 | Trecho com trânsito mais agressivo e velocidade regulamentar acima de 50 km/h"/>
    <s v="Existe policial nas imediações, porém a travessia na avenida é insegura para os pedestres."/>
    <s v="https://drive.google.com/open?id=1jMz8Po27cOBVcCLYXI6aG2lQdXYWvW-D, https://drive.google.com/open?id=1bOfT6fSm7j6G2g6MEMlLs-qBpPoOBRCR, https://drive.google.com/open?id=1jqTSyzDukEeXMMdRLRhx7WDa04cCUa0s, https://drive.google.com/open?id=1sCNIpFhZ7nN4cIAtPJA1VoLEkBv_e-N5, https://drive.google.com/open?id=1KI-NEUisczXXXH_mIQ5pdCiZVVj7WtgT, https://drive.google.com/open?id=1v20biLtTk-NqltrmGDibFOZMPo6o37Si, https://drive.google.com/open?id=1y9diCXS6rU441XAVH8injoC1VM4ZZpMP, https://drive.google.com/open?id=1vX0m6uIeDM0SDgKZXaWaIS04_P3SF7wW"/>
    <s v="leilianeos18@gmail.com"/>
    <d v="1899-12-30T15:00:00"/>
    <n v="2"/>
    <n v="6"/>
    <n v="7"/>
    <n v="5"/>
    <n v="0"/>
    <n v="0"/>
    <n v="0"/>
    <n v="1"/>
    <n v="7"/>
    <n v="5"/>
    <n v="5"/>
    <n v="5"/>
    <n v="5"/>
    <n v="4"/>
    <n v="0.16666666666666666"/>
    <n v="5.666666666666667"/>
    <n v="3.6666666666666665"/>
  </r>
  <r>
    <x v="33"/>
    <x v="0"/>
    <x v="7"/>
    <x v="0"/>
    <s v="SE"/>
    <x v="9"/>
    <x v="33"/>
    <x v="1"/>
    <n v="8"/>
    <s v="Pavimentação regular, apenas no trecho que se encontra na rua Promotor Joaquim Valença que possui trincas e danficação no piso."/>
    <n v="9"/>
    <n v="2.95"/>
    <n v="2.2999999999999998"/>
    <s v="Largura regular no entorno do mercado. Trecho da avenida possui uma faixa livre maior por ser o entorno da praça."/>
    <n v="9"/>
    <s v="Possui apenas alguns desníveis acumlando água da chuva. Mas em poucos pontos"/>
    <s v="10 | Trecho sem obstáculos permite o caminhar contínuo pela calçada"/>
    <s v="Possui uma área voltada para bares e eventos, porém sem barreiras para passagem. "/>
    <n v="8"/>
    <s v="Possui rampas, porém sem conexão com faixas. "/>
    <s v="0 | Sem faixa de travessia no trecho"/>
    <s v="Não existe"/>
    <s v="0 | Trecho não tem semáforo para pedestre ou semáforo está com defeito"/>
    <s v="Não existe"/>
    <n v="1"/>
    <s v="Apenas para localização de ruas"/>
    <n v="4"/>
    <n v="44"/>
    <s v="Máximo atingido de 78 dB, medição não foi feita em horário de funcionamento do mercado. Dessa forma o nível de ruído poderia ser maior."/>
    <n v="7"/>
    <s v="Apenas do trecho da avenida, devido ao maior fluxo de veículos"/>
    <n v="3"/>
    <s v="Existe o empraçamento porém sem bancos para descanso. "/>
    <n v="1"/>
    <n v="1"/>
    <s v="Possui apenas plantas de ornamentação"/>
    <n v="6"/>
    <s v="Não há presença de policiais. Difícil travessia devido a falta de sinalização."/>
    <s v="https://drive.google.com/open?id=1fN8PjHcgCkSLICk4N8sbKASNvYOGubJk, https://drive.google.com/open?id=1aUYfiMLIIRwVbVAddRxcNMm18StaZu7a, https://drive.google.com/open?id=1Ci2Usd5_jtfcGiQofTkx5rqY46Ltv2e4, https://drive.google.com/open?id=1CFzl-fmjN7CMZHRrx_Gy3mKdnqgJQJhL, https://drive.google.com/open?id=1H9DTvq8m0vwXlQNPHWNUmJZlRgH-j1pZ"/>
    <s v="leilianeos18@gmail.com"/>
    <d v="1899-12-30T15:41:00"/>
    <n v="8"/>
    <n v="9"/>
    <n v="9"/>
    <n v="10"/>
    <n v="8"/>
    <n v="0"/>
    <n v="0"/>
    <n v="1"/>
    <n v="4"/>
    <n v="7"/>
    <n v="3"/>
    <n v="1"/>
    <n v="6"/>
    <n v="8.8000000000000007"/>
    <n v="0.16666666666666666"/>
    <n v="3.3333333333333335"/>
    <n v="5.7"/>
  </r>
  <r>
    <x v="34"/>
    <x v="0"/>
    <x v="0"/>
    <x v="0"/>
    <s v="SE"/>
    <x v="4"/>
    <x v="34"/>
    <x v="1"/>
    <s v="5 | Calçada com frestas, além de algumas falhas no pavimento"/>
    <s v="Piso aparentemente plano, porém com frestas e buracos. Uso de piso cerâmico derrapante, e descontinuidade entre os lotes."/>
    <s v="5 | Calçada com menos de 2,0 metros de largura e faixa livre com menos de 1,20 m"/>
    <n v="1.94"/>
    <m/>
    <s v="Ausência de sinalização tátil, delimitação das faixas e largura irregular"/>
    <n v="8"/>
    <s v="Inclinação máxima de 3,3% nas calçadas do trecho."/>
    <n v="4"/>
    <s v="Comércio que se entende pela calçada, degraus, rampas irregulares por toda a largura, são alguns dos obstáculos encontrados no trecho."/>
    <s v="5 | A rampa existe, mas está fora de norma ou sem manutenção"/>
    <s v="Apenas uma rampa em frente ao comércio e fora dos padrões da NBR 9050."/>
    <s v="5 | Faixa desgastada, com falta de manutenção e sem placas de advertência."/>
    <s v="Faixas apagadas, sem qualquer visibilidade."/>
    <n v="4"/>
    <s v="Semáforo apenas para veículos, com tempo de espera superior que 1 min"/>
    <s v="0 | Trecho não tem nenhuma orientação para localização dos pedestres"/>
    <s v="Sem placas até de identificação das ruas."/>
    <s v="5 | Trecho com nível alto de ruído, que dificulta a conversação entre pessoas que caminham. Nível acima de 70 dB"/>
    <n v="62"/>
    <s v="Apesar de ter uma média de 62 dB, há constante passagem de cooperativas interestaduais e teve picos de 80 dB."/>
    <s v="5 | Trecho com tráfego intenso de veículos, em especial motocicletas, ônibus, caminhões e vans com motor diesel"/>
    <s v="Muitos transportes interestaduais, ônibus e motos.  "/>
    <s v="0 | Trecho sem nenhum ponto de apoio ou conforto para o pedestre"/>
    <s v="Apesar do nome ser Praça João XXIII, o trecho é uma rua sem nenhum mobiliário urbano, apenas no terminal rodoviário que fica na lateral."/>
    <s v="0 | Trecho de rua sem nenhuma vegetação"/>
    <m/>
    <s v="Trecho sem vegetação natural"/>
    <n v="2"/>
    <s v="Trânsito desorganizado, grande fluxo de carros, porém com velocidade reduzida por conta do grande fluxo de pessoas transitando pelo espaço, especialmente pela via de carros. "/>
    <s v="https://drive.google.com/open?id=1sCOK1kixpHzFHoVw5g_rkeZb92iXvqIK, https://drive.google.com/open?id=1ZNHhlui0ANMj0oQKlaTIKOSZ7-q7hqQx, https://drive.google.com/open?id=1qatP8767mGOjpdlqF0D7UOSmtTn2lRuA, https://drive.google.com/open?id=11wsFRBJdUA5YmFxS-0sJNWAKw48NMZaL, https://drive.google.com/open?id=1A79DIYzK9rMacLcYThIwHDIsvOjqqeRH"/>
    <s v="andresamunizoliveira@hotmail.com"/>
    <d v="1899-12-30T15:00:00"/>
    <n v="5"/>
    <n v="5"/>
    <n v="8"/>
    <n v="4"/>
    <n v="5"/>
    <n v="5"/>
    <n v="4"/>
    <n v="0"/>
    <n v="5"/>
    <n v="5"/>
    <n v="0"/>
    <n v="0"/>
    <n v="2"/>
    <n v="5.4"/>
    <n v="3.8333333333333335"/>
    <n v="2.5"/>
    <n v="4.166666666666667"/>
  </r>
  <r>
    <x v="35"/>
    <x v="0"/>
    <x v="0"/>
    <x v="0"/>
    <s v="SE"/>
    <x v="4"/>
    <x v="35"/>
    <x v="1"/>
    <s v="5 | Calçada com frestas, além de algumas falhas no pavimento"/>
    <s v="Calçada em mau estado de conservação, com presença de buracos. Falta sinalização tátil."/>
    <n v="8"/>
    <n v="3"/>
    <n v="1.9"/>
    <s v="Apesar da largura da calçada no acesso ser de 3 m, há uma variação nas calçadas das imediações do Terminal Rodoviário. "/>
    <n v="8"/>
    <s v="Calçada com 2,2% de inclinação, porém no trecho lateral há variação."/>
    <n v="6"/>
    <s v="Presença de barreiras como ambulantes, carros de lanche, e barraca de revista na passagem."/>
    <s v="5 | A rampa existe, mas está fora de norma ou sem manutenção"/>
    <s v="A rampa de acesso ao terminal existe, mas falta manutenção. Já a rampa de acesso a calçada do terminal está totalmente fora dos padrões da NBR 9050."/>
    <s v="5 | Faixa desgastada, com falta de manutenção e sem placas de advertência."/>
    <s v="Faixa apagada."/>
    <s v="0 | Trecho não tem semáforo para pedestre ou semáforo está com defeito"/>
    <s v="Não há."/>
    <s v="5 | Trecho tem apenas placas indicando os pontos de interesse"/>
    <s v="Há placas de orientação apenas das linhas de transportes do terminal rodoviário.."/>
    <s v="5 | Trecho com nível alto de ruído, que dificulta a conversação entre pessoas que caminham. Nível acima de 70 dB"/>
    <n v="79"/>
    <s v="Muito barulho por conta dos transportes e ambulantes do local."/>
    <s v="5 | Trecho com tráfego intenso de veículos, em especial motocicletas, ônibus, caminhões e vans com motor diesel"/>
    <s v="Grande fluxo de ônibus e carros de cooperativas interestaduais com motor a diesel."/>
    <n v="8"/>
    <s v="Há bancos, banheiros e marquise do terminal."/>
    <s v="0 | Trecho de rua sem nenhuma vegetação"/>
    <m/>
    <s v="Não há arborização"/>
    <s v="5 | Trecho com trânsito mais agressivo e velocidade regulamentar acima de 50 km/h"/>
    <s v="Há policiais nas imediações, porém, por conta do grande fluxo de transportes saindo e entrando no terminal e pessoas transitando entre os veículos, há uma sensação de insegurança."/>
    <s v="https://drive.google.com/open?id=1hOUR4Sv_0yv1G8vEIVeGIE-ZqIYP7NwP, https://drive.google.com/open?id=1CSA2-peoP1_JZ1JMlvBzW8sAneRBasQQ, https://drive.google.com/open?id=1dcUNYmjt4VvMxELQ7khDPEtVIHp4PKaS, https://drive.google.com/open?id=1_4USVhT3v8jDGq2d7-ouxsvMXa-zB4AR, https://drive.google.com/open?id=1qI1F8wGgSX8-zehQQMTQLYrAMixSlZSg, https://drive.google.com/open?id=1_1-jN6ZHxabBiOgO-c1DFTYL6z1P65Pw, https://drive.google.com/open?id=1afZ0eB1OoiJqQYGOG2ixHJcl7tiWBFLj, https://drive.google.com/open?id=12AWG-u-CVeDfisrhFN4PLlmMqgYhgmtG, https://drive.google.com/open?id=1bDwsTbp35XWvXI7LFc2zfdm2lRr9p4ZV, https://drive.google.com/open?id=10lvtAR9psIwebJOC_iK3jnzLgKV_yvu2"/>
    <s v="andresamunizoliveira@hotmail.com"/>
    <d v="1899-12-30T14:40:00"/>
    <n v="5"/>
    <n v="8"/>
    <n v="8"/>
    <n v="6"/>
    <n v="5"/>
    <n v="5"/>
    <n v="0"/>
    <n v="5"/>
    <n v="5"/>
    <n v="5"/>
    <n v="8"/>
    <n v="0"/>
    <n v="5"/>
    <n v="6.4"/>
    <n v="3.3333333333333335"/>
    <n v="3.8333333333333335"/>
    <n v="5.1333333333333337"/>
  </r>
  <r>
    <x v="36"/>
    <x v="0"/>
    <x v="8"/>
    <x v="0"/>
    <s v="SE"/>
    <x v="4"/>
    <x v="36"/>
    <x v="1"/>
    <s v="5 | Calçada com frestas, além de algumas falhas no pavimento"/>
    <s v="Piso com pavimentação regular, porém mau conservada, com presença de buracos."/>
    <n v="8"/>
    <n v="2.9"/>
    <n v="2"/>
    <s v="Variação de largura ao londo do trecho"/>
    <s v="10 | Calçada de aparência plana, que não impede o caminhar confortável e seguro"/>
    <s v="Calçada aparentemente plana."/>
    <s v="5 | Obstáculos obrigam a constantes desvios."/>
    <s v="Ambulantes que invadem a passagem, e toldos dos comércios que se estendem pela calçada. "/>
    <s v="5 | A rampa existe, mas está fora de norma ou sem manutenção"/>
    <s v="Há rampa, porém não está adequada, e também falta conexões entre das passagens."/>
    <n v="4"/>
    <s v="Faixas desgastadas, e em algumas travessias não possui nenhuma."/>
    <s v="0 | Trecho não tem semáforo para pedestre ou semáforo está com defeito"/>
    <m/>
    <n v="4"/>
    <s v="Há placas de orientação apenas na parte interna do Terminal Rodoviário."/>
    <n v="7"/>
    <n v="67"/>
    <s v="Ônibus emitindo muito ruído."/>
    <s v="5 | Trecho com tráfego intenso de veículos, em especial motocicletas, ônibus, caminhões e vans com motor diesel"/>
    <s v="Alto fluxo de veículos a diesel. "/>
    <s v="5 | Trecho com algum local para descanso ou abrigo, como parada de ônibus ou marquise de edifício"/>
    <s v="Há um espaço público na rua com abrigos de ônibus e bancos."/>
    <s v="0 | Trecho de rua sem nenhuma vegetação"/>
    <m/>
    <s v="Nenhuma"/>
    <s v="5 | Trecho com trânsito mais agressivo e velocidade regulamentar acima de 50 km/h"/>
    <s v="Trânsito agressivo e desorganizado."/>
    <s v="https://drive.google.com/open?id=1NAteMqDpLfSdxtkp7KIxB8N0miz_ObsD, https://drive.google.com/open?id=1usMP9UBvE_XLx03QnWCtzACbZdL6ryB4, https://drive.google.com/open?id=1B91CwQZmffSx9xNhU3kF_XgpbAc7Iar4, https://drive.google.com/open?id=1HMj2botc-OTAHcxLX19MpedYFHybpY_6, https://drive.google.com/open?id=1B6oE9TwyCeczGHV83HtXWD_vnN_nZl5Q, https://drive.google.com/open?id=1ZfyrBIW-eZsL1La3D1wDdPSx-VKaxfJ4"/>
    <s v="anna.re.reis@gmail.com"/>
    <d v="1899-12-30T15:50:00"/>
    <n v="5"/>
    <n v="8"/>
    <n v="10"/>
    <n v="5"/>
    <n v="5"/>
    <n v="4"/>
    <n v="0"/>
    <n v="4"/>
    <n v="7"/>
    <n v="5"/>
    <n v="5"/>
    <n v="0"/>
    <n v="5"/>
    <n v="6.6"/>
    <n v="2.6666666666666665"/>
    <n v="4"/>
    <n v="5.1333333333333337"/>
  </r>
  <r>
    <x v="37"/>
    <x v="0"/>
    <x v="5"/>
    <x v="0"/>
    <s v="SE"/>
    <x v="4"/>
    <x v="37"/>
    <x v="1"/>
    <n v="4"/>
    <s v="Calçada com revestimento quebrados, níveis pouco diferentes em seu comprimento, tendo trincas e rachaduras"/>
    <s v="5 | Calçada com menos de 2,0 metros de largura e faixa livre com menos de 1,20 m"/>
    <n v="1.72"/>
    <n v="1.17"/>
    <s v="Variação sutil de largura em seu comprimento"/>
    <s v="10 | Calçada de aparência plana, que não impede o caminhar confortável e seguro"/>
    <m/>
    <n v="6"/>
    <s v="Há poucas barreiras, mas uma delas é comercio (máquina de sorvete) que obrigam o desvio"/>
    <s v="0 | Não há rampas de acessibilidade."/>
    <m/>
    <n v="8"/>
    <s v="Faixa visível, porém já há traços de desgastes "/>
    <s v="0 | Trecho não tem semáforo para pedestre ou semáforo está com defeito"/>
    <m/>
    <s v="0 | Trecho não tem nenhuma orientação para localização dos pedestres"/>
    <m/>
    <n v="6"/>
    <n v="69"/>
    <s v="Presença de muitos ônibus, carros e caminhões"/>
    <n v="3"/>
    <s v="Há muitos ônibus por conta do terminal, há também presença de caminhões, dá pra sentir pelo ofato a fumaça e vê-la"/>
    <s v="0 | Trecho sem nenhum ponto de apoio ou conforto para o pedestre"/>
    <m/>
    <s v="0 | Trecho de rua sem nenhuma vegetação"/>
    <m/>
    <m/>
    <s v="5 | Trecho com trânsito mais agressivo e velocidade regulamentar acima de 50 km/h"/>
    <s v="Não há canteiro central que permita a travessia do pedestre "/>
    <s v="https://drive.google.com/open?id=1ZDkQa5-NHOoffOxz9741xn6LP0dCf823, https://drive.google.com/open?id=1uXJlTUo-8MpMA_ZhfNCocC3WZKopS7aA, https://drive.google.com/open?id=1KuuVaYhhLbRc3BhdGGq1_APGARghoH-d, https://drive.google.com/open?id=1qbIDp9TvdWLEXpdiMJP_Z5civYVTF5NK, https://drive.google.com/open?id=1GedLquCggXypDudPMcInoCOUkm9vTbqK, https://drive.google.com/open?id=1vJoHMqWedqOaUphgb35VzWRjCO91AVsQ"/>
    <s v="melojohnalex@gmail.com"/>
    <d v="1899-12-30T16:10:00"/>
    <n v="4"/>
    <n v="5"/>
    <n v="10"/>
    <n v="6"/>
    <n v="0"/>
    <n v="8"/>
    <n v="0"/>
    <n v="0"/>
    <n v="6"/>
    <n v="3"/>
    <n v="0"/>
    <n v="0"/>
    <n v="5"/>
    <n v="5"/>
    <n v="4"/>
    <n v="2.5"/>
    <n v="4.3"/>
  </r>
  <r>
    <x v="38"/>
    <x v="0"/>
    <x v="9"/>
    <x v="1"/>
    <s v="PA"/>
    <x v="9"/>
    <x v="38"/>
    <x v="0"/>
    <n v="7"/>
    <s v="Calçamento em pedra portuguesa com alguns locais com ausência das pedras"/>
    <s v="10 | Calçada com mais de 3,0 metros de largura e faixa livre com 1,20 m ou mais"/>
    <n v="3"/>
    <n v="2.0699999999999998"/>
    <m/>
    <s v="10 | Calçada de aparência plana, que não impede o caminhar confortável e seguro"/>
    <m/>
    <s v="10 | Trecho sem obstáculos permite o caminhar contínuo pela calçada"/>
    <m/>
    <n v="1"/>
    <s v="Apesar de haver vaga para cadeirante, não há rampa de acesso em toda a extensão da calçada."/>
    <n v="6"/>
    <s v="Faixa um pouco desgastada e sem sinalização vertical."/>
    <s v="5 | Trecho com semáforo para pedestres, mas sem sinal sonoro. Espera para abertura superior a 1 min. e tempo curto (menos de 15 seg.) para travessia"/>
    <m/>
    <s v="0 | Trecho não tem nenhuma orientação para localização dos pedestres"/>
    <m/>
    <n v="6"/>
    <n v="74"/>
    <m/>
    <s v="5 | Trecho com tráfego intenso de veículos, em especial motocicletas, ônibus, caminhões e vans com motor diesel"/>
    <m/>
    <s v="0 | Trecho sem nenhum pontos de apoio ou conforto para o pedestre"/>
    <m/>
    <n v="8"/>
    <n v="11"/>
    <s v="Calçamento sem paisagismo ou canteiros apesar das 11 mangueiras. Sendo 10 centenárias de copa demasiadamente densas, que formam um túnel de mangueiras."/>
    <n v="7"/>
    <s v="Local com frequente presença de policiais em ronda."/>
    <s v="https://drive.google.com/open?id=1lT2fZF9gmvZ1HvC79VTaQcY9ze-azm0V, https://drive.google.com/open?id=1rxqRue3NtJlklHuYdeh4zjkrzKJcT2rL, https://drive.google.com/open?id=1Yfa0hYMkUb20tEa6B4I4XkQdU0vOMbiD, https://drive.google.com/open?id=1ISL3O1rO4j0Gsni6Zms6nXvnBzzrLHMS, https://drive.google.com/open?id=1vjMG5Pob3Od8gzibixK_FSaT2HeeTx5h, https://drive.google.com/open?id=1KUQ9Qq8WmQ6d_vC_En81df-x9hmgZxKu"/>
    <m/>
    <m/>
    <n v="7"/>
    <n v="10"/>
    <n v="10"/>
    <n v="10"/>
    <n v="1"/>
    <n v="6"/>
    <n v="5"/>
    <n v="0"/>
    <n v="6"/>
    <n v="5"/>
    <n v="0"/>
    <n v="8"/>
    <n v="7"/>
    <n v="7.6"/>
    <n v="4.666666666666667"/>
    <n v="5.5"/>
    <n v="6.5333333333333332"/>
  </r>
  <r>
    <x v="39"/>
    <x v="0"/>
    <x v="9"/>
    <x v="1"/>
    <s v="PA"/>
    <x v="1"/>
    <x v="39"/>
    <x v="1"/>
    <n v="8"/>
    <s v="Calçada recém inaugurada com duas situações em que há buracos referentes a tampas de caixas de passagem quebradas."/>
    <n v="8"/>
    <n v="2"/>
    <n v="1.2"/>
    <s v="Calçamento com largura irregular que varia de 2.00m a 2.50m."/>
    <s v="10 | Calçada de aparência plana, que não impede o caminhar confortável e seguro"/>
    <m/>
    <s v="5 | Obstáculos obrigam a constantes desvios."/>
    <s v="Em determinado trecho os ambulantes deixam apenas 0.60m de passagem, obrigando as pessoas a trafegarem pela ciclovia."/>
    <s v="10 | Rampas e todas as esquinas, absolutamente de acordo com o padrão da NBR 9050."/>
    <m/>
    <n v="9"/>
    <s v="Não há advertência aos motoristas, mas há aos pedestres. Faixa levemente apagada."/>
    <n v="7"/>
    <m/>
    <s v="0 | Trecho não tem nenhuma orientação para localização dos pedestres"/>
    <m/>
    <n v="6"/>
    <n v="66"/>
    <s v="Ponto máximo de 88"/>
    <s v="0 | Trecho visivelmente poluído, com alto tráfego de veículos diesel. Fumaça visível, com efeitos sobre a respiração"/>
    <m/>
    <s v="5 | Trecho com algum local para descanso ou abrigo, como parada de ônibus ou marquise de edifício"/>
    <m/>
    <n v="2"/>
    <n v="7"/>
    <s v="7 palmeráceas pequenas de sombra irrisória que sombreiam apenas o gramado em determinado trecho. Canteiros gramados com trechos sem manutenção em que não há grama. Sensação de calor muito grande."/>
    <n v="4"/>
    <s v="Este ponto de ônibus serve o principal estádio de futebol. Em dias de jogo o perigo é inevitável. Em dias normais a sensação de insegurança é a que assola a cidade."/>
    <s v="https://drive.google.com/open?id=1hYXmx2-OjyhPe94JOYjzAA1060SpZXTr, https://drive.google.com/open?id=1WBkPqW3BBVm1Sk4ug4OIJTUmLqbWCUtc, https://drive.google.com/open?id=1fa-RgV-YDhvpc_GCP9duGjigWIlDF06o, https://drive.google.com/open?id=1O16x6mnhESwryzNAlbtTERQ-SxVZOLUP, https://drive.google.com/open?id=16hyyViKUX1vFqlgz-nP02EqxLgV_CdE7, https://drive.google.com/open?id=17SkEJIaLqwz0fy9V_5xav2Lb_yPqIGmo, https://drive.google.com/open?id=1XAaFwFRZ4O18nuoJ0k2INwotp70YVJ64, https://drive.google.com/open?id=1SFs_v6JKUTZ8vGSO051RjZxruZlKc_O4, https://drive.google.com/open?id=1cupdtfzJB2GFPWFQlvUrOy5cEwHtNust"/>
    <m/>
    <m/>
    <n v="8"/>
    <n v="8"/>
    <n v="10"/>
    <n v="5"/>
    <n v="10"/>
    <n v="9"/>
    <n v="7"/>
    <n v="0"/>
    <n v="6"/>
    <n v="0"/>
    <n v="5"/>
    <n v="2"/>
    <n v="4"/>
    <n v="8.1999999999999993"/>
    <n v="6.833333333333333"/>
    <n v="3.5"/>
    <n v="6.5666666666666664"/>
  </r>
  <r>
    <x v="40"/>
    <x v="0"/>
    <x v="10"/>
    <x v="1"/>
    <s v="PA"/>
    <x v="1"/>
    <x v="40"/>
    <x v="2"/>
    <n v="9"/>
    <s v="Calçada tombada com piso em liós. Pequenas trepidações são inevitáveis."/>
    <s v="10 | Calçada com mais de 3,0 metros de largura e faixa livre com 1,20 m ou mais"/>
    <n v="5"/>
    <n v="2"/>
    <s v="A edificação se projeta na calçada, deixando apenas 2,00 livres por causa da largura dos pilares"/>
    <s v="10 | Calçada de aparência plana, que não impede o caminhar confortável e seguro"/>
    <m/>
    <s v="10 | Trecho sem obstáculos permite o caminhar contínuo pela calçada"/>
    <m/>
    <s v="5 | A rampa existe, mas está fora de norma ou sem manutenção"/>
    <s v="Rampa fora de norma, mas que tem boa inclinação e largura generosa, apesar do piso ser liso quando molhado. Situa-se no meio da quadra."/>
    <s v="0 | Sem faixa de travessia no trecho"/>
    <m/>
    <s v="0 | Trecho não tem semáforo para pedestre ou semáforo está com defeito"/>
    <m/>
    <s v="0 | Trecho não tem nenhuma orientação para localização dos pedestres"/>
    <m/>
    <n v="8"/>
    <n v="67"/>
    <s v="Rua com pouco fluxo de passagem de automóveis e quase inexistência de tráfego de ônibus ou caminhões, mas que tem grande fluxo de veículos pesados na rua perpendicular."/>
    <s v="5 | Trecho com tráfego intenso de veículos, em especial motocicletas, ônibus, caminhões e vans com motor diesel"/>
    <m/>
    <s v="0 | Trecho sem nenhum pontos de apoio ou conforto para o pedestre"/>
    <m/>
    <s v="0 | Trecho de rua sem nenhuma vegetação"/>
    <n v="0"/>
    <s v="calçada 100% pavimentada, sem nenhuma área verde. Contudo há um praça bem arborizada em frente."/>
    <s v="0 | Local de trânsito muito desordenado e agressivo. Pedestre tem a sensação de querer sair logo do local"/>
    <s v="Local de velocidade baixa, mas com grande quantidade de carros de passeio tentando estacionar em fila dupla. Buzinas na esquina e grande fluxo de ônibus. Área com grandes prédios públicos e grande número de moradores de rua ao redor. "/>
    <s v="https://drive.google.com/open?id=1e_hQFOMORE4QCl1sjndbs65r1T0-deVB, https://drive.google.com/open?id=1sYoxIOpMH-Viuh2Xs1ilpWQ-dAQCz3xL, https://drive.google.com/open?id=1eu5PW2hgQippd1Iv-ST9zDnYlrE5aTz2, https://drive.google.com/open?id=1dmLgPeO8K0z-MhW8XG2P_ibqZUdd9qz-"/>
    <m/>
    <m/>
    <n v="9"/>
    <n v="10"/>
    <n v="10"/>
    <n v="10"/>
    <n v="5"/>
    <n v="0"/>
    <n v="0"/>
    <n v="0"/>
    <n v="8"/>
    <n v="5"/>
    <n v="0"/>
    <n v="0"/>
    <n v="0"/>
    <n v="8.8000000000000007"/>
    <n v="0"/>
    <n v="3.5"/>
    <n v="5.0999999999999996"/>
  </r>
  <r>
    <x v="41"/>
    <x v="0"/>
    <x v="11"/>
    <x v="1"/>
    <s v="PA"/>
    <x v="1"/>
    <x v="41"/>
    <x v="0"/>
    <n v="8"/>
    <m/>
    <s v="10 | Calçada com mais de 3,0 metros de largura e faixa livre com 1,20 m ou mais"/>
    <n v="4"/>
    <n v="2.6"/>
    <m/>
    <s v="10 | Calçada de aparência plana, que não impede o caminhar confortável e seguro"/>
    <m/>
    <s v="10 | Trecho sem obstáculos permite o caminhar contínuo pela calçada"/>
    <m/>
    <s v="5 | A rampa existe, mas está fora de norma ou sem manutenção"/>
    <s v="Não há rampas para travessias perpendiculares. As para percursos contínuos estão fora do padrão, mas há possibilidade de uso sem problemas."/>
    <n v="7"/>
    <s v="A faixa está nova, mas não há placas de sinalização ou advertência aos pedestres."/>
    <s v="5 | Trecho com semáforo para pedestres, mas sem sinal sonoro. Espera para abertura superior a 1 min. e tempo curto (menos de 15 seg.) para travessia"/>
    <m/>
    <s v="0 | Trecho não tem nenhuma orientação para localização dos pedestres"/>
    <m/>
    <n v="3"/>
    <n v="73"/>
    <s v="Intenso tráfego de ônibus barulhentos e pedestres"/>
    <s v="5 | Trecho com tráfego intenso de veículos, em especial motocicletas, ônibus, caminhões e vans com motor diesel"/>
    <m/>
    <s v="5 | Trecho com algum local para descanso ou abrigo, como parada de ônibus ou marquise de edifício"/>
    <m/>
    <s v="5 | Trecho com algumas árvores que trazem sombra"/>
    <n v="3"/>
    <s v="frondosas mangueiras. Duas centenárias."/>
    <s v="0 | Local de trânsito muito desordenado e agressivo. Pedestre tem a sensação de querer sair logo do local"/>
    <s v="Área comercial muito movimenta. Consequentemente muitos assaltos e a sensação de insegurança bem forte aliada ao barulho do trânsito de ônibus."/>
    <s v="https://drive.google.com/open?id=1NzLyr2a1lpKV1D-_Z6cODIIBsZy3DKBR, https://drive.google.com/open?id=10tnWjAdTLDynAp_wuMbLHI9ar6uE_yPe, https://drive.google.com/open?id=18ebN66rW4T3TDVPZyL4_HumpZ0syeKWc, https://drive.google.com/open?id=1jzURx1K725EgaIxZ6Za0JobOO8lpPp0N"/>
    <m/>
    <m/>
    <n v="8"/>
    <n v="10"/>
    <n v="10"/>
    <n v="10"/>
    <n v="5"/>
    <n v="7"/>
    <n v="5"/>
    <n v="0"/>
    <n v="3"/>
    <n v="5"/>
    <n v="5"/>
    <n v="5"/>
    <n v="0"/>
    <n v="8.6"/>
    <n v="5.166666666666667"/>
    <n v="4.333333333333333"/>
    <n v="6.2"/>
  </r>
  <r>
    <x v="42"/>
    <x v="0"/>
    <x v="10"/>
    <x v="1"/>
    <s v="PA"/>
    <x v="9"/>
    <x v="42"/>
    <x v="1"/>
    <n v="9"/>
    <m/>
    <s v="10 | Calçada com mais de 3,0 metros de largura e faixa livre com 1,20 m ou mais"/>
    <n v="4"/>
    <n v="1.7"/>
    <s v="Calçada com pequenas irregularidades no piso"/>
    <s v="10 | Calçada de aparência plana, que não impede o caminhar confortável e seguro"/>
    <m/>
    <n v="3"/>
    <s v="Trata-se de uma calçada com grande fluxo de pedestres que é compartilhada com uso da bicicleta. Muitos pontos de comércio bloqueiam a parte que originalmente seria destinada aos pedestres e obriga os mesmos a andarem sobre a parte pintada para ciclistas. Há constante conflito entre pedestres e ciclistas."/>
    <s v="5 | A rampa existe, mas está fora de norma ou sem manutenção"/>
    <s v="há rampas para as bicicletas e as mesmas encontram-se com inclinação razoável, mas desnível muito grande."/>
    <s v="5 | Faixa desgastada, com falta de manutenção e sem placas de advertência."/>
    <m/>
    <s v="5 | Trecho com semáforo para pedestres, mas sem sinal sonoro. Espera para abertura superior a 1 min. e tempo curto (menos de 15 seg.) para travessia"/>
    <m/>
    <s v="0 | Trecho não tem nenhuma orientação para localização dos pedestres"/>
    <m/>
    <n v="3"/>
    <n v="74"/>
    <s v="Grande fluxo de veículos pesados. Principal entrada e saída da cidade. Ruído chegou a 88db"/>
    <n v="1"/>
    <s v="Muitos veículos pesados (ônibus e caminhões) com escapamentos desregulados"/>
    <s v="0 | Trecho sem nenhum pontos de apoio ou conforto para o pedestre"/>
    <s v="Não há nem ponto de ônibus com cobertura. Pedestres ficam expostos as intempéries climáticas"/>
    <s v="0 | Trecho de rua sem nenhuma vegetação"/>
    <n v="0"/>
    <s v="Em determinado ponto há arborização dentro do lote, mas promove sombreamento que não contempla a calçada"/>
    <s v="0 | Local de trânsito muito desordenado e agressivo. Pedestre tem a sensação de querer sair logo do local"/>
    <s v="O grande fluxo de pessoas que trocam de ônibus no local é histórico e mesmo assim colocaram o fluxo de bicicletas pela calçada para ampliar o conflito. Há muitos casos de furtos no local o que amplia a sensação de insegurança"/>
    <s v="https://drive.google.com/open?id=1vcdIdXmhcggiLidBrrnsm7f031ZxOLsa, https://drive.google.com/open?id=1MkqnxE9vHJfmqd_stA8THIskcDfUj5nt, https://drive.google.com/open?id=17Hq-THoB-C41RBQJkzjtmWjmaV3S4HmK, https://drive.google.com/open?id=1zXl28k2LVvlFxWa8OIDC1j24HzUvYLbj, https://drive.google.com/open?id=1FVE4bYbTJFAwcYXG8mjv2sqNPwtjz3Av, https://drive.google.com/open?id=1bowyLlJjreqJVGJs5BgtiL-ga6LvxsvS, https://drive.google.com/open?id=1eoDQ5iw7CRx0m4W0QvJhkq1boA4DkgwK"/>
    <m/>
    <m/>
    <n v="9"/>
    <n v="10"/>
    <n v="10"/>
    <n v="3"/>
    <n v="5"/>
    <n v="5"/>
    <n v="5"/>
    <n v="0"/>
    <n v="3"/>
    <n v="1"/>
    <n v="0"/>
    <n v="0"/>
    <n v="0"/>
    <n v="7.4"/>
    <n v="4.166666666666667"/>
    <n v="1.1666666666666667"/>
    <n v="4.7666666666666666"/>
  </r>
  <r>
    <x v="43"/>
    <x v="0"/>
    <x v="12"/>
    <x v="1"/>
    <s v="PA"/>
    <x v="2"/>
    <x v="43"/>
    <x v="0"/>
    <n v="7"/>
    <s v="Há desníveis acentuados, especialmente quando acaba a frente da unidade de saúde"/>
    <s v="10 | Calçada com mais de 3,0 metros de largura e faixa livre com 1,20 m ou mais"/>
    <n v="3.5"/>
    <n v="3"/>
    <s v="Pequenas variações ao longo dos trechos."/>
    <n v="9"/>
    <s v="Inclinação lateral só em calçada adjacente. Na calçada em frente à unidade de saúde há inclinação de desnível, quase um degrau maior que 5°"/>
    <s v="5 | Obstáculos obrigam a constantes desvios."/>
    <s v="Faixa de pedestres prejudicada por boleiros, degrau e poste"/>
    <s v="5 | A rampa existe, mas está fora de norma ou sem manutenção"/>
    <m/>
    <n v="7"/>
    <s v="Boeiros prejudicam a faixa"/>
    <s v="0 | Trecho não tem semáforo para pedestre ou semáforo está com defeito"/>
    <m/>
    <s v="0 | Trecho não tem nenhuma orientação para localização dos pedestres"/>
    <m/>
    <n v="4"/>
    <n v="74"/>
    <s v="Local de tráfego intenso de ônibus"/>
    <s v="5 | Trecho com tráfego intenso de veículos, em especial motocicletas, ônibus, caminhões e vans com motor diesel"/>
    <s v="Não há dados oficiais sobre poluição localizada em Belém.  O trecho é rota de ônibus que vão para universidades e caminhões para CEASA"/>
    <n v="1"/>
    <s v="Avenida adjacente possui algumas árvores, bancos e equipamentos de ginástica todos danificados"/>
    <n v="2"/>
    <n v="1"/>
    <s v="Árvore em imóvel adjacente, Av adjacente (João Paulo 2) possui mais arborização"/>
    <n v="6"/>
    <m/>
    <s v="https://drive.google.com/open?id=1MjNOhNT1k3XuTXlwWb7pXy7q12uuIVK2, https://drive.google.com/open?id=1hOXQaj01H4y5YvM7iDGH4R9dZ9XaBwUS, https://drive.google.com/open?id=1sbepLmj5X2zfp0U0UQiesp2sLanKVtdd, https://drive.google.com/open?id=19oFcBDgvHTwSOCKwUUhXX7s-DnlZEYxC, https://drive.google.com/open?id=1yCpjRSRpk7jWodSzmiChC8yc2vSeEPYb"/>
    <s v="leograla@gmail.com"/>
    <d v="1899-12-30T16:55:00"/>
    <n v="7"/>
    <n v="10"/>
    <n v="9"/>
    <n v="5"/>
    <n v="5"/>
    <n v="7"/>
    <n v="0"/>
    <n v="0"/>
    <n v="4"/>
    <n v="5"/>
    <n v="1"/>
    <n v="2"/>
    <n v="6"/>
    <n v="7.2"/>
    <n v="3.5"/>
    <n v="3"/>
    <n v="5.5"/>
  </r>
  <r>
    <x v="44"/>
    <x v="0"/>
    <x v="12"/>
    <x v="1"/>
    <s v="PA"/>
    <x v="9"/>
    <x v="44"/>
    <x v="0"/>
    <n v="8"/>
    <m/>
    <s v="10 | Calçada com mais de 3,0 metros de largura e faixa livre com 1,20 m ou mais"/>
    <n v="5.6"/>
    <n v="4.9000000000000004"/>
    <m/>
    <s v="10 | Calçada de aparência plana, que não impede o caminhar confortável e seguro"/>
    <m/>
    <n v="9"/>
    <m/>
    <n v="4"/>
    <s v="Não existe nos acessos pelas calçadas nas esquinas"/>
    <s v="5 | Faixa desgastada, com falta de manutenção e sem placas de advertência."/>
    <m/>
    <n v="4"/>
    <s v="Semáforo de pedestres em uma extremidade distante do local."/>
    <s v="5 | Trecho tem apenas placas indicando os pontos de interesse"/>
    <s v="Apenas placa turística"/>
    <n v="4"/>
    <n v="74"/>
    <s v="Tráfego intenso de ônibus"/>
    <s v="5 | Trecho com tráfego intenso de veículos, em especial motocicletas, ônibus, caminhões e vans com motor diesel"/>
    <m/>
    <n v="6"/>
    <s v="No CENTUR (local avaliado possui banheiros e bancos)"/>
    <n v="6"/>
    <n v="2"/>
    <m/>
    <s v="5 | Trecho com trânsito mais agressivo e velocidade regulamentar acima de 50 km/h"/>
    <m/>
    <s v="https://drive.google.com/open?id=1vuSmtnEh7bUggWeKTPsq0SllDsohlE1z, https://drive.google.com/open?id=11Y63hkXVbsE61ie1wL3KZK8IC-zxUmaR, https://drive.google.com/open?id=1ng6zkXR9rW-jQpvynpAIUx53Zt-NGOvf, https://drive.google.com/open?id=1QPjkdad5RIx7sO1g_32SIhm7fWUt95Aw"/>
    <s v="leograla@gmail.com"/>
    <d v="1899-12-30T16:23:00"/>
    <n v="8"/>
    <n v="10"/>
    <n v="10"/>
    <n v="9"/>
    <n v="4"/>
    <n v="5"/>
    <n v="4"/>
    <n v="5"/>
    <n v="4"/>
    <n v="5"/>
    <n v="6"/>
    <n v="6"/>
    <n v="5"/>
    <n v="8.1999999999999993"/>
    <n v="4.666666666666667"/>
    <n v="5.166666666666667"/>
    <n v="6.5666666666666664"/>
  </r>
  <r>
    <x v="45"/>
    <x v="0"/>
    <x v="12"/>
    <x v="1"/>
    <s v="PA"/>
    <x v="7"/>
    <x v="45"/>
    <x v="0"/>
    <n v="6"/>
    <s v="Calçada nivelada com com algumas trincas e buracos"/>
    <s v="10 | Calçada com mais de 3,0 metros de largura e faixa livre com 1,20 m ou mais"/>
    <n v="4.1399999999999997"/>
    <n v="4.04"/>
    <s v="A largura total da calçada é praticamente o mesmo da faixa livre."/>
    <n v="9"/>
    <s v="Calçada praticamente plana."/>
    <n v="7"/>
    <s v="A escola está passando por reformas, então alguns entulhos podem estar no caminho no decorrer dos dias."/>
    <s v="0 | Não há rampas de acessibilidade."/>
    <s v="Não há rampas ao longo da calçada."/>
    <s v="0 | Sem faixa de travessia no trecho"/>
    <s v="Não há placas, não há faixa de segurança enfrente a escola."/>
    <s v="0 | Trecho não tem semáforo para pedestre ou semáforo está com defeito"/>
    <s v="Não há semáforos no local."/>
    <s v="0 | Trecho não tem nenhuma orientação para localização dos pedestres"/>
    <s v="O local avaliado não possui orientações para  atrações e pontos turísticos."/>
    <s v="5 | Trecho com nível alto de ruído, que dificulta a conversação entre pessoas que caminham. Nível acima de 70 dB"/>
    <n v="77"/>
    <s v="Por ser uma via principal, ônibus e caminhos emitem ruídos altos"/>
    <n v="6"/>
    <m/>
    <s v="0 | Trecho sem nenhum ponto de apoio ou conforto para o pedestre"/>
    <s v="Não há estruturas para esse finalidade."/>
    <s v="0 | Trecho de rua sem nenhuma vegetação"/>
    <m/>
    <s v="Não há árvores."/>
    <n v="6"/>
    <s v="No local avaliado é possível caminhar com segurança em relação aos automóveis"/>
    <s v="https://drive.google.com/open?id=1-XaWJsueXcRgMMf8PSt5ntHmMnbypqmR, https://drive.google.com/open?id=1Q3ymofCBPMklEH0nO3VU5D2ANk5emi6I, https://drive.google.com/open?id=1Jg6gEtx2f5O6TOVUcn11diR98h0xu3gi"/>
    <s v="rafaelnagem@hotmail.com"/>
    <d v="1899-12-30T16:01:00"/>
    <n v="6"/>
    <n v="10"/>
    <n v="9"/>
    <n v="7"/>
    <n v="0"/>
    <n v="0"/>
    <n v="0"/>
    <n v="0"/>
    <n v="5"/>
    <n v="6"/>
    <n v="0"/>
    <n v="0"/>
    <n v="6"/>
    <n v="6.4"/>
    <n v="0"/>
    <n v="2.6666666666666665"/>
    <n v="4.333333333333333"/>
  </r>
  <r>
    <x v="46"/>
    <x v="0"/>
    <x v="12"/>
    <x v="1"/>
    <s v="PA"/>
    <x v="2"/>
    <x v="46"/>
    <x v="0"/>
    <n v="6"/>
    <s v="Calçada regular, porém no meio dela há um desnível na entrada para ambulâncias."/>
    <s v="10 | Calçada com mais de 3,0 metros de largura e faixa livre com 1,20 m ou mais"/>
    <n v="4.1399999999999997"/>
    <n v="2.95"/>
    <s v="Largura regular que não dificulta aos transeuntes."/>
    <n v="8"/>
    <s v="Calçada plana que permite a caminhabilidade"/>
    <n v="8"/>
    <s v="Calçada permite a caminhabilidade."/>
    <s v="0 | Não há rampas de acessibilidade."/>
    <s v="Infelizmente o local não possui rampas, ainda mais se tratando de uma unidade saúde."/>
    <s v="0 | Sem faixa de travessia no trecho"/>
    <s v="Não há faixa de pedestre no local avaliado"/>
    <s v="0 | Trecho não tem semáforo para pedestre ou semáforo está com defeito"/>
    <s v="não há semáforo no local avaliado"/>
    <s v="0 | Trecho não tem nenhuma orientação para localização dos pedestres"/>
    <s v="Não há placas de orientação no local avaliado "/>
    <s v="5 | Trecho com nível alto de ruído, que dificulta a conversação entre pessoas que caminham. Nível acima de 70 dB"/>
    <n v="67"/>
    <s v="Ruídos relativamente alto por causa de ônibus no local avaliado"/>
    <s v="5 | Trecho com tráfego intenso de veículos, em especial motocicletas, ônibus, caminhões e vans com motor diesel"/>
    <s v="O trecho tem um leve a médio tráfego."/>
    <s v="0 | Trecho sem nenhum ponto de apoio ou conforto para o pedestre"/>
    <s v="Não há espaço para essa finalidade"/>
    <n v="3"/>
    <n v="6"/>
    <s v="As árvores no local foram plantadas recentemente."/>
    <s v="5 | Trecho com trânsito mais agressivo e velocidade regulamentar acima de 50 km/h"/>
    <s v="No local não me senti seguro, pois é uma área de perigosa."/>
    <s v="https://drive.google.com/open?id=1BjqRLPXOKbqktybIIE32o3_KXd4km7bo, https://drive.google.com/open?id=1TBwWoo5ln5wIQkwCbbtcOLhIbPkKk5P3"/>
    <s v="rafaelnagem@hotmail.com"/>
    <d v="1899-12-30T16:16:00"/>
    <n v="6"/>
    <n v="10"/>
    <n v="8"/>
    <n v="8"/>
    <n v="0"/>
    <n v="0"/>
    <n v="0"/>
    <n v="0"/>
    <n v="5"/>
    <n v="5"/>
    <n v="0"/>
    <n v="3"/>
    <n v="5"/>
    <n v="6.4"/>
    <n v="0"/>
    <n v="3.5"/>
    <n v="4.4000000000000004"/>
  </r>
  <r>
    <x v="47"/>
    <x v="0"/>
    <x v="12"/>
    <x v="1"/>
    <s v="PA"/>
    <x v="7"/>
    <x v="47"/>
    <x v="2"/>
    <n v="7"/>
    <s v="Calçada regular que permite a caminhabilidade"/>
    <s v="10 | Calçada com mais de 3,0 metros de largura e faixa livre com 1,20 m ou mais"/>
    <n v="4"/>
    <n v="2.4"/>
    <s v="Calçado com largura boa para caminhabilidade varia somente no final"/>
    <n v="8"/>
    <s v="calçada plana que permite a caminhabilidade"/>
    <s v="10 | Trecho sem obstáculos permite o caminhar contínuo pela calçada"/>
    <s v="não há barreiras que dificulte a caminhabilidade"/>
    <s v="0 | Não há rampas de acessibilidade."/>
    <s v="Não há rampas no local avaliado"/>
    <s v="0 | Sem faixa de travessia no trecho"/>
    <s v="não há faixa de travessia no trecho avaliado"/>
    <s v="0 | Trecho não tem semáforo para pedestre ou semáforo está com defeito"/>
    <s v="Não há semáforo no trecho avaliado"/>
    <s v="0 | Trecho não tem nenhuma orientação para localização dos pedestres"/>
    <s v="Não há placas de orientação voltada para esse fim"/>
    <s v="10 | Trecho com baixo nível de ruído, com, no máximo, 65 dB de nível sonoro"/>
    <n v="62"/>
    <s v="Trecho com baixo tráfego de automóveis"/>
    <n v="8"/>
    <s v="Baixo tráfego de automóveis que possam afetar relativamente a questão da poluição atmosférica."/>
    <n v="1"/>
    <s v="O local não possui estrutura para essa finalidade"/>
    <n v="7"/>
    <n v="5"/>
    <s v="No trecho avaliado, as árvores são sempre podadas por causa de uma igreja que fica do lado da escola (local avaliado) que compartilham a mesma calçada."/>
    <s v="10 | Local de tráfego leve, com velocidade até 40 km/h, com ruas movimentadas, comércio aberto e “sensação de segurança”"/>
    <s v="O local passa a sensação de segurança ao transitar no local."/>
    <s v="https://drive.google.com/open?id=1FS_BwZ2W3LmdTLwBR1wPah9wF4KAiMAW"/>
    <s v="rafaelnagem@hotmail.com"/>
    <d v="1899-12-30T16:32:00"/>
    <n v="7"/>
    <n v="10"/>
    <n v="8"/>
    <n v="10"/>
    <n v="0"/>
    <n v="0"/>
    <n v="0"/>
    <n v="0"/>
    <n v="10"/>
    <n v="8"/>
    <n v="1"/>
    <n v="7"/>
    <n v="10"/>
    <n v="7"/>
    <n v="0"/>
    <n v="7.166666666666667"/>
    <n v="5.9333333333333336"/>
  </r>
  <r>
    <x v="48"/>
    <x v="0"/>
    <x v="12"/>
    <x v="1"/>
    <s v="PA"/>
    <x v="7"/>
    <x v="48"/>
    <x v="0"/>
    <s v="5 | Calçada com frestas, além de algumas falhas no pavimento"/>
    <s v="A calçada é relativamente regular, porém possui algumas trincas e buracos."/>
    <s v="10 | Calçada com mais de 3,0 metros de largura e faixa livre com 1,20 m ou mais"/>
    <n v="4.5999999999999996"/>
    <n v="3.86"/>
    <s v="Calçada com largura regular."/>
    <n v="8"/>
    <s v="Calçada relativamente plana"/>
    <s v="5 | Obstáculos obrigam a constantes desvios."/>
    <s v="No final da calçada, foi plantada uma árvore no meio do caminho, o que poderá no futuro dificultar na caminhabilidade."/>
    <s v="0 | Não há rampas de acessibilidade."/>
    <s v="Não há rampas no trecho avaliado"/>
    <s v="5 | Faixa desgastada, com falta de manutenção e sem placas de advertência."/>
    <s v="A faixa no momento está apagada com pouca visibilidade"/>
    <s v="0 | Trecho não tem semáforo para pedestre ou semáforo está com defeito"/>
    <s v="Não há semáforo no trecho avaliado"/>
    <s v="5 | Trecho tem apenas placas indicando os pontos de interesse"/>
    <s v="Há apena uma placa de orientação de faixa de pedestre."/>
    <s v="5 | Trecho com nível alto de ruído, que dificulta a conversação entre pessoas que caminham. Nível acima de 70 dB"/>
    <n v="74"/>
    <s v="De médio a alto tráfego de trânsito no local avaliado."/>
    <s v="5 | Trecho com tráfego intenso de veículos, em especial motocicletas, ônibus, caminhões e vans com motor diesel"/>
    <s v="O local avaliado está propenso de médio a alto nível de poluição por causa do tráfego no local."/>
    <s v="0 | Trecho sem nenhum ponto de apoio ou conforto para o pedestre"/>
    <s v="Não há estrutura para essa finalidade"/>
    <n v="4"/>
    <n v="2"/>
    <s v="O local tem uma árvore adulta e uma que foi plantada recentemente"/>
    <s v="5 | Trecho com trânsito mais agressivo e velocidade regulamentar acima de 50 km/h"/>
    <s v="Local relativamente passou sensação de segurança."/>
    <s v="https://drive.google.com/open?id=15daCW-ZdU3ANPhjYOR9C21XZ7WVBqOP5, https://drive.google.com/open?id=1-duN_9iSucygZDo2BbAMn2xtw2a7Jr42"/>
    <s v="rafaelnagem@hotmail.com"/>
    <d v="1899-12-30T16:46:00"/>
    <n v="5"/>
    <n v="10"/>
    <n v="8"/>
    <n v="5"/>
    <n v="0"/>
    <n v="5"/>
    <n v="0"/>
    <n v="5"/>
    <n v="5"/>
    <n v="5"/>
    <n v="0"/>
    <n v="4"/>
    <n v="5"/>
    <n v="5.6"/>
    <n v="3.3333333333333335"/>
    <n v="3.8333333333333335"/>
    <n v="4.7333333333333334"/>
  </r>
  <r>
    <x v="49"/>
    <x v="0"/>
    <x v="12"/>
    <x v="1"/>
    <s v="PA"/>
    <x v="3"/>
    <x v="49"/>
    <x v="0"/>
    <s v="5 | Calçada com frestas, além de algumas falhas no pavimento"/>
    <s v="Calçada om pavimento regular, com algumas trincas no seu trecho"/>
    <s v="10 | Calçada com mais de 3,0 metros de largura e faixa livre com 1,20 m ou mais"/>
    <n v="4.2699999999999996"/>
    <n v="2.5"/>
    <s v="Largura regular que permite a caminhabilidade"/>
    <n v="8"/>
    <s v="Trecho relativamente plano."/>
    <n v="8"/>
    <s v="O local permite relativamente boa caminhada. Mas não possui obstáculos que possam atrapalhar. "/>
    <s v="0 | Não há rampas de acessibilidade."/>
    <s v="Não há rapas de acessbilidade"/>
    <s v="0 | Sem faixa de travessia no trecho"/>
    <s v="Não há faixa de pedestre no local"/>
    <s v="0 | Trecho não tem semáforo para pedestre ou semáforo está com defeito"/>
    <s v="O trecho avaliado não possui semáforo"/>
    <s v="0 | Trecho não tem nenhuma orientação para localização dos pedestres"/>
    <s v="Não há placas de orientação para esse fim"/>
    <s v="10 | Trecho com baixo nível de ruído, com, no máximo, 65 dB de nível sonoro"/>
    <n v="62"/>
    <s v="O local tem baixo tráfego de trânsito o que contribui para o baixo ruído emitido pelos automóveis"/>
    <n v="8"/>
    <s v="Baixo tráfego de automóveis que contribui para o baixo teor de poluição atmosférica"/>
    <s v="0 | Trecho sem nenhum ponto de apoio ou conforto para o pedestre"/>
    <s v="Não há estruturas para esse fim."/>
    <n v="7"/>
    <n v="6"/>
    <s v="Trecho relativamente arborizado que permite sensação térmica agradável."/>
    <n v="8"/>
    <s v="Local relativamente seguro."/>
    <s v="https://drive.google.com/open?id=1TcE40_9makmmjaYcxKNx445hRFWfuFh4, https://drive.google.com/open?id=1pWLj9njzn4i0Scx3u1O-eym2ZrRsoVtr, https://drive.google.com/open?id=1Yni80kvhbJ6HkkCEFoVs6hB_FBbSC4Yq, https://drive.google.com/open?id=1-QeOyT-FH_S4t4blTHMEU3_3xPhsdZGo"/>
    <s v="rafaelnagem@hotmail.com"/>
    <d v="1899-12-30T16:55:00"/>
    <n v="5"/>
    <n v="10"/>
    <n v="8"/>
    <n v="8"/>
    <n v="0"/>
    <n v="0"/>
    <n v="0"/>
    <n v="0"/>
    <n v="10"/>
    <n v="8"/>
    <n v="0"/>
    <n v="7"/>
    <n v="8"/>
    <n v="6.2"/>
    <n v="0"/>
    <n v="7"/>
    <n v="5.3"/>
  </r>
  <r>
    <x v="50"/>
    <x v="0"/>
    <x v="12"/>
    <x v="1"/>
    <s v="PA"/>
    <x v="6"/>
    <x v="50"/>
    <x v="0"/>
    <s v="5 | Calçada com frestas, além de algumas falhas no pavimento"/>
    <s v="Calçada  com trincas no seu trecho"/>
    <s v="10 | Calçada com mais de 3,0 metros de largura e faixa livre com 1,20 m ou mais"/>
    <n v="4.46"/>
    <n v="2"/>
    <s v="Largura irregular, que varia ao longo do trecho."/>
    <n v="7"/>
    <s v="Calçada regular"/>
    <n v="6"/>
    <s v="Há um desnível no final da calçada, que pode dificultar transeuntes mais idosos."/>
    <s v="0 | Não há rampas de acessibilidade."/>
    <s v="Não há rampas de acessibilidades."/>
    <s v="0 | Sem faixa de travessia no trecho"/>
    <s v="Não á faixa de pedestre no trecho avaliado"/>
    <s v="0 | Trecho não tem semáforo para pedestre ou semáforo está com defeito"/>
    <s v="Não semáforo no trecho avaliado"/>
    <s v="0 | Trecho não tem nenhuma orientação para localização dos pedestres"/>
    <s v="não há placas de orientação."/>
    <n v="9"/>
    <n v="64"/>
    <s v="Trecho com baixo ruído."/>
    <n v="6"/>
    <s v="Baixa sensação de poluição atmosférica."/>
    <s v="0 | Trecho sem nenhum ponto de apoio ou conforto para o pedestre"/>
    <s v="Não há estrutura para essa finalidade."/>
    <s v="5 | Trecho com algumas árvores que trazem sombra"/>
    <n v="1"/>
    <s v="Ao longo do da calçada, há 6 árvores, mas somente uma está de frente ao local avaliado."/>
    <n v="8"/>
    <s v="Local avaliado tem sensação relativamente boa de segurança, já que próximo há uma delegacia."/>
    <s v="https://drive.google.com/open?id=1hFxun6z4Vx_wOv1YQnxK5pHsCYC7OkSH"/>
    <s v="rafaelnagem@hotmail.com"/>
    <d v="1899-12-30T17:06:00"/>
    <n v="5"/>
    <n v="10"/>
    <n v="7"/>
    <n v="6"/>
    <n v="0"/>
    <n v="0"/>
    <n v="0"/>
    <n v="0"/>
    <n v="9"/>
    <n v="6"/>
    <n v="0"/>
    <n v="5"/>
    <n v="8"/>
    <n v="5.6"/>
    <n v="0"/>
    <n v="5.666666666666667"/>
    <n v="4.7333333333333334"/>
  </r>
  <r>
    <x v="51"/>
    <x v="0"/>
    <x v="12"/>
    <x v="1"/>
    <s v="PA"/>
    <x v="5"/>
    <x v="51"/>
    <x v="0"/>
    <n v="8"/>
    <s v="Calçada pavimentada relativamente regular"/>
    <s v="10 | Calçada com mais de 3,0 metros de largura e faixa livre com 1,20 m ou mais"/>
    <n v="4.0999999999999996"/>
    <n v="4.0999999999999996"/>
    <s v="O local avaliado possui faixa livre igualmente o da largura."/>
    <n v="8"/>
    <s v="Calçada relativamente plana."/>
    <n v="1"/>
    <s v="O local tinha uma viatura obstruindo a calçada, ocorre com frequência com vários outros carros."/>
    <n v="3"/>
    <s v="A calçada não possui meio fio, apesar disso permite, de certa forma, a acessibilidade a cadeirantes."/>
    <s v="5 | Faixa desgastada, com falta de manutenção e sem placas de advertência."/>
    <s v="Do lado do local avaliado há uma escola que contém faixa de pedestre. Porém ela está relativamente apagada."/>
    <s v="0 | Trecho não tem semáforo para pedestre ou semáforo está com defeito"/>
    <s v="não há semáforo no local avaliado"/>
    <s v="5 | Trecho tem apenas placas indicando os pontos de interesse"/>
    <s v="Existe placa de faixa de pedestre."/>
    <n v="9"/>
    <n v="64"/>
    <s v="Baixo ruído emitido pelos automóveis no local avaliado"/>
    <n v="6"/>
    <s v="baixa sensação de poluição atmosférica"/>
    <s v="0 | Trecho sem nenhum ponto de apoio ou conforto para o pedestre"/>
    <s v="Não há estruturas para essa finalidade"/>
    <s v="5 | Trecho com algumas árvores que trazem sombra"/>
    <n v="1"/>
    <s v="Ao logo do trecho avaliado 4 árvore, porém ao lado do imóvel avaliado há uma árvore ao lado"/>
    <n v="9"/>
    <s v="O local avaliado deu sensação de segurança."/>
    <s v="https://drive.google.com/open?id=1A3R-Bm4qyDYLY7-TkY2m-rvBiRBgor9K"/>
    <s v="rafaelnagem@hotmail.com"/>
    <d v="1899-12-30T17:16:00"/>
    <n v="8"/>
    <n v="10"/>
    <n v="8"/>
    <n v="1"/>
    <n v="3"/>
    <n v="5"/>
    <n v="0"/>
    <n v="5"/>
    <n v="9"/>
    <n v="6"/>
    <n v="0"/>
    <n v="5"/>
    <n v="9"/>
    <n v="6"/>
    <n v="3.3333333333333335"/>
    <n v="5.666666666666667"/>
    <n v="5.7"/>
  </r>
  <r>
    <x v="52"/>
    <x v="0"/>
    <x v="12"/>
    <x v="1"/>
    <s v="PA"/>
    <x v="6"/>
    <x v="52"/>
    <x v="0"/>
    <n v="8"/>
    <s v="Assim como a maioria das calçadas em Belém ao passar do perímetro do prédio público para os privados há uma piora nas condições do piso. Pedras soltas fazem parte dos problemas registrados em frente ao imóvel público."/>
    <n v="7"/>
    <n v="3.12"/>
    <n v="1.35"/>
    <s v="Largura irregular ao longo do trecho avaliado."/>
    <n v="9"/>
    <s v="A inclinação junto ao equipamento público diminui o espaço útil da via"/>
    <n v="6"/>
    <s v="mentos irregulares de veículos."/>
    <s v="0 | Não há rampas de acessibilidade."/>
    <s v="Não existe nem rampa para acessar o equipamento público."/>
    <n v="3"/>
    <s v="Não há faixa de pedestres em todas as ruas que dão acesso ao equipamento público. As que existem encontram-se desgastadas."/>
    <n v="4"/>
    <s v="Não há semáforo para pedestres em todas as travessias "/>
    <n v="2"/>
    <s v="Apenas placa indicativa do ponto de ônibus."/>
    <n v="4"/>
    <n v="73"/>
    <s v="Excesso de ônibus na via."/>
    <n v="3"/>
    <s v="ônibus em situação precária de manutenção."/>
    <n v="1"/>
    <s v="Pessoas sentam na escadaria do préfio para aguardar o ônibus."/>
    <n v="8"/>
    <n v="8"/>
    <m/>
    <n v="3"/>
    <m/>
    <s v="https://drive.google.com/open?id=1YL6WZ4bzCJCz24SVK-TxApN-upU50CKE, https://drive.google.com/open?id=1n6UaVoYL2vB_3GTtWmIDyN5UOSAxXnMf, https://drive.google.com/open?id=1kpzkpTrfQw32wfpRD8XFsuJYRWOz3a9O, https://drive.google.com/open?id=15lgOGVcNrUWoRkpfktcMSlip4Ed1_j6a, https://drive.google.com/open?id=1Yye2XeX3Ut6o6n5uhkp6z2JlcMLoN6xh, https://drive.google.com/open?id=1uufe185WYpfQ0_7oxIWSz35b4gA_NOVr"/>
    <s v="leograla@gmail.com"/>
    <d v="1899-12-30T16:29:00"/>
    <n v="8"/>
    <n v="7"/>
    <n v="9"/>
    <n v="6"/>
    <n v="0"/>
    <n v="3"/>
    <n v="4"/>
    <n v="2"/>
    <n v="4"/>
    <n v="3"/>
    <n v="1"/>
    <n v="8"/>
    <n v="3"/>
    <n v="6"/>
    <n v="3.1666666666666665"/>
    <n v="4.666666666666667"/>
    <n v="4.8666666666666663"/>
  </r>
  <r>
    <x v="53"/>
    <x v="0"/>
    <x v="12"/>
    <x v="1"/>
    <s v="PA"/>
    <x v="0"/>
    <x v="53"/>
    <x v="0"/>
    <n v="9"/>
    <m/>
    <s v="10 | Calçada com mais de 3,0 metros de largura e faixa livre com 1,20 m ou mais"/>
    <n v="4.9000000000000004"/>
    <n v="2.2999999999999998"/>
    <s v="Largura livre variável."/>
    <s v="10 | Calçada de aparência plana, que não impede o caminhar confortável e seguro"/>
    <m/>
    <n v="8"/>
    <s v="Há acúmulo de lixo no trecho. Pontos de comércio irregular."/>
    <s v="0 | Não há rampas de acessibilidade."/>
    <s v="Não há rampas, cadeirantes devem acessar pelas entradas de veículos"/>
    <s v="0 | Sem faixa de travessia no trecho"/>
    <m/>
    <s v="0 | Trecho não tem semáforo para pedestre ou semáforo está com defeito"/>
    <m/>
    <n v="2"/>
    <s v="apenas placa de indicação turística sobre uma escola tradicional."/>
    <n v="4"/>
    <n v="75"/>
    <s v="tráfego intenso se ônibus."/>
    <n v="3"/>
    <s v="ônibus em situação precária de manutenção."/>
    <s v="0 | Trecho sem nenhum ponto de apoio ou conforto para o pedestre"/>
    <m/>
    <n v="8"/>
    <n v="8"/>
    <m/>
    <n v="3"/>
    <m/>
    <s v="https://drive.google.com/open?id=17BcpQqRUyHhxDE_iCmEUVtl3j_voUcIG, https://drive.google.com/open?id=138T6zIqWFvspUNWbhweSH8W4E2N4fr2k, https://drive.google.com/open?id=1xLJDeeMg8A891lcRNrUbDhEtaLMOFPaP"/>
    <s v="leograla@gmail.com"/>
    <d v="1899-12-30T16:40:00"/>
    <n v="9"/>
    <n v="10"/>
    <n v="10"/>
    <n v="8"/>
    <n v="0"/>
    <n v="0"/>
    <n v="0"/>
    <n v="2"/>
    <n v="4"/>
    <n v="3"/>
    <n v="0"/>
    <n v="8"/>
    <n v="3"/>
    <n v="7.4"/>
    <n v="0.33333333333333331"/>
    <n v="4.5"/>
    <n v="4.9666666666666668"/>
  </r>
  <r>
    <x v="54"/>
    <x v="0"/>
    <x v="12"/>
    <x v="1"/>
    <s v="PA"/>
    <x v="5"/>
    <x v="54"/>
    <x v="0"/>
    <n v="7"/>
    <s v="Possui imperfeições, especialmente em locais com saída de veículos."/>
    <s v="10 | Calçada com mais de 3,0 metros de largura e faixa livre com 1,20 m ou mais"/>
    <n v="4.8600000000000003"/>
    <n v="2.2999999999999998"/>
    <s v="Largura livre variável ao longo do trecho avaliado"/>
    <s v="10 | Calçada de aparência plana, que não impede o caminhar confortável e seguro"/>
    <m/>
    <n v="6"/>
    <s v="Acúmulo de lixo nas calçadas, postes, comércio ambulante."/>
    <s v="0 | Não há rampas de acessibilidade."/>
    <s v="Não há rampas, cadeirantes devem acessar a calçada a partir de áreas de passagem de veículos."/>
    <s v="0 | Sem faixa de travessia no trecho"/>
    <m/>
    <s v="0 | Trecho não tem semáforo para pedestre ou semáforo está com defeito"/>
    <m/>
    <s v="0 | Trecho não tem nenhuma orientação para localização dos pedestres"/>
    <s v="Somente placas para veículos."/>
    <n v="4"/>
    <n v="73"/>
    <s v="Excesso de ônibus em condições precárias."/>
    <n v="4"/>
    <s v="Ônibus em situação precária de manutenção."/>
    <n v="2"/>
    <s v="Possui apenas árevores."/>
    <n v="7"/>
    <n v="4"/>
    <m/>
    <n v="4"/>
    <s v="Não costuma haver em Belém nenhum tipo de orientação ou segurança aos pedestres por parte de agentes públicos. Menos ainda policiais cumprindo funções similares."/>
    <s v="https://drive.google.com/open?id=1rP_p-FhHqJhEER3R7jXJzTLX3Tz-sPxt, https://drive.google.com/open?id=1dKB9Zmbclnhf2FlyUhQzTKkkQKvNptSr, https://drive.google.com/open?id=1QGBAPMDwfwyqIwdmC03vVlnVy77P4jMh, https://drive.google.com/open?id=11tAiusOx06_1N2w9XSX2NGX_fmsKn1HN, https://drive.google.com/open?id=1y2tDXH50UBkkSMOsecXKIeXSPO4oF24n, https://drive.google.com/open?id=172bmJUpz9R2V1wEuiXY-Iq4gcaZ8VnTr"/>
    <s v="leograla@gmail.com"/>
    <d v="1899-12-30T16:46:00"/>
    <n v="7"/>
    <n v="10"/>
    <n v="10"/>
    <n v="6"/>
    <n v="0"/>
    <n v="0"/>
    <n v="0"/>
    <n v="0"/>
    <n v="4"/>
    <n v="4"/>
    <n v="2"/>
    <n v="7"/>
    <n v="4"/>
    <n v="6.6"/>
    <n v="0"/>
    <n v="4.666666666666667"/>
    <n v="4.6333333333333337"/>
  </r>
  <r>
    <x v="55"/>
    <x v="0"/>
    <x v="12"/>
    <x v="1"/>
    <s v="PA"/>
    <x v="9"/>
    <x v="55"/>
    <x v="0"/>
    <s v="5 | Calçada com frestas, além de algumas falhas no pavimento"/>
    <s v="Pedras soltas e buracos, com piso tátil."/>
    <s v="10 | Calçada com mais de 3,0 metros de largura e faixa livre com 1,20 m ou mais"/>
    <n v="3.78"/>
    <n v="2"/>
    <s v="Faixa livre variável."/>
    <n v="8"/>
    <m/>
    <n v="6"/>
    <s v="Especialmente junto às esquinas postes e bueiros atrapalham o acesso."/>
    <s v="0 | Não há rampas de acessibilidade."/>
    <m/>
    <n v="6"/>
    <s v="Faixas desgastadas, iluminação noturna é precária (não específica para pedestres - em Belém não há)."/>
    <s v="5 | Trecho com semáforo para pedestres, mas sem sinal sonoro. Espera para abertura superior a 1 min. e tempo curto (menos de 15 seg.) para travessia"/>
    <s v="Não possui semáforo em todos os acessos."/>
    <n v="2"/>
    <m/>
    <n v="4"/>
    <n v="73"/>
    <s v="Excesso de ônibus"/>
    <n v="3"/>
    <m/>
    <n v="1"/>
    <s v="possui apenas árvores"/>
    <n v="9"/>
    <n v="10"/>
    <m/>
    <n v="3"/>
    <m/>
    <s v="https://drive.google.com/open?id=1IB65_Ysv7aTLmPWBh1eKvBpRhM924dKc, https://drive.google.com/open?id=1IKRHhm8bcyS9YxJmrxZ_xWjPE46GrVhF, https://drive.google.com/open?id=1l3CnITt_g8DIT0fpcT8yONu5f7dlFjA0, https://drive.google.com/open?id=1A31iU2zB0n0MxK3otZAP03R2Dzh-FUIr, https://drive.google.com/open?id=1v6d5ZlnyBzpoHojYMgh3qaIztvOw1kvF, https://drive.google.com/open?id=1CUN6-Rh6KtLrzZe-1Ds2uZogrQl69-_7, https://drive.google.com/open?id=1yi_l4CJjuQK1liipDGc3AwS_05K7BVrt, https://drive.google.com/open?id=1Yi8BFDOziW_MchxeKwxMudPAn5jvFwUv, https://drive.google.com/open?id=1oxZZIubLcQSr5epS8tvkwBogTpU0nAJn, https://drive.google.com/open?id=1rebM4_JVeaPdxHCESVlWhmZvFDYrlum4"/>
    <s v="leograla@gmail.com"/>
    <d v="1899-12-30T16:54:00"/>
    <n v="5"/>
    <n v="10"/>
    <n v="8"/>
    <n v="6"/>
    <n v="0"/>
    <n v="6"/>
    <n v="5"/>
    <n v="2"/>
    <n v="4"/>
    <n v="3"/>
    <n v="1"/>
    <n v="9"/>
    <n v="3"/>
    <n v="5.8"/>
    <n v="5"/>
    <n v="5"/>
    <n v="5.2"/>
  </r>
  <r>
    <x v="56"/>
    <x v="0"/>
    <x v="12"/>
    <x v="1"/>
    <s v="PA"/>
    <x v="7"/>
    <x v="56"/>
    <x v="0"/>
    <s v="0 | Calçada completamente destruída, repleta de buracos, blocos e pedras soltas que “empurram” o pedestre para a rua"/>
    <s v="Pavimento irregular "/>
    <s v="10 | Calçada com mais de 3,0 metros de largura e faixa livre com 1,20 m ou mais"/>
    <n v="4.16"/>
    <m/>
    <s v="Ausência de sinalização sobre a faixa livre"/>
    <s v="10 | Calçada de aparência plana, que não impede o caminhar confortável e seguro"/>
    <m/>
    <s v="5 | Obstáculos obrigam a constantes desvios."/>
    <m/>
    <s v="0 | Não há rampas de acessibilidade."/>
    <s v="Sem rampas de acessibilidade"/>
    <s v="0 | Sem faixa de travessia no trecho"/>
    <s v="Ausência de faixa de pedestres"/>
    <s v="0 | Trecho não tem semáforo para pedestre ou semáforo está com defeito"/>
    <s v="Sem semáforos"/>
    <s v="0 | Trecho não tem nenhuma orientação para localização dos pedestres"/>
    <m/>
    <s v="10 | Trecho com baixo nível de ruído, com, no máximo, 65 dB de nível sonoro"/>
    <m/>
    <m/>
    <s v="10 | Trecho com baixo nível de poluição, permitindo sentir até o aroma de plantas e flores"/>
    <m/>
    <s v="0 | Trecho sem nenhum ponto de apoio ou conforto para o pedestre"/>
    <s v="Não há"/>
    <s v="5 | Trecho com algumas árvores que trazem sombra"/>
    <n v="5"/>
    <s v="Arvores em bom estado de conservação"/>
    <s v="0 | Local de trânsito muito desordenado e agressivo. Pedestre tem a sensação de querer sair logo do local"/>
    <s v="Não há policiais no local, somente vem quando acionados"/>
    <s v="https://drive.google.com/open?id=1Zky00Z67PM1X7AV1fWuYG8-BW7JWTm9I, https://drive.google.com/open?id=1RHbe-_kkndQqO-rOFw76lijFfnfwawnP, https://drive.google.com/open?id=13Xiy8dew5PYN74vVDGquDf8y4o3BhCrq, https://drive.google.com/open?id=1DFeVyL8WkIzrSqr6RN9Zoi4PFptbG7P0"/>
    <s v="cintiagest.ambiental@gmail.com"/>
    <d v="1899-12-30T14:55:00"/>
    <n v="0"/>
    <n v="10"/>
    <n v="10"/>
    <n v="5"/>
    <n v="0"/>
    <n v="0"/>
    <n v="0"/>
    <n v="0"/>
    <n v="10"/>
    <n v="10"/>
    <n v="0"/>
    <n v="5"/>
    <n v="0"/>
    <n v="5"/>
    <n v="0"/>
    <n v="6.666666666666667"/>
    <n v="3.8333333333333335"/>
  </r>
  <r>
    <x v="57"/>
    <x v="1"/>
    <x v="12"/>
    <x v="1"/>
    <s v="PA"/>
    <x v="10"/>
    <x v="57"/>
    <x v="2"/>
    <s v="0 | Calçada completamente destruída, repleta de buracos, blocos e pedras soltas que “empurram” o pedestre para a rua"/>
    <s v="Ausência de calçada regular"/>
    <s v="10 | Calçada com mais de 3,0 metros de largura e faixa livre com 1,20 m ou mais"/>
    <n v="4.22"/>
    <n v="86"/>
    <m/>
    <s v="0 | Inclinação acima de 10 graus"/>
    <s v="Sem inclinação correta"/>
    <s v="0 | Lugar fechado de barreiras, que obriga o cidadão a sair para a rua."/>
    <m/>
    <s v="0 | Não há rampas de acessibilidade."/>
    <s v="Ausência de rampa de acessibilidade"/>
    <s v="0 | Sem faixa de travessia no trecho"/>
    <s v="Sem faixa de pedestre"/>
    <s v="0 | Trecho não tem semáforo para pedestre ou semáforo está com defeito"/>
    <m/>
    <s v="0 | Trecho não tem nenhuma orientação para localização dos pedestres"/>
    <s v="Ausência de mapas e placas de sinalização"/>
    <s v="0 |  Trecho com ruído muito elevado, acima de 90 dB"/>
    <m/>
    <s v="Fluxo intenso de caminhões e onibus"/>
    <s v="0 | Trecho visivelmente poluído, com alto tráfego de veículos diesel. Fumaça visível, com efeitos sobre a respiração"/>
    <s v="Intensa queima de combustível via veículos que circulam principalmente por onibus"/>
    <s v="0 | Trecho sem nenhum ponto de apoio ou conforto para o pedestre"/>
    <s v="Não"/>
    <s v="0 | Trecho de rua sem nenhuma vegetação"/>
    <n v="0"/>
    <m/>
    <s v="0 | Local de trânsito muito desordenado e agressivo. Pedestre tem a sensação de querer sair logo do local"/>
    <m/>
    <m/>
    <s v="cintiagest.ambiental@gmail.com"/>
    <d v="1899-12-30T11:35:00"/>
    <n v="0"/>
    <n v="10"/>
    <n v="0"/>
    <n v="0"/>
    <n v="0"/>
    <n v="0"/>
    <n v="0"/>
    <n v="0"/>
    <n v="0"/>
    <n v="0"/>
    <n v="0"/>
    <n v="0"/>
    <n v="0"/>
    <n v="2"/>
    <n v="0"/>
    <n v="0"/>
    <n v="1"/>
  </r>
  <r>
    <x v="58"/>
    <x v="0"/>
    <x v="12"/>
    <x v="1"/>
    <s v="PA"/>
    <x v="7"/>
    <x v="58"/>
    <x v="0"/>
    <s v="0 | Calçada completamente destruída, repleta de buracos, blocos e pedras soltas que “empurram” o pedestre para a rua"/>
    <s v="Calçadas com pavimentos irregulares e com roturas"/>
    <s v="10 | Calçada com mais de 3,0 metros de largura e faixa livre com 1,20 m ou mais"/>
    <n v="8.23"/>
    <n v="4.5999999999999996"/>
    <s v="Pavimentação inadequada"/>
    <s v="10 | Calçada de aparência plana, que não impede o caminhar confortável e seguro"/>
    <m/>
    <s v="5 | Obstáculos obrigam a constantes desvios."/>
    <s v="Frequentemente os carros ficam estacionados na calçada em função da escola não possuir estacionamento"/>
    <s v="0 | Não há rampas de acessibilidade."/>
    <s v="Não possui manutenção"/>
    <s v="0 | Sem faixa de travessia no trecho"/>
    <s v="Sm faixa de pedestre"/>
    <s v="0 | Trecho não tem semáforo para pedestre ou semáforo está com defeito"/>
    <s v="Sem semáforos"/>
    <s v="0 | Trecho não tem nenhuma orientação para localização dos pedestres"/>
    <s v="Ausência de placas de sinalização"/>
    <s v="10 | Trecho com baixo nível de ruído, com, no máximo, 65 dB de nível sonoro"/>
    <m/>
    <m/>
    <s v="5 | Trecho com tráfego intenso de veículos, em especial motocicletas, ônibus, caminhões e vans com motor diesel"/>
    <m/>
    <s v="0 | Trecho sem nenhum ponto de apoio ou conforto para o pedestre"/>
    <s v="Não"/>
    <s v="0 | Trecho de rua sem nenhuma vegetação"/>
    <m/>
    <s v="Nenhuma"/>
    <s v="0 | Local de trânsito muito desordenado e agressivo. Pedestre tem a sensação de querer sair logo do local"/>
    <m/>
    <s v="https://drive.google.com/open?id=1kfNX24Z0du7Lj6y8Qd0QUYI4aN_abmXR, https://drive.google.com/open?id=1YMkqNJYKzq1Uonp0xg0bkt9qz6w8pFgu"/>
    <s v="cintiagest.ambiental@gmail.com"/>
    <d v="1899-12-30T14:00:00"/>
    <n v="0"/>
    <n v="10"/>
    <n v="10"/>
    <n v="5"/>
    <n v="0"/>
    <n v="0"/>
    <n v="0"/>
    <n v="0"/>
    <n v="10"/>
    <n v="5"/>
    <n v="0"/>
    <n v="0"/>
    <n v="0"/>
    <n v="5"/>
    <n v="0"/>
    <n v="4.166666666666667"/>
    <n v="3.3333333333333335"/>
  </r>
  <r>
    <x v="59"/>
    <x v="0"/>
    <x v="12"/>
    <x v="1"/>
    <s v="PA"/>
    <x v="2"/>
    <x v="59"/>
    <x v="1"/>
    <s v="0 | Calçada completamente destruída, repleta de buracos, blocos e pedras soltas que “empurram” o pedestre para a rua"/>
    <s v="Ausência de manutenção"/>
    <s v="10 | Calçada com mais de 3,0 metros de largura e faixa livre com 1,20 m ou mais"/>
    <n v="4.1100000000000003"/>
    <m/>
    <s v="Sem fixa livre"/>
    <s v="10 | Calçada de aparência plana, que não impede o caminhar confortável e seguro"/>
    <m/>
    <s v="10 | Trecho sem obstáculos permite o caminhar contínuo pela calçada"/>
    <s v="Um carro de lanche que prejudica a circulação dos pedestres"/>
    <s v="0 | Não há rampas de acessibilidade."/>
    <s v="Sem sinalização"/>
    <s v="0 | Sem faixa de travessia no trecho"/>
    <s v="sem sinalização"/>
    <s v="0 | Trecho não tem semáforo para pedestre ou semáforo está com defeito"/>
    <s v="Não há semáforos"/>
    <s v="0 | Trecho não tem nenhuma orientação para localização dos pedestres"/>
    <s v="Ausência de placas e sem rampas"/>
    <s v="0 |  Trecho com ruído muito elevado, acima de 90 dB"/>
    <m/>
    <m/>
    <s v="0 | Trecho visivelmente poluído, com alto tráfego de veículos diesel. Fumaça visível, com efeitos sobre a respiração"/>
    <m/>
    <s v="0 | Trecho sem nenhum ponto de apoio ou conforto para o pedestre"/>
    <m/>
    <s v="0 | Trecho de rua sem nenhuma vegetação"/>
    <n v="0"/>
    <m/>
    <s v="0 | Local de trânsito muito desordenado e agressivo. Pedestre tem a sensação de querer sair logo do local"/>
    <m/>
    <s v="https://drive.google.com/open?id=1rM7ipIzQ99LMx-Uo3i3eJUKEFyhcTaYL, https://drive.google.com/open?id=1bkrtL-cb2m1Xolf2UzAwkgh2Gbi9WoSo, https://drive.google.com/open?id=1QswwICp_8FXE-1WgfqGkl2A8aJ3VkOfx"/>
    <s v="cintiagest.ambiental@gmail.com"/>
    <d v="1899-12-30T12:07:00"/>
    <n v="0"/>
    <n v="10"/>
    <n v="10"/>
    <n v="10"/>
    <n v="0"/>
    <n v="0"/>
    <n v="0"/>
    <n v="0"/>
    <n v="0"/>
    <n v="0"/>
    <n v="0"/>
    <n v="0"/>
    <n v="0"/>
    <n v="6"/>
    <n v="0"/>
    <n v="0"/>
    <n v="3"/>
  </r>
  <r>
    <x v="60"/>
    <x v="0"/>
    <x v="12"/>
    <x v="1"/>
    <s v="PA"/>
    <x v="3"/>
    <x v="60"/>
    <x v="1"/>
    <s v="0 | Calçada completamente destruída, repleta de buracos, blocos e pedras soltas que “empurram” o pedestre para a rua"/>
    <s v="Calçada com pavimento irregular"/>
    <s v="10 | Calçada com mais de 3,0 metros de largura e faixa livre com 1,20 m ou mais"/>
    <n v="6.73"/>
    <n v="1.3"/>
    <m/>
    <s v="0 | Inclinação acima de 10 graus"/>
    <m/>
    <s v="0 | Lugar fechado de barreiras, que obriga o cidadão a sair para a rua."/>
    <m/>
    <s v="0 | Não há rampas de acessibilidade."/>
    <s v="Sem rampas"/>
    <s v="0 | Sem faixa de travessia no trecho"/>
    <s v="Ausência de faixa de pedestres"/>
    <s v="0 | Trecho não tem semáforo para pedestre ou semáforo está com defeito"/>
    <s v="Sem semáforo"/>
    <s v="0 | Trecho não tem nenhuma orientação para localização dos pedestres"/>
    <s v="Ausência de placas de sinalização"/>
    <s v="0 |  Trecho com ruído muito elevado, acima de 90 dB"/>
    <m/>
    <m/>
    <s v="0 | Trecho visivelmente poluído, com alto tráfego de veículos diesel. Fumaça visível, com efeitos sobre a respiração"/>
    <s v="ônibus urbanos velhos"/>
    <s v="0 | Trecho sem nenhum ponto de apoio ou conforto para o pedestre"/>
    <m/>
    <s v="5 | Trecho com algumas árvores que trazem sombra"/>
    <n v="15"/>
    <s v="As árvores estão em bom estado de conservação"/>
    <s v="0 | Local de trânsito muito desordenado e agressivo. Pedestre tem a sensação de querer sair logo do local"/>
    <m/>
    <s v="https://drive.google.com/open?id=10dBMHJP2b6laRrgysy6HdSxSQpXuWCRW, https://drive.google.com/open?id=1_Slpp0X4dR9_61zuWVsyr2TbElORu-m0, https://drive.google.com/open?id=1owQvtxULX2yy4rhytJCCQesAGTt5HyQb"/>
    <s v="cintiagest.ambiental@gmail.com"/>
    <d v="1899-12-30T13:15:00"/>
    <n v="0"/>
    <n v="10"/>
    <n v="0"/>
    <n v="0"/>
    <n v="0"/>
    <n v="0"/>
    <n v="0"/>
    <n v="0"/>
    <n v="0"/>
    <n v="0"/>
    <n v="0"/>
    <n v="5"/>
    <n v="0"/>
    <n v="2"/>
    <n v="0"/>
    <n v="1.6666666666666667"/>
    <n v="1.3333333333333333"/>
  </r>
  <r>
    <x v="61"/>
    <x v="0"/>
    <x v="12"/>
    <x v="1"/>
    <s v="PA"/>
    <x v="7"/>
    <x v="61"/>
    <x v="1"/>
    <s v="0 | Calçada completamente destruída, repleta de buracos, blocos e pedras soltas que “empurram” o pedestre para a rua"/>
    <s v="Pavimentação irregular com trincas e buracos"/>
    <s v="10 | Calçada com mais de 3,0 metros de largura e faixa livre com 1,20 m ou mais"/>
    <n v="4.0999999999999996"/>
    <m/>
    <m/>
    <s v="10 | Calçada de aparência plana, que não impede o caminhar confortável e seguro"/>
    <m/>
    <s v="10 | Trecho sem obstáculos permite o caminhar contínuo pela calçada"/>
    <m/>
    <s v="0 | Não há rampas de acessibilidade."/>
    <s v="Sem acessibilidade"/>
    <s v="0 | Sem faixa de travessia no trecho"/>
    <s v="Ausência de faixa de pedestre"/>
    <s v="0 | Trecho não tem semáforo para pedestre ou semáforo está com defeito"/>
    <s v="Sem semáforo"/>
    <s v="0 | Trecho não tem nenhuma orientação para localização dos pedestres"/>
    <s v="Ausência de sinalização"/>
    <s v="0 |  Trecho com ruído muito elevado, acima de 90 dB"/>
    <m/>
    <s v="Ruídos intensos em função do grande fluxo de ônibus e caminhões"/>
    <s v="0 | Trecho visivelmente poluído, com alto tráfego de veículos diesel. Fumaça visível, com efeitos sobre a respiração"/>
    <s v="Intenso fluxo de caminhões, carros e ônibus"/>
    <s v="0 | Trecho sem nenhum ponto de apoio ou conforto para o pedestre"/>
    <m/>
    <s v="0 | Trecho de rua sem nenhuma vegetação"/>
    <n v="1"/>
    <m/>
    <s v="0 | Local de trânsito muito desordenado e agressivo. Pedestre tem a sensação de querer sair logo do local"/>
    <m/>
    <s v="https://drive.google.com/open?id=1Esk_gx2VghEfLILAgJ0u9IMl2lGSX4Bo, https://drive.google.com/open?id=1t_-b7Nu7qqucybkteXvmEtrhVd_WilB-, https://drive.google.com/open?id=1mP2gsfNK8Ndc68tvb13jHGodJpcG6bH6"/>
    <s v="cintiagest.ambiental@gmail.com"/>
    <d v="1899-12-30T12:30:00"/>
    <n v="0"/>
    <n v="10"/>
    <n v="10"/>
    <n v="10"/>
    <n v="0"/>
    <n v="0"/>
    <n v="0"/>
    <n v="0"/>
    <n v="0"/>
    <n v="0"/>
    <n v="0"/>
    <n v="0"/>
    <n v="0"/>
    <n v="6"/>
    <n v="0"/>
    <n v="0"/>
    <n v="3"/>
  </r>
  <r>
    <x v="62"/>
    <x v="0"/>
    <x v="12"/>
    <x v="1"/>
    <s v="PA"/>
    <x v="4"/>
    <x v="62"/>
    <x v="1"/>
    <s v="0 | Calçada completamente destruída, repleta de buracos, blocos e pedras soltas que “empurram” o pedestre para a rua"/>
    <s v="Calçadas bastante deterioradas e irregulares"/>
    <n v="4"/>
    <n v="1.64"/>
    <m/>
    <s v="Calçada varia em sua dimensão em função de estreitar em alguns trechos impedindo inclusive o transito de pedestres"/>
    <s v="0 | Inclinação acima de 10 graus"/>
    <s v="A calçada não apresenta inclinação padrão"/>
    <s v="0 | Lugar fechado de barreiras, que obriga o cidadão a sair para a rua."/>
    <s v="Ao longo de sua extensão possui muitos obstáculos como construção, ausência de calçadas e até postes que impedem o trafego de pedestres"/>
    <s v="0 | Não há rampas de acessibilidade."/>
    <s v="Ausência de rampas "/>
    <s v="0 | Sem faixa de travessia no trecho"/>
    <s v="A via não possui faixa de pedestre em nenhum trecho de sua extensão"/>
    <n v="2"/>
    <s v="Há a presença de um semáforo na conexão da rua Betânia com a Ajax de Oliveira"/>
    <n v="2"/>
    <s v="Placas e e mapas de orientação só existem próximo a um shopping que fica próxima a rodovia Augusto Montenegro"/>
    <s v="0 |  Trecho com ruído muito elevado, acima de 90 dB"/>
    <m/>
    <s v="Muito barulho em função do intenso fluxo de veículos pequenos e grandes como ônibus e caminhões"/>
    <s v="0 | Trecho visivelmente poluído, com alto tráfego de veículos diesel. Fumaça visível, com efeitos sobre a respiração"/>
    <s v="Trecho visivelmente poluído em função do intenso fluxo de carros leves e pesados"/>
    <s v="0 | Trecho sem nenhum ponto de apoio ou conforto para o pedestre"/>
    <m/>
    <s v="0 | Trecho de rua sem nenhuma vegetação"/>
    <s v="01"/>
    <m/>
    <s v="0 | Local de trânsito muito desordenado e agressivo. Pedestre tem a sensação de querer sair logo do local"/>
    <s v="Via sem fiscalização"/>
    <s v="https://drive.google.com/open?id=1tYTn0-5M5ITw34omUTaQlPe4HswB5JqQ, https://drive.google.com/open?id=1DjVtmTS3M1NePCpcSl_qST4DYIFwjDwq, https://drive.google.com/open?id=1i9dAzB7cD_GJ2ztRs26Gr-p8tliPyJWy, https://drive.google.com/open?id=1ehG12UJ3XbElnPcqjztt1bcvL_6R2HFl, https://drive.google.com/open?id=11mG9LbEoLJN7S8S-mcRr6NI_KhAzvRn2"/>
    <s v="cintiagest.ambiental@gmail.com"/>
    <d v="1899-12-30T13:15:00"/>
    <n v="0"/>
    <n v="4"/>
    <n v="0"/>
    <n v="0"/>
    <n v="0"/>
    <n v="0"/>
    <n v="2"/>
    <n v="2"/>
    <n v="0"/>
    <n v="0"/>
    <n v="0"/>
    <n v="0"/>
    <n v="0"/>
    <n v="0.8"/>
    <n v="1"/>
    <n v="0"/>
    <n v="0.6"/>
  </r>
  <r>
    <x v="63"/>
    <x v="0"/>
    <x v="12"/>
    <x v="1"/>
    <s v="PA"/>
    <x v="7"/>
    <x v="63"/>
    <x v="1"/>
    <n v="3"/>
    <s v="Pavimento bastante irregulares e muito deterioradas, além de calçadas construídas de acordo com as vontades dos proprietários dos imovéis"/>
    <n v="3"/>
    <n v="1.6"/>
    <m/>
    <s v="Esta informação varia a medida que ser percorre a extensão da via"/>
    <s v="0 | Inclinação acima de 10 graus"/>
    <s v="Esta informação também varia de acordo com a construção da calçada ao longo da via"/>
    <s v="0 | Lugar fechado de barreiras, que obriga o cidadão a sair para a rua."/>
    <s v="Há muitos postes e calçadas construídas de forma irregulares que prejudicam o deslocamento de pedestres "/>
    <s v="0 | Não há rampas de acessibilidade."/>
    <s v="Há existência de rampas, porém não permitem a acessibilidade em função de fugir dos padrões"/>
    <s v="0 | Sem faixa de travessia no trecho"/>
    <s v="Sem faixa de pedestres, inclusive em frente as escolas que existem"/>
    <n v="2"/>
    <s v="Trecho com um semáforo, mas que não contribui muito com o fluxo nem a organização do trânsito"/>
    <n v="2"/>
    <s v="Há placas porém, estão envelhecidas e não ajudam muito em função de não estarem mais visualmente em bom estado"/>
    <s v="0 |  Trecho com ruído muito elevado, acima de 90 dB"/>
    <m/>
    <s v="Há muito ruído em função do intenso fluxo de veículos leves e pesados, afinal é a via principal do bairro "/>
    <s v="0 | Trecho visivelmente poluído, com alto tráfego de veículos diesel. Fumaça visível, com efeitos sobre a respiração"/>
    <s v="A trafegabilidade de ônibus e caminhões produzem muita fumaça em função da queima de óleo"/>
    <s v="0 | Trecho sem nenhum ponto de apoio ou conforto para o pedestre"/>
    <m/>
    <n v="2"/>
    <s v="03"/>
    <m/>
    <s v="0 | Local de trânsito muito desordenado e agressivo. Pedestre tem a sensação de querer sair logo do local"/>
    <s v="Sem fiscalização"/>
    <s v="https://drive.google.com/open?id=1vRflynl7Ec0_j8HhSa4KRrN1ZUiahHa3, https://drive.google.com/open?id=1ouCdrFtyMYqZ5zL7B2Yy5VPyRJTNHCHn, https://drive.google.com/open?id=1oO8C8v-gwkpnQyGoJtfFu5lZEj-aL6na, https://drive.google.com/open?id=11M4WIPx3QGHQ5GyvvaXOePvvz0H08Gpp, https://drive.google.com/open?id=1mL6zWn2doPJzB2tLI1TdH8C0YqwEwAZo"/>
    <s v="cintiagest.ambiental@gmail.com"/>
    <d v="1899-12-30T13:00:00"/>
    <n v="3"/>
    <n v="3"/>
    <n v="0"/>
    <n v="0"/>
    <n v="0"/>
    <n v="0"/>
    <n v="2"/>
    <n v="2"/>
    <n v="0"/>
    <n v="0"/>
    <n v="0"/>
    <n v="2"/>
    <n v="0"/>
    <n v="1.2"/>
    <n v="1"/>
    <n v="0.66666666666666663"/>
    <n v="0.93333333333333335"/>
  </r>
  <r>
    <x v="64"/>
    <x v="0"/>
    <x v="12"/>
    <x v="1"/>
    <s v="PA"/>
    <x v="1"/>
    <x v="64"/>
    <x v="0"/>
    <s v="0 | Calçada completamente destruída, repleta de buracos, blocos e pedras soltas que “empurram” o pedestre para a rua"/>
    <s v="Calçada desniveladas, irregulares e com nenhuma manutenção"/>
    <n v="4"/>
    <n v="1.3"/>
    <m/>
    <s v="As dimensões variam a medida que nos deslocamos em sua extensão"/>
    <n v="1"/>
    <s v="Calçada irregular e com nenhuma inclinação..."/>
    <s v="0 | Lugar fechado de barreiras, que obriga o cidadão a sair para a rua."/>
    <s v="Muitos postes na calçada, construção de casas irregulares e muito lixo acumulado o que impede a mobilidade de pedestres nestas"/>
    <s v="0 | Não há rampas de acessibilidade."/>
    <s v="Nenhuma rampa"/>
    <s v="0 | Sem faixa de travessia no trecho"/>
    <s v="Sem sinalização ou placas visíveis"/>
    <s v="0 | Trecho não tem semáforo para pedestre ou semáforo está com defeito"/>
    <s v="Não há semáforos"/>
    <n v="1"/>
    <s v="Placas envelhecidas e pouco visuais"/>
    <n v="2"/>
    <m/>
    <s v="Possui fluxo moderado de motocicletas e carros de passeio o que causa ainda bastante ruídos"/>
    <n v="4"/>
    <m/>
    <s v="0 | Trecho sem nenhum ponto de apoio ou conforto para o pedestre"/>
    <m/>
    <n v="1"/>
    <n v="0"/>
    <s v="Não há arvores o que tem são plantas cultivadas pelos moradores próximos que encontram nesta ação uma oportunidade para impedir que o lixo tomasse conta da via e sua calçada"/>
    <s v="0 | Local de trânsito muito desordenado e agressivo. Pedestre tem a sensação de querer sair logo do local"/>
    <s v="Via sem fiscalização e muito arriscada em função da ausência de iluminação e fluxo de carros e motos em alta velocidade"/>
    <s v="https://drive.google.com/open?id=1B66avGL_zUTUuWMd_1TUMd4cfaLenYY6, https://drive.google.com/open?id=1y6NZ0ap24MS0WoeLKFxm0qzx3nrKi9-2, https://drive.google.com/open?id=1EA1WhNOpq3dZthmsuhAkh3JU00V9i8SW, https://drive.google.com/open?id=1if5SPcSfISH_3iXZYrR3u__nv436YGpj"/>
    <s v="cintiagest.ambiental@gmail.com"/>
    <d v="1899-12-30T12:00:00"/>
    <n v="0"/>
    <n v="4"/>
    <n v="1"/>
    <n v="0"/>
    <n v="0"/>
    <n v="0"/>
    <n v="0"/>
    <n v="1"/>
    <n v="2"/>
    <n v="4"/>
    <n v="0"/>
    <n v="1"/>
    <n v="0"/>
    <n v="1"/>
    <n v="0.16666666666666666"/>
    <n v="1.6666666666666667"/>
    <n v="0.8666666666666667"/>
  </r>
  <r>
    <x v="65"/>
    <x v="0"/>
    <x v="12"/>
    <x v="1"/>
    <s v="PA"/>
    <x v="2"/>
    <x v="65"/>
    <x v="1"/>
    <s v="0 | Calçada completamente destruída, repleta de buracos, blocos e pedras soltas que “empurram” o pedestre para a rua"/>
    <s v="Calçadas bastante deterioradas em determinados trechos e com muita irregularidade com buracos entre outros problemas"/>
    <n v="4"/>
    <n v="1.7"/>
    <m/>
    <s v="As dimensões variam em toda sua extensão, as vezes para mais, porém muito mais para menos"/>
    <n v="2"/>
    <s v="Calçadas Planas com exceção da frente da delegacia e da Unidade Básica de Saúde do Parque Verde "/>
    <s v="0 | Lugar fechado de barreiras, que obriga o cidadão a sair para a rua."/>
    <s v="Muitas construções irregulares de calçadas à residencias que invadem as calçadas ao longo de sua extensão"/>
    <s v="0 | Não há rampas de acessibilidade."/>
    <s v="Sem rampas apropriadas"/>
    <s v="0 | Sem faixa de travessia no trecho"/>
    <s v="Sem faixa de pedestres"/>
    <n v="1"/>
    <s v="Possui um Semáforo em sua conexão com a rodovia do Tapanã"/>
    <n v="1"/>
    <s v="Placas envelhecidas e sem visual, ou seja ficam sem funcionalidade"/>
    <s v="0 |  Trecho com ruído muito elevado, acima de 90 dB"/>
    <m/>
    <m/>
    <s v="0 | Trecho visivelmente poluído, com alto tráfego de veículos diesel. Fumaça visível, com efeitos sobre a respiração"/>
    <s v="Há muita queima de combustível em função do intenso fluxo de caminhões, ônibus e carros"/>
    <s v="0 | Trecho sem nenhum ponto de apoio ou conforto para o pedestre"/>
    <m/>
    <n v="1"/>
    <n v="4"/>
    <m/>
    <s v="0 | Local de trânsito muito desordenado e agressivo. Pedestre tem a sensação de querer sair logo do local"/>
    <s v="Sem sinalizações e pouca fiscalização"/>
    <s v="https://drive.google.com/open?id=1UFGtpDICfBAlIZH_YZ8RtZ_xdLTq0S-i, https://drive.google.com/open?id=1HLBIebHtAM8_MXpmJf0qldsJjq98oX4A, https://drive.google.com/open?id=1YjUMIwasb7_44hh1SoVVlDmCLI0KcPav, https://drive.google.com/open?id=1cnu2u8hN3c9ORjG2bTJNzaRI-LAU3cx5, https://drive.google.com/open?id=1-Ceb9q8KVkTcJY-P_5-nXsDX5S9lMNA3"/>
    <s v="cintiagest.ambiental@gmail.com"/>
    <d v="1899-12-30T10:30:00"/>
    <n v="0"/>
    <n v="4"/>
    <n v="2"/>
    <n v="0"/>
    <n v="0"/>
    <n v="0"/>
    <n v="1"/>
    <n v="1"/>
    <n v="0"/>
    <n v="0"/>
    <n v="0"/>
    <n v="1"/>
    <n v="0"/>
    <n v="1.2"/>
    <n v="0.5"/>
    <n v="0.33333333333333331"/>
    <n v="0.76666666666666672"/>
  </r>
  <r>
    <x v="66"/>
    <x v="0"/>
    <x v="12"/>
    <x v="1"/>
    <s v="PA"/>
    <x v="7"/>
    <x v="66"/>
    <x v="0"/>
    <n v="6"/>
    <s v="Possui piso tátil, mas há deterioração do pavimento."/>
    <s v="10 | Calçada com mais de 3,0 metros de largura e faixa livre com 1,20 m ou mais"/>
    <n v="3.65"/>
    <n v="1.9"/>
    <s v="Largura livre irregular ao longo do trecho avaliado, com reduções consideráveis."/>
    <s v="10 | Calçada de aparência plana, que não impede o caminhar confortável e seguro"/>
    <m/>
    <n v="4"/>
    <s v="Diferentes obstáculos presentes, dentre os quais ponto de ônibus mal posicionado, postes e vendedores ambulantes."/>
    <n v="6"/>
    <s v="Nem todos os acessos possuem a rampa. Há degrau entre a rua e a rampa existente."/>
    <n v="6"/>
    <s v="Nem todos os trechos possuem faixa, a faixa existente está apagada."/>
    <n v="4"/>
    <s v="Nem todos os trechos de travessia possuem semáforo para pedestres, onde existe, o equipamento está velho com a iluminação esmaecida."/>
    <n v="4"/>
    <s v="Apenas a indicação das linhas de ônibus que passam no local."/>
    <n v="3"/>
    <m/>
    <n v="77"/>
    <s v="5 | Trecho com tráfego intenso de veículos, em especial motocicletas, ônibus, caminhões e vans com motor diesel"/>
    <s v="Muitos ônibus"/>
    <n v="4"/>
    <s v="Apenas um ponto de ônibus em condição precária"/>
    <n v="8"/>
    <n v="10"/>
    <s v="Apenas árvores"/>
    <n v="3"/>
    <m/>
    <s v="https://drive.google.com/open?id=1f3COkgrZNsk6GOMFqHbFanFoSh8IdLDz, https://drive.google.com/open?id=1oVnajP_RxItVKQ_T_uairub6k0UlPm0w, https://drive.google.com/open?id=1aSibMeqezMJrIkcelNU5IShQ6USReDdk, https://drive.google.com/open?id=1a-JBKIz1Hkt1MLZVWATTnxcCYnVPOZvy, https://drive.google.com/open?id=1J7133lQC2moe5yU8XnA_LWta20QxnLk1, https://drive.google.com/open?id=1KEfFoTki9q1BG2APrhCFscyp-Une2bY1, https://drive.google.com/open?id=1rxvwXT_JQtrjumCyrkU7B8xYdylY_mLj, https://drive.google.com/open?id=1uU9d0nP76asHrmASX5S8YPvS4SuNjuzk, https://drive.google.com/open?id=1g4nlUMv4gTqylzFmGpGb4o8rWktEoTu6, https://drive.google.com/open?id=1NUfQcvadJZXYyLJAbQVHLnOHAVp5ktY0"/>
    <s v="leograla@gmail.com"/>
    <d v="1899-12-30T17:05:00"/>
    <n v="6"/>
    <n v="10"/>
    <n v="10"/>
    <n v="4"/>
    <n v="6"/>
    <n v="6"/>
    <n v="4"/>
    <n v="4"/>
    <n v="3"/>
    <n v="5"/>
    <n v="4"/>
    <n v="8"/>
    <n v="3"/>
    <n v="7.2"/>
    <n v="5"/>
    <n v="5.166666666666667"/>
    <n v="5.9333333333333336"/>
  </r>
  <r>
    <x v="67"/>
    <x v="0"/>
    <x v="12"/>
    <x v="1"/>
    <s v="PA"/>
    <x v="7"/>
    <x v="67"/>
    <x v="1"/>
    <n v="2"/>
    <s v="Pavimento com muitas irregularidades, muitos buracos, pedras soltas, lixo na calçada."/>
    <n v="7"/>
    <n v="2.8"/>
    <n v="1.3"/>
    <s v="Largura livre variável. "/>
    <n v="9"/>
    <s v="Desníveis presentes"/>
    <n v="4"/>
    <s v="Diferentes obstáculos presentes, postes, lixo, ponto de ônibus mau posicionado."/>
    <s v="5 | A rampa existe, mas está fora de norma ou sem manutenção"/>
    <s v="Possui rampa em apenas uma das extremidades, não segue a norma. "/>
    <s v="5 | Faixa desgastada, com falta de manutenção e sem placas de advertência."/>
    <s v="Faixa de segurança desgastada, não possui outros indicativos."/>
    <n v="3"/>
    <s v="Os locais com os semáforos para pedestres são distantes do ponto e econtram-se em situação precária."/>
    <s v="0 | Trecho não tem nenhuma orientação para localização dos pedestres"/>
    <s v="Apenas placas para veículos"/>
    <n v="3"/>
    <n v="76"/>
    <s v="Próximo à ponto de ônibus, a região é uma das mais movimentadas da cidade."/>
    <n v="3"/>
    <m/>
    <n v="4"/>
    <s v="Ponto de ônibus deteriorado e insuficiente para a demanda."/>
    <s v="5 | Trecho com algumas árvores que trazem sombra"/>
    <n v="4"/>
    <s v="Uma pequena praça abandonada atrás do ponto de ônibus."/>
    <n v="6"/>
    <s v="A rua que é adjacente à calçada avaliada encontra-se com uso baixo em decorrência de alterações viárias, a mão seguinte, após o canteiro concentra o &quot;grosso do fluxo&quot;."/>
    <s v="https://drive.google.com/open?id=1QNA2TtdmtefYkTP0CPu_jT-3d4FwADxl, https://drive.google.com/open?id=10foqaOzZMcqhZucY9JsAIk-0-oiojthb, https://drive.google.com/open?id=1VXFf9u4azo9EaXNlwf3oWSs0fYuqfSxb, https://drive.google.com/open?id=1LPcSkUeki3gV419WYWz0BWOy7BcwXbRF, https://drive.google.com/open?id=1gkrFovpouZvyrPC29Zivgo54CCZqDPjd, https://drive.google.com/open?id=1BN76uIZWCX9858Mo1R2UBXukAlpXci7B"/>
    <s v="leograla@gmail.com"/>
    <d v="1899-12-30T17:15:00"/>
    <n v="2"/>
    <n v="7"/>
    <n v="9"/>
    <n v="4"/>
    <n v="5"/>
    <n v="5"/>
    <n v="3"/>
    <n v="0"/>
    <n v="3"/>
    <n v="3"/>
    <n v="4"/>
    <n v="5"/>
    <n v="6"/>
    <n v="5.4"/>
    <n v="3.5"/>
    <n v="3.8333333333333335"/>
    <n v="4.7666666666666666"/>
  </r>
  <r>
    <x v="68"/>
    <x v="0"/>
    <x v="12"/>
    <x v="1"/>
    <s v="PA"/>
    <x v="2"/>
    <x v="68"/>
    <x v="0"/>
    <n v="2"/>
    <s v="Pavimento muito irregular, calçada quebrada, blocos de concreto soltos."/>
    <s v="10 | Calçada com mais de 3,0 metros de largura e faixa livre com 1,20 m ou mais"/>
    <n v="3.7"/>
    <n v="2.2999999999999998"/>
    <s v="Largura irregular ao londo do trecho, especialmente a largura da faixa livre."/>
    <n v="3"/>
    <s v="Em frente ao CRAS é razoávelmente plano. Inclinação variável ao longo do trecho, há presença de muitas rampas de imóveis com mais de 10º de inclinação e que interrompem o tráfego de pedestres na calçada."/>
    <n v="2"/>
    <s v="Muitas barreiras e obstáculos presentes. Especialmente rampas fora de padrões, intervenções particulares (construções), lixo, etc."/>
    <n v="1"/>
    <s v="Há rampa em apenas uma extremidade, porém com degrau que inviabiliza a utilização."/>
    <n v="4"/>
    <s v="Faixas desgastadas"/>
    <s v="5 | Trecho com semáforo para pedestres, mas sem sinal sonoro. Espera para abertura superior a 1 min. e tempo curto (menos de 15 seg.) para travessia"/>
    <s v="Em uma das extremidades não há semáforo para pedestres e a travessia é feita correndo uma vez que é uma área de grande fluxo."/>
    <s v="0 | Trecho não tem nenhuma orientação para localização dos pedestres"/>
    <m/>
    <n v="4"/>
    <n v="72"/>
    <s v="É uma via com grande fluxo de veículos pesados, caminhões e ônibus."/>
    <n v="4"/>
    <m/>
    <n v="1"/>
    <s v="Via adjacente possui alguns bancos"/>
    <s v="5 | Trecho com algumas árvores que trazem sombra"/>
    <n v="9"/>
    <s v="Algumas árvores presentes não são adequadas para sombreamento, apenas paisagismo (aparentam ser plantadas por particulares).)."/>
    <n v="3"/>
    <s v="Fluxo intenso, pedestre usa a ciclofaixa para se deslocar uma vez que boa parte da calçada é intrafegável."/>
    <s v="https://drive.google.com/open?id=10KYeZleo0OxbEroNcnm89owVsIY3EZLY, https://drive.google.com/open?id=1T2_r0xCG3hU9Hvky3H1b5_2Qu36KXP1x, https://drive.google.com/open?id=1FUGx3qwUcmp5Tr21Scz2mCdo4HNXg1JV, https://drive.google.com/open?id=1lDGwl8mwV-mr5Fbw54XTIeiAwcc2IcPC, https://drive.google.com/open?id=1pBnTY9BwAwwVSTjMnbQCC33a0z0uBkSu, https://drive.google.com/open?id=1cb8ZK0hoSHimaGEvl9cNhFDG_N-cOcc3, https://drive.google.com/open?id=1-tI8lOI25BJtClZpMggUlvYUI-UUr_fP, https://drive.google.com/open?id=10Pk3ZtkQ8Hg_8AiQ1uRQF7Pmazsyn0zX, https://drive.google.com/open?id=13mjhKRdtnyPADX9mNaWJDkcCaDrdnfld"/>
    <s v="leograla@gmail.com"/>
    <d v="1899-12-30T17:55:00"/>
    <n v="2"/>
    <n v="10"/>
    <n v="3"/>
    <n v="2"/>
    <n v="1"/>
    <n v="4"/>
    <n v="5"/>
    <n v="0"/>
    <n v="4"/>
    <n v="4"/>
    <n v="1"/>
    <n v="5"/>
    <n v="3"/>
    <n v="3.6"/>
    <n v="3.6666666666666665"/>
    <n v="3.8333333333333335"/>
    <n v="3.6"/>
  </r>
  <r>
    <x v="69"/>
    <x v="0"/>
    <x v="12"/>
    <x v="1"/>
    <s v="PA"/>
    <x v="0"/>
    <x v="69"/>
    <x v="0"/>
    <n v="6"/>
    <s v="Muitas pedras soltas e buracos no pavimento."/>
    <s v="10 | Calçada com mais de 3,0 metros de largura e faixa livre com 1,20 m ou mais"/>
    <n v="4.5"/>
    <n v="4.3"/>
    <s v="No trecho avaliado a largura é constante."/>
    <s v="10 | Calçada de aparência plana, que não impede o caminhar confortável e seguro"/>
    <m/>
    <n v="9"/>
    <s v="Ponto de ônibus e alguns postes são encontrados no trecho avaliado."/>
    <s v="0 | Não há rampas de acessibilidade."/>
    <m/>
    <n v="3"/>
    <s v="Possui faixas de pedestres em condições precárias."/>
    <n v="6"/>
    <s v="Possui nas duas extremidades."/>
    <n v="2"/>
    <s v="Apenas placas turísticas apagadas."/>
    <n v="3"/>
    <n v="77"/>
    <s v="Uma das vias com maior fluxo de ônibus da cidade."/>
    <n v="3"/>
    <s v="Efeitos atenuados pela área verde adjacente (Bosque Rodrigues Alves)."/>
    <n v="6"/>
    <s v="Um ponto de ônibus e o Bosque Rodrigues Alves (cobra entrada)."/>
    <s v="0 | Trecho de rua sem nenhuma vegetação"/>
    <n v="0"/>
    <s v="A calçada não possui árvores, porém, a presença do Bosque adjacente permite sombreamento da calçada em partes do dia."/>
    <n v="4"/>
    <m/>
    <s v="https://drive.google.com/open?id=1CxOJmKd8-t-ozxUlkXSm6W4fywC58Ptb, https://drive.google.com/open?id=198I9cLyA0JmlpqAUsqYRHumQwTVfz7F9, https://drive.google.com/open?id=1gShDnN6XrtmMfy_IcAoImthpw0xuHlTf, https://drive.google.com/open?id=1Kuvg6w0bcAKnqUf_h1SBpwoaHtW0DanF"/>
    <s v="leograla@gmail.com"/>
    <d v="1899-12-30T18:03:00"/>
    <n v="6"/>
    <n v="10"/>
    <n v="10"/>
    <n v="9"/>
    <n v="0"/>
    <n v="3"/>
    <n v="6"/>
    <n v="2"/>
    <n v="3"/>
    <n v="3"/>
    <n v="6"/>
    <n v="0"/>
    <n v="4"/>
    <n v="7"/>
    <n v="3.8333333333333335"/>
    <n v="2.5"/>
    <n v="5.166666666666667"/>
  </r>
  <r>
    <x v="70"/>
    <x v="0"/>
    <x v="12"/>
    <x v="1"/>
    <s v="PA"/>
    <x v="2"/>
    <x v="70"/>
    <x v="2"/>
    <n v="3"/>
    <s v="Calçada irregular no trecho avaliado, partes boas, partes intrafegáveis"/>
    <n v="2"/>
    <n v="1.35"/>
    <n v="0.85"/>
    <s v="Largura variável no trecho, em frente à Unidade de Saúde é um dos piores trechos. Os demais há entre 1 e 2 metros de largura total."/>
    <n v="9"/>
    <m/>
    <n v="6"/>
    <s v="Existem alguns obstáculos ocasionados pelo uso irregular da calçada, bem como rampa de veículo em casa particular."/>
    <s v="0 | Não há rampas de acessibilidade."/>
    <m/>
    <s v="0 | Sem faixa de travessia no trecho"/>
    <m/>
    <s v="0 | Trecho não tem semáforo para pedestre ou semáforo está com defeito"/>
    <m/>
    <s v="0 | Trecho não tem nenhuma orientação para localização dos pedestres"/>
    <m/>
    <n v="7"/>
    <n v="67"/>
    <s v="Passagem de ônibus, durante a semana o fluxo aumenta consideravelmente."/>
    <n v="7"/>
    <m/>
    <n v="6"/>
    <s v="Canteiro central possui bancos, mas não há cobertura para ônibus."/>
    <n v="9"/>
    <n v="23"/>
    <s v="Contei 23, porém nem todas oferecem sombra, e inclui em ambos os lados da rua adjacente (que dá acesso à unidade de saúde) por ser perto o suficiente para gerar sombra na calçada avaliada."/>
    <n v="7"/>
    <m/>
    <s v="https://drive.google.com/open?id=1qn8GY74cixH1Gp9wuYgnKmnX5UDCMYYH, https://drive.google.com/open?id=19fHep_BKZZnM9P1eBp3grhh3bU_IUqnc, https://drive.google.com/open?id=1pUBS0_zMBbFh4XXV_07YefBOLqv-NUWV, https://drive.google.com/open?id=1rzi0xu_a6mQM_cGqf3wr5Br6V-thVh9s, https://drive.google.com/open?id=1aLJwvqsjSDNyiKtjpavD-7Yy5LsG2RVb, https://drive.google.com/open?id=10rfSf6HDrZl94OYOZMtQ38f3UpN1G0hM, https://drive.google.com/open?id=1IHIz_5wcqvvjHGAxej_dIvpDPEYk57XE, https://drive.google.com/open?id=18MNBpxUb7UJxkHzPOQ7WWdDG6HOnoaoo"/>
    <s v="leograla@gmail.com"/>
    <d v="1899-12-30T18:14:00"/>
    <n v="3"/>
    <n v="2"/>
    <n v="9"/>
    <n v="6"/>
    <n v="0"/>
    <n v="0"/>
    <n v="0"/>
    <n v="0"/>
    <n v="7"/>
    <n v="7"/>
    <n v="6"/>
    <n v="9"/>
    <n v="7"/>
    <n v="4"/>
    <n v="0"/>
    <n v="7.5"/>
    <n v="4.2"/>
  </r>
  <r>
    <x v="71"/>
    <x v="0"/>
    <x v="12"/>
    <x v="1"/>
    <s v="PA"/>
    <x v="7"/>
    <x v="71"/>
    <x v="2"/>
    <n v="6"/>
    <s v="Condição variável no trecho avaliado, junto à escola a calçada está boa, nos imóveis particulares a condição piora significativamente."/>
    <s v="10 | Calçada com mais de 3,0 metros de largura e faixa livre com 1,20 m ou mais"/>
    <n v="4.8499999999999996"/>
    <n v="4.3"/>
    <s v="Largura variável, em frente à escola a largura é maior (registrada), nos imóveis particulares reduz para menos de 3m total, com vão livre entre de 1m a 2m."/>
    <n v="9"/>
    <m/>
    <n v="7"/>
    <s v="Há alguns obstáculos em imóveis particulares, desnível considerável no piso, entulho."/>
    <n v="8"/>
    <s v="POssui rampa em uma das extremidades e em frente à escola."/>
    <n v="6"/>
    <s v="Possui faixa em frente à escola. Apresenta certo desgaste"/>
    <s v="0 | Trecho não tem semáforo para pedestre ou semáforo está com defeito"/>
    <m/>
    <s v="0 | Trecho não tem nenhuma orientação para localização dos pedestres"/>
    <m/>
    <n v="4"/>
    <n v="71"/>
    <s v="Durante a semana o fluxo é intenso, especialmente de ônibus."/>
    <s v="5 | Trecho com tráfego intenso de veículos, em especial motocicletas, ônibus, caminhões e vans com motor diesel"/>
    <m/>
    <n v="6"/>
    <s v="O canteiro central possui bancos, não há cobertura para ponto de ônibus. "/>
    <s v="5 | Trecho com algumas árvores que trazem sombra"/>
    <n v="10"/>
    <s v="A calçada avaliada não possui árvores, porém o canteiro central adjacente possui muitas árvores que conseguem gerar alguma sombra na calçada avaliada."/>
    <s v="5 | Trecho com trânsito mais agressivo e velocidade regulamentar acima de 50 km/h"/>
    <m/>
    <s v="https://drive.google.com/open?id=1nU6Fh32SOWKjahfxHMKF6tpcgUFgNm0F, https://drive.google.com/open?id=1Gyo1oyuqjzMJAMuRbPv6QYqe9FTOT3Hp, https://drive.google.com/open?id=1j9G9CvC5_hbthssR2q1ePt9uRm4yIF6F, https://drive.google.com/open?id=1_tTkzc7WvaiLDBNFwLnFWHYu1CG2b3BC, https://drive.google.com/open?id=1OE7t5g7rJj6eV3aPCQ4aiT4mXzPHH7GI, https://drive.google.com/open?id=1h7PpcH7J1DRTQG-599sWGo_zDI02xsQw"/>
    <s v="leograla@gmail.com"/>
    <d v="1899-12-30T18:20:00"/>
    <n v="6"/>
    <n v="10"/>
    <n v="9"/>
    <n v="7"/>
    <n v="8"/>
    <n v="6"/>
    <n v="0"/>
    <n v="0"/>
    <n v="4"/>
    <n v="5"/>
    <n v="6"/>
    <n v="5"/>
    <n v="5"/>
    <n v="8"/>
    <n v="3"/>
    <n v="4.833333333333333"/>
    <n v="6.0666666666666664"/>
  </r>
  <r>
    <x v="72"/>
    <x v="0"/>
    <x v="12"/>
    <x v="1"/>
    <s v="PA"/>
    <x v="3"/>
    <x v="72"/>
    <x v="1"/>
    <n v="7"/>
    <s v="Alguns trechos das calçadas apresentam elevações tipo rampa nas garagens "/>
    <s v="10 | Calçada com mais de 3,0 metros de largura e faixa livre com 1,20 m ou mais"/>
    <n v="2.5"/>
    <n v="2"/>
    <s v="Alguns trechos da calçada apresebtam apresentam larguras menor que 2.5 m"/>
    <n v="1"/>
    <s v="Ha uma rampa na calçada em frente a garagem de uma residência acima de 10%"/>
    <s v="10 | Trecho sem obstáculos permite o caminhar contínuo pela calçada"/>
    <s v="Nao apresenta obstáculos "/>
    <n v="7"/>
    <s v="Rampas estao fora do padrão "/>
    <n v="7"/>
    <s v="Faixa desgatada e com sinalização "/>
    <n v="6"/>
    <s v="Ha semafaro mas sem sinal sonoro "/>
    <n v="7"/>
    <s v="Trecho há placas mas direcionando ao pedestre "/>
    <n v="7"/>
    <n v="63.33"/>
    <s v="Ruidos é tenso devido ao fluxo de veículos "/>
    <n v="7"/>
    <s v="No trecho fluxo de veiculos de pequeno a altos portes "/>
    <n v="6"/>
    <s v="Apresenta uma árvore "/>
    <n v="6"/>
    <n v="1"/>
    <s v="Apresenta uma arvores nesse lado "/>
    <s v="10 | Local de tráfego leve, com velocidade até 40 km/h, com ruas movimentadas, comércio aberto e “sensação de segurança”"/>
    <s v="Os veículos trafegam com uma velocidade controlada "/>
    <s v="https://drive.google.com/open?id=1R6EfWI7OSVCuDt_kItwEKYMaFCbtDD7K, https://drive.google.com/open?id=1a8QoCGE1CUdQ2L5WVoJQJ53f8MsjolbP, https://drive.google.com/open?id=1pHkV6nEWfv9YUmmY5TMpCl1tA5aaez7x, https://drive.google.com/open?id=1EjRHHzukVcTuppFRbW0Yqc7MZ8C53ZlP, https://drive.google.com/open?id=10NAmZuvgtLO-2kQqU2skVz_tuVWNJ2TS"/>
    <s v="ilha_java2015@hotmail.com"/>
    <d v="1899-12-30T17:51:00"/>
    <n v="7"/>
    <n v="10"/>
    <n v="1"/>
    <n v="10"/>
    <n v="7"/>
    <n v="7"/>
    <n v="6"/>
    <n v="7"/>
    <n v="7"/>
    <n v="7"/>
    <n v="6"/>
    <n v="6"/>
    <n v="10"/>
    <n v="7"/>
    <n v="6.666666666666667"/>
    <n v="6.5"/>
    <n v="7.1333333333333337"/>
  </r>
  <r>
    <x v="73"/>
    <x v="0"/>
    <x v="12"/>
    <x v="1"/>
    <s v="PA"/>
    <x v="1"/>
    <x v="73"/>
    <x v="1"/>
    <n v="8"/>
    <s v="Calçada com piso tátil em frente da repartição pública, depois calçada nivelada com piso comum de concreto"/>
    <s v="10 | Calçada com mais de 3,0 metros de largura e faixa livre com 1,20 m ou mais"/>
    <n v="5"/>
    <n v="1.2"/>
    <s v="Largura é a mesma por todo o quarteirão "/>
    <n v="7"/>
    <s v="Não oferece dificuldade para a caminhada"/>
    <n v="8"/>
    <m/>
    <n v="4"/>
    <s v="Rampa só na frente do órgão público, e não é para cadeirantes, é acesso geral"/>
    <n v="8"/>
    <m/>
    <n v="7"/>
    <s v="Há o semáforo dos cruzamentos, entretanto não há indicação para pedestres, só semáforos para carros"/>
    <s v="5 | Trecho tem apenas placas indicando os pontos de interesse"/>
    <m/>
    <n v="4"/>
    <m/>
    <s v="Sem decibelímetros para medição, mas o barulho é intenso"/>
    <s v="5 | Trecho com tráfego intenso de veículos, em especial motocicletas, ônibus, caminhões e vans com motor diesel"/>
    <m/>
    <s v="0 | Trecho sem nenhum ponto de apoio ou conforto para o pedestre"/>
    <m/>
    <s v="5 | Trecho com algumas árvores que trazem sombra"/>
    <n v="4"/>
    <m/>
    <n v="1"/>
    <s v="Apesar do grande volume de pedestres, a área oferece pouca segurança "/>
    <s v="https://drive.google.com/open?id=1pJOU1dGLV1NVIEdYEeKKvIlWC5ID1hjg, https://drive.google.com/open?id=1EkVlUhBBBJEV7pHxbYLn0cnFICJ1Qj5K, https://drive.google.com/open?id=1bXkTD6lZ4faTrHl5qYQLsLTfR6gRfGid, https://drive.google.com/open?id=1R_AHfloBvdVa7VUUKTItUZGV2bh9lWJQ"/>
    <s v="queiroga.daniele@gmail.com"/>
    <d v="1899-12-30T15:50:00"/>
    <n v="8"/>
    <n v="10"/>
    <n v="7"/>
    <n v="8"/>
    <n v="4"/>
    <n v="8"/>
    <n v="7"/>
    <n v="5"/>
    <n v="4"/>
    <n v="5"/>
    <n v="0"/>
    <n v="5"/>
    <n v="1"/>
    <n v="7.4"/>
    <n v="7.166666666666667"/>
    <n v="3.8333333333333335"/>
    <n v="6"/>
  </r>
  <r>
    <x v="74"/>
    <x v="0"/>
    <x v="12"/>
    <x v="1"/>
    <s v="PA"/>
    <x v="2"/>
    <x v="74"/>
    <x v="1"/>
    <s v="5 | Calçada com frestas, além de algumas falhas no pavimento"/>
    <s v="Caminho com desnível de calçadas "/>
    <s v="10 | Calçada com mais de 3,0 metros de largura e faixa livre com 1,20 m ou mais"/>
    <n v="6"/>
    <n v="2"/>
    <s v="Calçada bem larga"/>
    <n v="8"/>
    <m/>
    <s v="5 | Obstáculos obrigam a constantes desvios."/>
    <s v="Nesse trecho há muitas barracas que vendem comidas, então há barracas e cadeiras espalhadas, obrigando o pedestre a desviar, mas não a ponto de sair da calçada pois ela é bem larga"/>
    <s v="5 | A rampa existe, mas está fora de norma ou sem manutenção"/>
    <m/>
    <s v="5 | Faixa desgastada, com falta de manutenção e sem placas de advertência."/>
    <m/>
    <s v="5 | Trecho com semáforo para pedestres, mas sem sinal sonoro. Espera para abertura superior a 1 min. e tempo curto (menos de 15 seg.) para travessia"/>
    <m/>
    <s v="5 | Trecho tem apenas placas indicando os pontos de interesse"/>
    <m/>
    <s v="0 |  Trecho com ruído muito elevado, acima de 90 dB"/>
    <m/>
    <s v="Sem decibelímetro, mas o barulho do trânsito é grande, em alguns horários é mais severo por conta do rusg"/>
    <s v="5 | Trecho com tráfego intenso de veículos, em especial motocicletas, ônibus, caminhões e vans com motor diesel"/>
    <s v="Trecho bem movimentado pois comporta hospitais, lojas e faculdades"/>
    <s v="5 | Trecho com algum local para descanso ou abrigo, como parada de ônibus ou marquise de edifício"/>
    <s v="Existe um ponto de ônibus no quarteirão "/>
    <s v="5 | Trecho com algumas árvores que trazem sombra"/>
    <n v="6"/>
    <m/>
    <s v="0 | Local de trânsito muito desordenado e agressivo. Pedestre tem a sensação de querer sair logo do local"/>
    <s v="Grande fluxo de pedestres e carros"/>
    <s v="https://drive.google.com/open?id=12IgNIm8cjuC7QPlQ_Z-FsI32e4uwGJkh, https://drive.google.com/open?id=1uDXSVhdeYJhYHK18N7lDXu0vqTqkzIJ4, https://drive.google.com/open?id=1P8rz0o_Nnup6vZwLINN7H9OzIf6cHCVl, https://drive.google.com/open?id=1OuXvjSM-ssVOEDSdJDCZP2ZaaDzxYJdl, https://drive.google.com/open?id=1JT1Q1qL5uwvzWG3dfo4zxaq1XemylQEc, https://drive.google.com/open?id=1ZLoziKuvgy5lHVb_z2M-_ZHR9uNXKLBo, https://drive.google.com/open?id=1YGXE8WvHZZpyk-1sJU8gjKJMXARU91-_"/>
    <s v="queiroga.daniele@gmail.com"/>
    <d v="1899-12-30T16:00:00"/>
    <n v="5"/>
    <n v="10"/>
    <n v="8"/>
    <n v="5"/>
    <n v="5"/>
    <n v="5"/>
    <n v="5"/>
    <n v="5"/>
    <n v="0"/>
    <n v="5"/>
    <n v="5"/>
    <n v="5"/>
    <n v="0"/>
    <n v="6.6"/>
    <n v="5"/>
    <n v="3.3333333333333335"/>
    <n v="4.9666666666666668"/>
  </r>
  <r>
    <x v="75"/>
    <x v="0"/>
    <x v="12"/>
    <x v="1"/>
    <s v="PA"/>
    <x v="2"/>
    <x v="75"/>
    <x v="1"/>
    <s v="5 | Calçada com frestas, além de algumas falhas no pavimento"/>
    <s v="Há uma variação grande na qualidade da calçada ao longo da avenida "/>
    <s v="10 | Calçada com mais de 3,0 metros de largura e faixa livre com 1,20 m ou mais"/>
    <n v="6"/>
    <n v="2.5"/>
    <s v="Tem boa área de circulação "/>
    <n v="8"/>
    <s v="A dificuldade em caminhar pelo trecho é que tem muitos carrinhos de ambulantes vendendo lanche "/>
    <s v="5 | Obstáculos obrigam a constantes desvios."/>
    <s v="Canteiros de árvores tomam algum espaço "/>
    <s v="5 | A rampa existe, mas está fora de norma ou sem manutenção"/>
    <m/>
    <s v="5 | Faixa desgastada, com falta de manutenção e sem placas de advertência."/>
    <m/>
    <s v="5 | Trecho com semáforo para pedestres, mas sem sinal sonoro. Espera para abertura superior a 1 min. e tempo curto (menos de 15 seg.) para travessia"/>
    <s v="Sinal sonoro quebrado"/>
    <s v="5 | Trecho tem apenas placas indicando os pontos de interesse"/>
    <s v="Tem placas pois é uma área central"/>
    <s v="5 | Trecho com nível alto de ruído, que dificulta a conversação entre pessoas que caminham. Nível acima de 70 dB"/>
    <m/>
    <s v="Sem decibelímetro, mas a caminhada no local permite experienciar os ruídos, que são bem severos"/>
    <s v="5 | Trecho com tráfego intenso de veículos, em especial motocicletas, ônibus, caminhões e vans com motor diesel"/>
    <s v="Área turística, de hospital igreja e faculdade "/>
    <s v="5 | Trecho com algum local para descanso ou abrigo, como parada de ônibus ou marquise de edifício"/>
    <s v="Não existe ponto de ônibus formal, mas tem prédios com marquises que abrigam as pessoas"/>
    <s v="5 | Trecho com algumas árvores que trazem sombra"/>
    <n v="7"/>
    <m/>
    <s v="5 | Trecho com trânsito mais agressivo e velocidade regulamentar acima de 50 km/h"/>
    <s v="Trânsito intenso"/>
    <s v="https://drive.google.com/open?id=1u4rcsV74uHT7XgqP9mQau-WrUVBzg43a, https://drive.google.com/open?id=1tLdtx-ESOmk1Mn52DpYu04WQMoPlhcla"/>
    <s v="queiroga.daniele@gmail.com"/>
    <d v="1899-12-30T16:30:00"/>
    <n v="5"/>
    <n v="10"/>
    <n v="8"/>
    <n v="5"/>
    <n v="5"/>
    <n v="5"/>
    <n v="5"/>
    <n v="5"/>
    <n v="5"/>
    <n v="5"/>
    <n v="5"/>
    <n v="5"/>
    <n v="5"/>
    <n v="6.6"/>
    <n v="5"/>
    <n v="5"/>
    <n v="5.8"/>
  </r>
  <r>
    <x v="76"/>
    <x v="1"/>
    <x v="13"/>
    <x v="2"/>
    <s v="MG"/>
    <x v="10"/>
    <x v="76"/>
    <x v="0"/>
    <s v="5 | Calçada com frestas, além de algumas falhas no pavimento"/>
    <s v="Calçada larga em mal estado de conservação."/>
    <n v="9"/>
    <n v="7"/>
    <n v="3"/>
    <s v="Largura constante"/>
    <n v="8"/>
    <s v="Com desnível para resolver acesso plano ao mercado. Ora com escadas (arquibancadas), ora com rampas fora do padrão da NBR 9050"/>
    <n v="7"/>
    <s v="Sem barreiras."/>
    <n v="3"/>
    <s v="Todas as rampas fora da norma da NBR 9050"/>
    <s v="5 | Faixa desgastada, com falta de manutenção e sem placas de advertência."/>
    <s v="Quatro faixas no trecho, com diferentes condições de conservação."/>
    <s v="5 | Trecho com semáforo para pedestres, mas sem sinal sonoro. Espera para abertura superior a 1 min. e tempo curto (menos de 15 seg.) para travessia"/>
    <s v="Demora de mais de 5min e abertura com cerca de 5seg."/>
    <s v="0 | Trecho não tem nenhuma orientação para localização dos pedestres"/>
    <m/>
    <n v="6"/>
    <n v="47"/>
    <s v="Medição feita num domingo, quando há redução no tráfego de veículos"/>
    <n v="6"/>
    <m/>
    <n v="2"/>
    <s v="é possível descansar nas escadarias, mas sujeira e falta de manutenção atrapalham."/>
    <n v="7"/>
    <n v="9"/>
    <s v="Sem jardins mas com boa arborização"/>
    <s v="5 | Trecho com trânsito mais agressivo e velocidade regulamentar acima de 50 km/h"/>
    <m/>
    <s v="https://drive.google.com/open?id=1jWcl2PQYaYXB93wPakGP32yqigafcdHr, https://drive.google.com/open?id=1Hq7nR4_hmbfYrsArJ9miFvstjWLj6aoF, https://drive.google.com/open?id=1fMaxTiVxNCmFh2HG1Bjhzx_gIFcox1HA, https://drive.google.com/open?id=1CH04wWkQK8RBCyo2wpIR7KsRM30g1CK9, https://drive.google.com/open?id=1BCrHi7kehAkAiphsBSGNNVpCRxCq5ml3, https://drive.google.com/open?id=1HgwpynL8i4q06g0kCErlqeoqQkpfZBIy, https://drive.google.com/open?id=1_9YDUefSNu0YJcRdZLipzX9Gnsh_GqkR, https://drive.google.com/open?id=1LQvc3vMgFHGnmGFGQJPMyAScG_6PvzZQ, https://drive.google.com/open?id=1yxUo59nWYO_w8iG3ldrf0ocYExzTnKNK, https://drive.google.com/open?id=1yFYgiRV5kFb6HUQ4LqLckTsNwl4-4XFo"/>
    <m/>
    <m/>
    <n v="5"/>
    <n v="9"/>
    <n v="8"/>
    <n v="7"/>
    <n v="3"/>
    <n v="5"/>
    <n v="5"/>
    <n v="0"/>
    <n v="6"/>
    <n v="6"/>
    <n v="2"/>
    <n v="7"/>
    <n v="5"/>
    <n v="6.4"/>
    <n v="4.166666666666667"/>
    <n v="5.666666666666667"/>
    <n v="5.666666666666667"/>
  </r>
  <r>
    <x v="77"/>
    <x v="0"/>
    <x v="13"/>
    <x v="2"/>
    <s v="MG"/>
    <x v="4"/>
    <x v="77"/>
    <x v="0"/>
    <n v="6"/>
    <s v="Calçada bem executada em pedra portuguesa. Precisa de manutenção."/>
    <n v="6"/>
    <n v="4.8"/>
    <n v="2.8"/>
    <s v="Largura regular"/>
    <n v="9"/>
    <m/>
    <n v="9"/>
    <m/>
    <s v="5 | A rampa existe, mas está fora de norma ou sem manutenção"/>
    <m/>
    <n v="6"/>
    <s v="Precisa de manutenção em algumas partes."/>
    <n v="6"/>
    <m/>
    <s v="0 | Trecho não tem nenhuma orientação para localização dos pedestres"/>
    <m/>
    <n v="7"/>
    <n v="48"/>
    <s v="medido no domingo, quando há uma redução no tráfego de veículos."/>
    <n v="7"/>
    <m/>
    <n v="4"/>
    <m/>
    <n v="4"/>
    <n v="6"/>
    <m/>
    <n v="8"/>
    <m/>
    <s v="https://drive.google.com/open?id=1-upZYgqGhg0PhnUSk-wtnYkt_8773_Wy, https://drive.google.com/open?id=1y3Oi0qdl_xR7MpgG9xAuf__GIbs9qu99, https://drive.google.com/open?id=1tHi40RKjgLrOFbhhRWze0F0UnaDy2s-e, https://drive.google.com/open?id=1u3wJ2Glyo1Dm24TxntQ_Pht7cCoYHNzd, https://drive.google.com/open?id=1fm60EiBJ087Yjq-YMtjVVxliGllEiJj3, https://drive.google.com/open?id=1oLhj5lA_Ykv0w_1U_1C3g8Mh_Ni2EGwU, https://drive.google.com/open?id=1jnwh9SPg9IH4_-hm8pCSwIe63de20yLq, https://drive.google.com/open?id=1CkZlz0zyIWDuaDLnik9vKpzZ25WRCamT, https://drive.google.com/open?id=1b671JcHdxaHfT9OdkGnSHlcwxFCU69Ck, https://drive.google.com/open?id=1jvUksF103l2eAe0gLtDkfRiFOKU1xKx3"/>
    <m/>
    <m/>
    <n v="6"/>
    <n v="6"/>
    <n v="9"/>
    <n v="9"/>
    <n v="5"/>
    <n v="6"/>
    <n v="6"/>
    <n v="0"/>
    <n v="7"/>
    <n v="7"/>
    <n v="4"/>
    <n v="4"/>
    <n v="8"/>
    <n v="7"/>
    <n v="5"/>
    <n v="5.5"/>
    <n v="6.4"/>
  </r>
  <r>
    <x v="78"/>
    <x v="1"/>
    <x v="14"/>
    <x v="2"/>
    <s v="MG"/>
    <x v="10"/>
    <x v="78"/>
    <x v="1"/>
    <s v="10 | Calçada nivelada, sem imperfeições e dotada de piso tátil"/>
    <s v="Piso nivelado, com piso tátil apenas no meio da passagem, foi constatado que não existe piso ao redor dos obstáculos. Além disso, não existe rampas de acesso para os cadeirantes e indicadores para pessoas com deficiência visual ao descer do passeio. "/>
    <s v="0 | Calçada estreita, com menos de 1,20 m, sem faixa livre"/>
    <n v="80"/>
    <n v="0"/>
    <s v="Passeio estreio com menos 1,20 metros, com largura para passagem apenas de uma pessoa. Além disso, contêm obstáculos durante ao longo do trecho. Sem tatil."/>
    <s v="10 | Calçada de aparência plana, que não impede o caminhar confortável e seguro"/>
    <s v="Calçada plana, com inclinação de 3%, com grande amplitude, sem tatil e com obstáculos próximo ao meio fio."/>
    <s v="5 | Obstáculos obrigam a constantes desvios."/>
    <s v="Calçada com três obstáculos, sendo localizado a frente da faixa de pedestre, tornando obrigatório o desvio para locomoção."/>
    <s v="5 | A rampa existe, mas está fora de norma ou sem manutenção"/>
    <s v="A rampa encontra-se em total desacordo com as normas da ABNT NBR 9050-1, tornando inviável o uso da mesma, percebe que após a rampa encontra-se um gramado. Rampa sem tatil."/>
    <s v="5 | Faixa desgastada, com falta de manutenção e sem placas de advertência."/>
    <s v="A faixa encontra-se sem manutenção, quase invisível aos pedestres e motoristas, na travessia não existem sinalização on ou off. "/>
    <n v="2"/>
    <s v="Semáforo com pouca manutenção e sinal sonoro queimado ou danificado"/>
    <s v="0 | Trecho não tem nenhuma orientação para localização dos pedestres"/>
    <s v="Vias com nenhuma sinalização, seja de nome de logadouro ou ponto de interesse, sem mencionar a falta de sinalização de serviços essenciais. "/>
    <n v="9"/>
    <m/>
    <s v="Avenida com grande movimentação de ônibus, provocando alto ruído, acima de 90dB. Tornando-se quase impossível conversação."/>
    <s v="5 | Trecho com tráfego intenso de veículos, em especial motocicletas, ônibus, caminhões e vans com motor diesel"/>
    <s v="Além da alta poluição atmosférica, ficou constado alta emissão de fumaças por diversos tipos de veículos, principalmente a diesel. Percebe-se que as faixadas das lojas/casas estão impregnadas de sujeira provocada pela fumaça dos veículos. "/>
    <s v="5 | Trecho com algum local para descanso ou abrigo, como parada de ônibus ou marquise de edifício"/>
    <s v="Nota-se que o abrigo encontra-se em perfeito estado de uso, apesar de comportar poucas pessoas."/>
    <s v="5 | Trecho com algumas árvores que trazem sombra"/>
    <n v="20"/>
    <s v="Algumas arvores estão em péssimo estado, podendo haver quedas com tempestades. Os jardins estão descuidados e as raízes provou elevação das calçadas."/>
    <s v="0 | Local de trânsito muito desordenado e agressivo. Pedestre tem a sensação de querer sair logo do local"/>
    <s v="A quantidade de pessoas e ambulantes nas calçadas provocam sensação de mal estar, falta de segurança e difícil locomoção."/>
    <s v="https://drive.google.com/open?id=1X7hjde3duyKN2DCMW-Lhp5WozwpdRTcI, https://drive.google.com/open?id=164ilWgzHxT-vNRghr6cPj6PHPBbRqa9K, https://drive.google.com/open?id=1sbjJWP-BSAYIiurINHtp4FboJ3X9AEwM, https://drive.google.com/open?id=1j5H3BvUNKK_R8Pgb_TkYzJ2o9SwBVGde, https://drive.google.com/open?id=1Oeu5dkD0xLY7gZRk_nImNgMkSmw38Xpn, https://drive.google.com/open?id=12EvTI1cRB2sbE9AvihmkEJAp9wc70vzC, https://drive.google.com/open?id=1m5hQ13BHpLlSi6lowANvSH1oGlOQEzEw, https://drive.google.com/open?id=17DU_Rwh-8P1hwnzh_3aojre_GAZOlrjj, https://drive.google.com/open?id=1N9uQ8yzh6eCXGkkIpenW4vMQS_bzoUe0, https://drive.google.com/open?id=1VlVuJDZeYHtyeiO_RpB2-kDMpYJGHNE4"/>
    <s v="talyssonzebral@gmail.com"/>
    <d v="1899-12-30T16:18:00"/>
    <n v="10"/>
    <n v="0"/>
    <n v="10"/>
    <n v="5"/>
    <n v="5"/>
    <n v="5"/>
    <n v="2"/>
    <n v="0"/>
    <n v="9"/>
    <n v="5"/>
    <n v="5"/>
    <n v="5"/>
    <n v="0"/>
    <n v="6"/>
    <n v="3.1666666666666665"/>
    <n v="6.333333333333333"/>
    <n v="4.9000000000000004"/>
  </r>
  <r>
    <x v="79"/>
    <x v="1"/>
    <x v="15"/>
    <x v="2"/>
    <s v="MG"/>
    <x v="10"/>
    <x v="79"/>
    <x v="1"/>
    <n v="9"/>
    <s v="As calçadas analisadas têm um peso importante na avaliação, o trecho corta área central da capital mineira, passando pelo Parque Municipal, Praça Sete (marco zero da capital, ponto de maior movimento da cidade) e vamos até rodoviária intermunicipal. As calcadas ainda, interligam diversos locais de baldeações/estações de ônibus municipal e intermunicipal. Durante todo trecho foi possível analisar sua regularidade e excelente condições de mobilidade do pedestre. Apenas alguns locais sem o piso tátil."/>
    <s v="10 | Calçada com mais de 3,0 metros de largura e faixa livre com 1,20 m ou mais"/>
    <n v="8"/>
    <n v="4"/>
    <s v="As calçadas são bem amplas, existindo após a Praça Sete, um pequeno recuo da largura x faixa livre. 5m x 3,20, não impedindo a livre circulação."/>
    <s v="10 | Calçada de aparência plana, que não impede o caminhar confortável e seguro"/>
    <s v="As calçadas em sua maioria têm a inclinação de 1,4 à 1,88º."/>
    <s v="10 | Trecho sem obstáculos permite o caminhar contínuo pela calçada"/>
    <s v="Durante todo trecho percorrido, encontramos vários ambulantes e vendedores de pipocas, nesse trecho afunilando a passagem de pedestres."/>
    <n v="8"/>
    <s v="Foi analisado de maneira proporcional pelo tamanho percurso, encontramos diversas adaptações de acessibilidade, todas em perfeitas condições de uso, apenas na última faixa de pedestre que fornece acesso a rodoviária, seu acesso só seria possível com ajuda de uma outra pessoa. "/>
    <n v="8"/>
    <s v="Algumas faixas precisam de manutenção, mais em sua maioria todas pintadas."/>
    <s v="5 | Trecho com semáforo para pedestres, mas sem sinal sonoro. Espera para abertura superior a 1 min. e tempo curto (menos de 15 seg.) para travessia"/>
    <s v="Os semáforos estão todos em perfeito estado de uso, com todas luzes em funcionamento, porém, poucos com aviso sonoro e botoeira."/>
    <n v="8"/>
    <s v="Existem diversas placas que apontam locais de interesse para veículos e pedestres, detectamos ainda, mapas com indicações de interesse, história dos pontos ao logo do percurso e algumas placas com indicação de faixa de pedestre."/>
    <s v="0 |  Trecho com ruído muito elevado, acima de 90 dB"/>
    <n v="93"/>
    <s v="93.76 dB Por se tratar de uma Avenida central e de interligação com toda cidade, o alto ruído dificultas as vezes até a conversação. Trânsito intenso de ônibus."/>
    <n v="3"/>
    <s v="Trecho visualmente poluído pelo alto volume veículos a diesel, alguns ônibus da frota mais antiga com fumaça visível, tornando-se um trecho com alta poluição atmosférica."/>
    <s v="10 | Trecho com muitos bancos, praças, minipraças, espaços cobertos para descanso, abrigos para a chuva, banheiros e bebedouros públicos"/>
    <s v="Durante todo trecho percorrido encontramos alguns mobiliários urbanos como praça para descanso. Mais, a nota acima foi aumentada levando em consideração que no início do trecho percorrido, era a entrada principal do Parque Municipal, local oferece abrigos, locais de descanso, sanitários entre outros. Os abrigos/paradas todos em perfeitas condições de uso, contendo proteção contra chuva e assentos. "/>
    <s v="10 | Rua com árvores dispostas a cada 10 metros. Canteiros ajardinados e bem mantidos ao lado da calçada. Edificações também têm jardins e árvores"/>
    <n v="380"/>
    <s v="Durante todo trecho temos presente arvores de 7 x 7 metros, o que dificultou o valor exato. Além do Parque Municipal, as duas calçadas e canteiro central contem arvores ao logo do trecho."/>
    <n v="4"/>
    <s v="Durante toda extensão, percebemos os pedestres caminhando de maneira agitada, até pelo fato de ser o hipercentro da capital mineira, onde o fluxo de carro e pedestre são agressivos. Referente à  segurança pública, a Policia Militar e Guarda Municipal estava presente com ampla frequência, além da base móvel comunitária na Praça Sete."/>
    <s v="https://drive.google.com/open?id=1C4Aw6K7EQSc2QAluWlNpjEa92PNMGKPM, https://drive.google.com/open?id=1C5Z0hXFosXDG9i79weu8Q0zd6-s79kC7, https://drive.google.com/open?id=1_yuK1QaH9lS2XoBVWmhCrJNtJKCzDEBN, https://drive.google.com/open?id=1TBWJgXu6O1_CHCYRAXOClOyjRKJWUEBH, https://drive.google.com/open?id=1q34a9Mkbb58fbL2BYy_40pKD7Eo7TNfD, https://drive.google.com/open?id=1sMuzZc_d1FnM14K_v8-waV7zx3LkIaxM, https://drive.google.com/open?id=1rRiJSC2yIYOPtYkz49gm2oS6CESSUC2v, https://drive.google.com/open?id=1iq_UBySDxu6sbWYdTz5znE9n7bU9rov5, https://drive.google.com/open?id=16wjex059_z_M5qQxhLwZwYM_2kC4tUh2, https://drive.google.com/open?id=1VxAHK1CPHlezSzWlNqSIESB5h5JpCmJ3"/>
    <s v="talyssonzebral@gmail.com"/>
    <d v="1899-12-30T17:23:00"/>
    <n v="9"/>
    <n v="10"/>
    <n v="10"/>
    <n v="10"/>
    <n v="8"/>
    <n v="8"/>
    <n v="5"/>
    <n v="8"/>
    <n v="0"/>
    <n v="3"/>
    <n v="10"/>
    <n v="10"/>
    <n v="4"/>
    <n v="9.4"/>
    <n v="7"/>
    <n v="5.5"/>
    <n v="7.6"/>
  </r>
  <r>
    <x v="80"/>
    <x v="1"/>
    <x v="15"/>
    <x v="2"/>
    <s v="MG"/>
    <x v="10"/>
    <x v="80"/>
    <x v="0"/>
    <s v="5 | Calçada com frestas, além de algumas falhas no pavimento"/>
    <s v="O trecho verificado mostrou situações adversas em sua regularidade, houve locais com regularidade boas, ruins e péssimas. A prefeitura deveria atuar de maneira afim de regularizar e garantir a padronização das calçadas nessa região. Apenas na parte frontal ao Tribunal Regional do Trabalho, havia piso tátil e calçada regular."/>
    <s v="10 | Calçada com mais de 3,0 metros de largura e faixa livre com 1,20 m ou mais"/>
    <n v="5"/>
    <n v="3"/>
    <s v="Alguns locais havia estreitamento do passeio, porém, ficou acima de 1,20m."/>
    <n v="6"/>
    <s v="As calçadas em sua maioria têm a inclinação de 2º, porém no trecho inicial percorrido encontramos inclinação de 4,5º."/>
    <n v="6"/>
    <s v="Durante o trecho percorrido encontramos duas bancas de revistas e uma parada/ponto de ônibus, que encurtava muita a circulação chegando a ficar com 1,10 de faixa livre."/>
    <n v="3"/>
    <s v="Esse foi um dos pontos que mais me chamou atenção, quase todas rampas de acessibilidade estão fora das normativas vigentes, podendo citar: local com rampa de um lado e do outro degrau, falha no nível entre passeio e asfalto; poste no meio da rampa, entre outros. "/>
    <s v="5 | Faixa desgastada, com falta de manutenção e sem placas de advertência."/>
    <s v="As faixas em sua maioria estavam desgastadas e/ou sem reparos."/>
    <n v="6"/>
    <s v="Os semáforos estão todos em perfeito estado de uso, com todas luzes em funcionamento, alguns com sinal sonoro e botoeira."/>
    <s v="5 | Trecho tem apenas placas indicando os pontos de interesse"/>
    <s v="As placas indicando apenas pontos de interesses, sendo a sinalização em sua maioria a veículos."/>
    <s v="5 | Trecho com nível alto de ruído, que dificulta a conversação entre pessoas que caminham. Nível acima de 70 dB"/>
    <n v="83"/>
    <s v="83  dB Região de grande fluxo de caminhões de médio porte e ônibus geram muito ruídos."/>
    <n v="3"/>
    <s v="Trecho com alto volume veículos a diesel, apesar da frota ser nova, verificamos emissão de fumaças visíveis. "/>
    <s v="5 | Trecho com algum local para descanso ou abrigo, como parada de ônibus ou marquise de edifício"/>
    <s v="No trecho percorrido encontramos apenas uma pequena praça para descanso, local onde iniciamos o percurso, todas as paradas de ônibus são cobertas e com assentos. "/>
    <n v="7"/>
    <n v="47"/>
    <s v="No início do trecho analisado encontramos muitas arvores, porém, no meio do percurso pudemos perceber que foram cortadas um alto volume e não houve replantio."/>
    <n v="8"/>
    <s v="Apesar do auto trafego de ônibus e pedestre, temos uma sensação de segurança, local onde existem mais de 1.000 lojas que atendem o Estado de Minas Gerais inteiro, passando em média 300.000 pessoas. Novamente a Policia Militar presente em diversos locais."/>
    <s v="https://drive.google.com/open?id=1twGNWb7hQQAiDTGGGTTTy5IWkVrJGZGC, https://drive.google.com/open?id=1D-1EJlKuEEexwE-ToS8lEja_MNJDGC1n, https://drive.google.com/open?id=1jFi0_AA-hYh-8QgzYHY5VrXLYC9pA0ba, https://drive.google.com/open?id=11SkQKAEYmRo1C1zSZ47T5xQ3L-a1gaPc, https://drive.google.com/open?id=1lUPYKYacQuICVmZ1gA6EsHLMsg6uT_da, https://drive.google.com/open?id=1agibCtZMYSmQB-iSlBPxSn_khCPBc4iC, https://drive.google.com/open?id=1o3-QSKvMU-9Lh5dHJ1_VXupFJ0u9iTFx, https://drive.google.com/open?id=19ig5tUcKAv0h986N92T5IpE-pSTL8KnL, https://drive.google.com/open?id=1WaOqo-vDnM6FQBdg_JqdRxkq9hYOtUdF, https://drive.google.com/open?id=1pBIeNzeNEP0GAzVcklwGhKVHx4t_q-kU"/>
    <s v="talyssonzebral@gmail.com"/>
    <d v="1899-12-30T13:20:00"/>
    <n v="5"/>
    <n v="10"/>
    <n v="6"/>
    <n v="6"/>
    <n v="3"/>
    <n v="5"/>
    <n v="6"/>
    <n v="5"/>
    <n v="5"/>
    <n v="3"/>
    <n v="5"/>
    <n v="7"/>
    <n v="8"/>
    <n v="6"/>
    <n v="5.333333333333333"/>
    <n v="5.333333333333333"/>
    <n v="5.9333333333333336"/>
  </r>
  <r>
    <x v="81"/>
    <x v="1"/>
    <x v="15"/>
    <x v="2"/>
    <s v="MG"/>
    <x v="10"/>
    <x v="81"/>
    <x v="0"/>
    <n v="7"/>
    <s v="Por toda extensão percorrida, notamos que em sua maioria encontramos a via de pedestres regular e com tátil, contando com poucos locais com irregularidades, apenas um buraco que atrapalhasse a locomoção (em frente ao Museu da Cidade). "/>
    <n v="9"/>
    <n v="5"/>
    <n v="3"/>
    <s v="As calçadas são largas, contando com algumas marquises/recuo de prédio que ampliam ainda a circulação"/>
    <s v="10 | Calçada de aparência plana, que não impede o caminhar confortável e seguro"/>
    <s v="As calçadas em sua maioria têm a inclinação de 1,8."/>
    <s v="10 | Trecho sem obstáculos permite o caminhar contínuo pela calçada"/>
    <s v="Sem barreiras ou obstáculos, tornando-se fácil locomoção de todos os pedestres. Contendo duas 3 bancas de revista ao longo do trecho, porém dentro da margem, acima de 1,80m."/>
    <n v="7"/>
    <s v="Foi analisado de maneira proporcional pelo tamanho percurso, diagnosticamos 3 locais que dificultaria acessibilidade. Sendo um 1 por degrau alto, um com arvore no meio e por último uma rampa de acesso apenas ao asfalto, não interligando o outro lado da calçada."/>
    <n v="8"/>
    <s v="Algumas faixas precisam de manutenção, mais em sua maioria todas pintadas. Pela avenida ser de alto volume de arvores, existem iluminação (abaixo das arvores) que apontam para as faixas de pedestres e calçadas."/>
    <n v="4"/>
    <s v="Os semáforos estão todos em perfeito estado de uso, com todas luzes em funcionamento, porém, sem aviso sonoro e botoeira."/>
    <s v="5 | Trecho tem apenas placas indicando os pontos de interesse"/>
    <s v="Existem diversas placas que apontam locais de interesse, todas voltadas para veículos, tendo três de indicações de interesse: Tribunal Eleitoral de Minas Gerais, Museu da Cidade e para um shopping privado."/>
    <n v="7"/>
    <n v="66"/>
    <s v="66 dB O trecho neste horário constava com baixo movimento, tendo um baixo ruído sonoro. Cabe ressaltar que nos horários de entrada e saída, seja das escolas ou serviços, existem um alto volume de veículos aumentando muito essa análise de ruído."/>
    <n v="7"/>
    <s v="No horário verificado podemos sentir o cheiro/aroma das arvores, oferecendo uma sensação de estarmos em um parque. Durante o período da noite esse cenário muda pelo alto trafego de veículos a diesel e gasolina."/>
    <s v="5 | Trecho com algum local para descanso ou abrigo, como parada de ônibus ou marquise de edifício"/>
    <s v="Durante todo trecho percorrido, apenas uma pequena praça com mobiliário urbano integrado com academia ao céu aberto. Os abrigos/pontos de ônibus todos em perfeito estado, oferecendo assento e abrigo contra chuva."/>
    <n v="9"/>
    <n v="348"/>
    <s v="Durante todo trecho temos presente arvores de 7 x 7 metros^."/>
    <n v="7"/>
    <s v="Durante toda extensão, percebemos os pedestres caminhando de maneira tranquila, sem preocupar com agitação dos veículos, contendo vários comércios, escola, faculdade e Tribunal Eleitoral do Estado de Minas Gerais."/>
    <s v="https://drive.google.com/open?id=1Ueboy00YmTPac8j6d_FV6VrgPaPGZh7u, https://drive.google.com/open?id=1a0tq5tbhC3FDhp5dRDg6YOo8nlKfKE1u, https://drive.google.com/open?id=1bTToiNPfm3ThwmKcIep1jbvh1jGm4cBJ, https://drive.google.com/open?id=1UVaTcJnAqfT1ux3CuptgYhNmSDJT7MEV, https://drive.google.com/open?id=1WNWSF3niRZbbhdyf5uQSY-i20sJqeTKj, https://drive.google.com/open?id=1dAgIRP3p45DGVHz6lp7z7xFmTq9ghhzL, https://drive.google.com/open?id=1kpGzpAQ77hafwA-UXzVkDpiTIBHKvufz, https://drive.google.com/open?id=11bFSQeLuU95LS736Mfq4B-mBS2OVeni2, https://drive.google.com/open?id=1l_eWAaQBo3k_lu2Om1F8fFr3ejAsCTEW, https://drive.google.com/open?id=15ERTqzKynAayhji33E-zN4ywjS9nWnGv"/>
    <s v="talyssonzebral@gmail.com"/>
    <d v="1899-12-30T11:45:00"/>
    <n v="7"/>
    <n v="9"/>
    <n v="10"/>
    <n v="10"/>
    <n v="7"/>
    <n v="8"/>
    <n v="4"/>
    <n v="5"/>
    <n v="7"/>
    <n v="7"/>
    <n v="5"/>
    <n v="9"/>
    <n v="7"/>
    <n v="8.6"/>
    <n v="6.166666666666667"/>
    <n v="7.333333333333333"/>
    <n v="7.7"/>
  </r>
  <r>
    <x v="82"/>
    <x v="1"/>
    <x v="15"/>
    <x v="2"/>
    <s v="MG"/>
    <x v="10"/>
    <x v="82"/>
    <x v="1"/>
    <s v="10 | Calçada nivelada, sem imperfeições e dotada de piso tátil"/>
    <s v="O trecho verificado, é um de maiores concentrações de pedestres e ônibus da capital mineira. Todo percurso a regularidade do piso foi mantida, ainda contando com faixa exclusiva de pedestre e piso tátil."/>
    <s v="10 | Calçada com mais de 3,0 metros de largura e faixa livre com 1,20 m ou mais"/>
    <n v="6"/>
    <n v="3"/>
    <s v="As calçadas são amplas e livre de circulação."/>
    <n v="9"/>
    <s v="As calçadas em sua maioria têm a inclinação de 2,3."/>
    <s v="10 | Trecho sem obstáculos permite o caminhar contínuo pela calçada"/>
    <s v="Durante todo trecho percorrido encontramos a passagem livre de circulação dos pedestres."/>
    <s v="10 | Rampas e todas as esquinas, absolutamente de acordo com o padrão da NBR 9050."/>
    <s v="Todas em perfeito estado, garantido segurança e acessibilidade aos usuários."/>
    <n v="9"/>
    <s v="Todas faixas estão visíveis, com piso elevado(bem nivelado) e com boa iluminação."/>
    <s v="10 | Trecho com semáforos para pedestres, dotados de botoeira e sinal sonoro para cegos. Tempo de espera máximo de 1 min. e tempo de travessia suficiente para uma pessoa que ande devagar"/>
    <s v="Os semáforos estão todos em perfeito estado de uso, com todas luzes em funcionamento, com sinal sonoro e botoeira."/>
    <n v="9"/>
    <s v="As placas de interesses estão ao lado e dentro das estações do MOVE, detalhando bem toda região."/>
    <s v="0 |  Trecho com ruído muito elevado, acima de 90 dB"/>
    <n v="92"/>
    <s v="Por se tratar de uma via exclusiva de ônibus o nível de ruído é extremamente alto, ainda mais que acústica do corredor não contribui por causa dos prédios que não vazão aos ruídos. "/>
    <n v="2"/>
    <s v="Trecho com alto volume veículos a diesel, apesar da frota ser nova, verificamos emissão de fumaças visíveis. "/>
    <s v="5 | Trecho com algum local para descanso ou abrigo, como parada de ônibus ou marquise de edifício"/>
    <s v="No trecho percorrido encontramos apenas uma pequena praça para descanso. As estações do MOVE estão em perfeitas condições de uso. Os abrigos/pontos de ônibus todos em perfeito estado de uso e bem amplo, porém, para acessa-los deve passar pela bilheteria."/>
    <n v="9"/>
    <n v="280"/>
    <s v="Durante todo trecho temos presente arvores de 7 x 7 metros, em alguns locais até em menor distância, existe um jardim que separa a via da calçada."/>
    <n v="1"/>
    <s v="Apesar do auto trafego de ônibus e pedestre, temos uma sensação de segurança muito direcionada a ação da Policia Militar e Guarda Municipal. Existe uma grande vontade das pessoas querem sair do local para estações e seguir para suas residências, essa foi a opinião de algumas pessoas abordadas. "/>
    <s v="https://drive.google.com/open?id=1cyUkKyTtoa5s8QtN2KH62PbjZAu7u_KP, https://drive.google.com/open?id=1p8GtWV4vJRTQl7CVkag-2-5slrohIecN, https://drive.google.com/open?id=14RhZr12xTa7BLdjnEqMQF9FrQJHgsZ5z, https://drive.google.com/open?id=17qwq7w1zwB1XBrkeXhR0fjznO9PvQq64, https://drive.google.com/open?id=10ucbsmg_vr3dyl4SWE5w7SJjcvPECT26, https://drive.google.com/open?id=19r67jYkFckooC4wl5OPZheE_7nGyGxhX, https://drive.google.com/open?id=1AnIPkrOCQX0GaPjlRw8JIHKBbjEcH05p, https://drive.google.com/open?id=11HR7XODDIWOCyVI9h6XsgsEOs8NADHOW, https://drive.google.com/open?id=1ioP8jqkmkDFNw3RQAx59NEiv8hg5CZPY"/>
    <s v="talyssonzebral@gmail.com"/>
    <d v="1899-12-30T18:40:00"/>
    <n v="10"/>
    <n v="10"/>
    <n v="9"/>
    <n v="10"/>
    <n v="10"/>
    <n v="9"/>
    <n v="10"/>
    <n v="9"/>
    <n v="0"/>
    <n v="2"/>
    <n v="5"/>
    <n v="9"/>
    <n v="1"/>
    <n v="9.8000000000000007"/>
    <n v="9.3333333333333339"/>
    <n v="4.166666666666667"/>
    <n v="7.7"/>
  </r>
  <r>
    <x v="83"/>
    <x v="1"/>
    <x v="15"/>
    <x v="2"/>
    <s v="MG"/>
    <x v="10"/>
    <x v="83"/>
    <x v="1"/>
    <n v="8"/>
    <s v="Por se tratar de uma região onde concentra diversos órgãos públicos federais, estaduais e municipais, como: Tribunal Regional Federal da 1ª Região, Assembleia do Estado de Minas Gerais, CREA-MG, Tribunal de Justiça de Minas Gerais, PROCON-MG, Banco Central do Brasil e etc, em quase toda sua totalidade já estão adaptados a legislação local, principalmente referente ao piso tátil. Apenas o canteiro central (entre os tribunais) que se encontram irregulares, mas, o local é de baixo movimento."/>
    <s v="10 | Calçada com mais de 3,0 metros de largura e faixa livre com 1,20 m ou mais"/>
    <n v="6"/>
    <n v="4"/>
    <s v=" As calçadas têm ótima amplitude para movimentação dos pedestre."/>
    <s v="10 | Calçada de aparência plana, que não impede o caminhar confortável e seguro"/>
    <s v="As calçadas em sua maioria têm a inclinação de 2º."/>
    <s v="10 | Trecho sem obstáculos permite o caminhar contínuo pela calçada"/>
    <s v="Sem barreiras ou obstáculos."/>
    <n v="7"/>
    <s v="Existem algumas partes que existem desníveis que prejudicam a locomoção, da mesma maneira algumas não se enquadram dentro do padrão estabelecido."/>
    <s v="5 | Faixa desgastada, com falta de manutenção e sem placas de advertência."/>
    <s v="Algumas faixas precisam de manutenção, pelo desgaste do tempo e de movimentação estão apagadas."/>
    <n v="7"/>
    <s v="Os semáforos estão todos em perfeito estado de uso, com todas luzes em funcionamento, apenas foi constatado que faltam alguns sinais sem botoeira e sinal sonoro para cegos."/>
    <s v="5 | Trecho tem apenas placas indicando os pontos de interesse"/>
    <s v="Existem placas voltadas apenas para veículos, os pedestres precisam  se orientar por elas."/>
    <n v="3"/>
    <n v="82"/>
    <s v="A Avenida Raja Gabaglia, é uma avenida de ligação concentrando alto volume de ônibus e veículos, por restrição da legislação municipal, apenas circulam pequeno caminhões."/>
    <s v="5 | Trecho com tráfego intenso de veículos, em especial motocicletas, ônibus, caminhões e vans com motor diesel"/>
    <s v="No horário comercial concentra-se muitos veículos a diesel, raramente vemos fiscalização de escapamentos desregulares. Fora do horário comercial, é possível sentir o cheiro/aroma das arvores presentes em todo trecho percorrido."/>
    <s v="10 | Trecho com muitos bancos, praças, minipraças, espaços cobertos para descanso, abrigos para a chuva, banheiros e bebedouros públicos"/>
    <s v="No centro do percurso percorrido, temos a conhecida Praça da Assembleia de Minas Gerais, recentemente revitalizada contando com um amplo espaço de descanso, bebedouros e os pontos de ônibus estão em perfeito estado, contando com cobertura metálica e bancos."/>
    <s v="10 | Rua com árvores dispostas a cada 10 metros. Canteiros ajardinados e bem mantidos ao lado da calçada. Edificações também têm jardins e árvores"/>
    <n v="361"/>
    <s v="Em todo trecho percorrido foi verificado que existem arvores de 10 x 10metros, além de um alto volume de arvores e plantas na Praça da Assembleia."/>
    <s v="10 | Local de tráfego leve, com velocidade até 40 km/h, com ruas movimentadas, comércio aberto e “sensação de segurança”"/>
    <s v="Local com ampla proteção policial e com bases móvel e fixa da Policia Militar."/>
    <s v="https://drive.google.com/open?id=1A_B94w-dUnIhbTs0uj3cW8n0UH78Tmkv, https://drive.google.com/open?id=174OpJwSprjte9Qf2LaLw_9qEJaM2ss4Q, https://drive.google.com/open?id=1lwFk-_eLhdu7OXFUsY78S__DysasDovk, https://drive.google.com/open?id=1sKZcxxWitRnBcx9aoGZfkjHfltSQ8Qtc, https://drive.google.com/open?id=1295-LuB4aIOoRsib7SwvEpWrZPrBNCR1, https://drive.google.com/open?id=1ksYDBYLx4nWyevGcwzgDI8AWkph9RNuQ, https://drive.google.com/open?id=1_WhvlAzhRNBWAPYLZoGIm0iWHJYGtLDH, https://drive.google.com/open?id=10nN2jxYD_CZYWtNBaV8wqhhsmInZplDM, https://drive.google.com/open?id=1B8BO6lSwOmihz1p_s5sYsNum8fFJlRpU"/>
    <s v="talyssonzebral@gmail.com"/>
    <d v="1899-12-30T10:33:00"/>
    <n v="8"/>
    <n v="10"/>
    <n v="10"/>
    <n v="10"/>
    <n v="7"/>
    <n v="5"/>
    <n v="7"/>
    <n v="5"/>
    <n v="3"/>
    <n v="5"/>
    <n v="10"/>
    <n v="10"/>
    <n v="10"/>
    <n v="9"/>
    <n v="5.666666666666667"/>
    <n v="6.833333333333333"/>
    <n v="8"/>
  </r>
  <r>
    <x v="84"/>
    <x v="1"/>
    <x v="15"/>
    <x v="2"/>
    <s v="MG"/>
    <x v="10"/>
    <x v="84"/>
    <x v="1"/>
    <n v="9"/>
    <s v="A região por ser o polo de saúde pública do Estado de Minas Gerais, foi em sua maioria dentro das normas vigentes, com piso tátil. Apenas o piso da portaria do Hospital Santa Casa de Belo Horizonte, mostrou algumas trincas, irregularidade e piso muito grosso (tendo alta trepidação).  "/>
    <s v="10 | Calçada com mais de 3,0 metros de largura e faixa livre com 1,20 m ou mais"/>
    <n v="8"/>
    <n v="5"/>
    <s v="As calçadas são bem amplas até esquina com Alameda Ezequiel Dias, depois reduz para 4x3metros. "/>
    <s v="10 | Calçada de aparência plana, que não impede o caminhar confortável e seguro"/>
    <s v="s calçadas em sua maioria têm a inclinação de 1,98º."/>
    <s v="5 | Obstáculos obrigam a constantes desvios."/>
    <s v="Durante todo trecho percorrido, encontramos vários ambulantes e vendedores de pipocas, nesse trecho afunilando a passagem de pedestres."/>
    <n v="9"/>
    <s v="Em todo percurso verificamos que todas estão em perfeitas condições de acessibilidade. Algumas com padrão da NB 9050."/>
    <n v="8"/>
    <s v="Todas faixas estão visíveis, apenas não constam sinalização de travessia e iluminação. "/>
    <n v="8"/>
    <s v="Os semáforos estão todos em perfeito estado de uso, com todas luzes em funcionamento, com sinal sonoro e botoeira, apenas dois pontos estão com botoeira com mau funcionamento."/>
    <n v="7"/>
    <s v="Além das placas de interesse e sinalização veicular, é possível verificar a existência de mapas indicativos para pedestres sobre a região."/>
    <n v="2"/>
    <n v="82"/>
    <s v="Levando em consideração ao horário e que a região concentra área de integração do MOVE e locomoção de pacientes/familiares existe alta concentração de ônibus e vans."/>
    <s v="5 | Trecho com tráfego intenso de veículos, em especial motocicletas, ônibus, caminhões e vans com motor diesel"/>
    <s v="Trecho com alto volume veículos a diesel, com fumaça visível, principalmente dos ônibus vindo dos municípios do interior (Tratamento Fora do Domicilio), tornando-se um trecho com alta poluição atmosférica. "/>
    <s v="5 | Trecho com algum local para descanso ou abrigo, como parada de ônibus ou marquise de edifício"/>
    <s v="Durante o trecho percorrido, apenas encontramos uma praça com espaço para descanso/assentos. As paradas/pontos de ônibus em perfeito estado de uso, contando com assentos e cobertura ampla em alumínio."/>
    <s v="10 | Rua com árvores dispostas a cada 10 metros. Canteiros ajardinados e bem mantidos ao lado da calçada. Edificações também têm jardins e árvores"/>
    <n v="331"/>
    <s v="Durante todo trecho temos presente arvores de 7 x 7 metros. Essas arvores alivia a alta emissão de poluição local e refresca toda região"/>
    <n v="9"/>
    <s v="Por se tratar de uma região hospitalar, a velocidade é controlada e os pedestres andam de maneira ordenada pelas calçadas. Existem policiamento constante em toda área. "/>
    <s v="https://drive.google.com/open?id=1UVzIw2Hw40g8xANshh1lWh-EPZTG0giE, https://drive.google.com/open?id=1CqtJi4juQdTM8o-QINdlRUBcQmFYfoDw, https://drive.google.com/open?id=1JIUEYagYmtOZlsLBke8st11JNfWPYPXi, https://drive.google.com/open?id=1BQxuOkBAvEtLmFNrTnzexeW63U-43RdY, https://drive.google.com/open?id=1IzR2VLnHn0GjMQ1JaXo7aQPJ-UJ5osC_, https://drive.google.com/open?id=1NFsm2vFg6EvCREyTF19S2G8cIKCG354H, https://drive.google.com/open?id=1OZzD_UxFPbHGni_g_6it0Ty06kG2vfCf, https://drive.google.com/open?id=1YdEdU8s67xjCMVB3OqktPiqJXCAzPA02, https://drive.google.com/open?id=1EdpkSqZP6lfrT9eUy2nrV4p6xKrx3-qM, https://drive.google.com/open?id=1hShRGPpXnzNnTNh5-jvHFVFGqEq3AeBd"/>
    <s v="talyssonzebral@gmail.com"/>
    <d v="1899-12-30T16:25:00"/>
    <n v="9"/>
    <n v="10"/>
    <n v="10"/>
    <n v="5"/>
    <n v="9"/>
    <n v="8"/>
    <n v="8"/>
    <n v="7"/>
    <n v="2"/>
    <n v="5"/>
    <n v="5"/>
    <n v="10"/>
    <n v="9"/>
    <n v="8.6"/>
    <n v="7.833333333333333"/>
    <n v="5.666666666666667"/>
    <n v="7.9"/>
  </r>
  <r>
    <x v="85"/>
    <x v="1"/>
    <x v="15"/>
    <x v="2"/>
    <s v="MG"/>
    <x v="10"/>
    <x v="85"/>
    <x v="1"/>
    <s v="10 | Calçada nivelada, sem imperfeições e dotada de piso tátil"/>
    <s v="Por se tratar de um conjunto turístico, comercial e centro de convenções foi possível ver que se adequaram as normas vigentes, em todo trecho percorrido foi notado a presença do piso tátil, todo trecho regular."/>
    <s v="10 | Calçada com mais de 3,0 metros de largura e faixa livre com 1,20 m ou mais"/>
    <n v="7"/>
    <n v="4"/>
    <s v="As calçadas têm ótima amplitude de movimentação de pedestre."/>
    <n v="9"/>
    <s v="As calçadas em sua maioria têm a inclinação de 2,4º."/>
    <s v="10 | Trecho sem obstáculos permite o caminhar contínuo pela calçada"/>
    <s v="Sem barreiras ou obstáculos, tornando-se fácil locomoção de todos os pedestres."/>
    <s v="10 | Rampas e todas as esquinas, absolutamente de acordo com o padrão da NBR 9050."/>
    <s v="Em todo trecho percorrido foi possível ver a regularidade das rampas de acessibilidade, garantindo locomoção e dentro das normas da NBR."/>
    <n v="8"/>
    <s v="Algumas faixas precisam de manutenção. De maneira positiva elevação das faixas de pedestres bem niveladas com as calçadas."/>
    <n v="8"/>
    <s v="Os semáforos estão todos em perfeito estado de uso, com todas luzes em funcionamento, apenas foi constatado que faltam alguns sinais sem botoeira e sinal sonoro para cegos."/>
    <n v="9"/>
    <s v="Existem placas voltadas para veículos, pontos de interesse e indicativo aos pedestres, como mapa da região, história do local e afins."/>
    <s v="0 |  Trecho com ruído muito elevado, acima de 90 dB"/>
    <n v="92"/>
    <s v="O trecho percorrido fica na equina da Avenida Amazonas, via de maior extensão da capital mineira, onde concentra 40% da malha de ônibus, atendendo moradores de Belo Horizonte e Região Metropolitana."/>
    <n v="1"/>
    <s v="No horário de pico, horário no qual foi realizado o levantamento, foi possível sentir e visualizar fumaça de veículos, com odor bem marcante de poluição."/>
    <n v="6"/>
    <s v="No trecho percorrido foi constado apenas uma praça para descanso dos pedestres, ao lado da mesma encontra-se a Praça Raul Soares que existe diversos assentos. Todos os abrigos/pontos de ônibus são equipados com assentos e cobertura ampla"/>
    <n v="8"/>
    <n v="47"/>
    <m/>
    <s v="5 | Trecho com trânsito mais agressivo e velocidade regulamentar acima de 50 km/h"/>
    <s v="A nota acima mencionada, leva em consideração ao horário de pico, pois existem uma agressividade alta dos motoristas e dos pedestres ao seguir para estações/pontos de ônibus no entorno. Constatamos muitas buzinas e algumas lâmpadas queimadas. Monitoramento da Policia Militar frequente, contando ainda com uma base móvel comunitária."/>
    <s v="https://drive.google.com/open?id=1neyDYC8JYorJKICXmnrk7-YX0Yuqd21Z, https://drive.google.com/open?id=193JQZZ5qMs1VXV6E0Did7sTrE11o3Jbb, https://drive.google.com/open?id=1YjOVRW5icwiUkNiJbfAB0z5Hkur-W7zX, https://drive.google.com/open?id=1jLKet2CueCMRdi-IO2j-4n7Urm6Prn0S, https://drive.google.com/open?id=1V3Q5Psf-pTnRW9YLopynu-ZWyaB84S-a, https://drive.google.com/open?id=1LJYS5qSxyrJBJgeE-EVUmgKASEuv6SS_, https://drive.google.com/open?id=1km1Bfm5PZ9t61LTyblZc_DtRyVA_Z0w_, https://drive.google.com/open?id=1a8MvObe10fRnFI-esK2Jhs0tBqhf_RQV"/>
    <s v="talyssonzebral@gmail.com"/>
    <m/>
    <n v="10"/>
    <n v="10"/>
    <n v="9"/>
    <n v="10"/>
    <n v="10"/>
    <n v="8"/>
    <n v="8"/>
    <n v="9"/>
    <n v="0"/>
    <n v="1"/>
    <n v="6"/>
    <n v="8"/>
    <n v="5"/>
    <n v="9.8000000000000007"/>
    <n v="8.1666666666666661"/>
    <n v="3.8333333333333335"/>
    <n v="7.8"/>
  </r>
  <r>
    <x v="86"/>
    <x v="1"/>
    <x v="15"/>
    <x v="2"/>
    <s v="MG"/>
    <x v="7"/>
    <x v="86"/>
    <x v="0"/>
    <s v="10 | Calçada nivelada, sem imperfeições e dotada de piso tátil"/>
    <s v="Calçada bem regular, com piso tátil durante todo quarteirão que abrange o local levantado."/>
    <s v="10 | Calçada com mais de 3,0 metros de largura e faixa livre com 1,20 m ou mais"/>
    <n v="5"/>
    <n v="3"/>
    <s v="Largura regular durante todo percurso levantado."/>
    <s v="10 | Calçada de aparência plana, que não impede o caminhar confortável e seguro"/>
    <m/>
    <n v="9"/>
    <s v="Trecho livre, no percurso existe uma banca que não atrapalha o percurso, mantendo ainda os 3 metros livres."/>
    <s v="10 | Rampas e todas as esquinas, absolutamente de acordo com o padrão da NBR 9050."/>
    <s v="Rampas dentro das normas da NBR 9050."/>
    <n v="8"/>
    <s v="Faixa em excelente condições, não tendo sinalização de pedestre ou iluminação direcionada para faixa."/>
    <n v="8"/>
    <s v="Em perfeita condições, faltando apenas botoeira e sinal sonoro."/>
    <s v="5 | Trecho tem apenas placas indicando os pontos de interesse"/>
    <m/>
    <s v="10 | Trecho com baixo nível de ruído, com, no máximo, 65 dB de nível sonoro"/>
    <n v="65"/>
    <s v="Nesse horário foi constatado baixo ruído, porém, nos horários de picos conversar fica algo difícil segundo algumas pessoas entrevistadas."/>
    <n v="8"/>
    <m/>
    <s v="5 | Trecho com algum local para descanso ou abrigo, como parada de ônibus ou marquise de edifício"/>
    <s v="Local com abrigo de onibus coberto e com assentos."/>
    <s v="10 | Rua com árvores dispostas a cada 10 metros. Canteiros ajardinados e bem mantidos ao lado da calçada. Edificações também têm jardins e árvores"/>
    <n v="28"/>
    <s v="Avenida com muitas arvores "/>
    <n v="8"/>
    <m/>
    <s v="https://drive.google.com/open?id=1uJrCMwd9aMjj1h0qiNtpEnuaBynbdAWm, https://drive.google.com/open?id=1XhODTFOR21nuuSgR4ooxDpVkJyXx9C-P, https://drive.google.com/open?id=1KYbzu0_s3K4uJQQEBWXqOK-TCb1TSaR_, https://drive.google.com/open?id=1pqcpiBj5rEoGct6hk30jbsWfq1kKbhV-"/>
    <s v="talyssonzebral@gmail.com"/>
    <d v="1899-12-30T11:13:00"/>
    <n v="10"/>
    <n v="10"/>
    <n v="10"/>
    <n v="9"/>
    <n v="10"/>
    <n v="8"/>
    <n v="8"/>
    <n v="5"/>
    <n v="10"/>
    <n v="8"/>
    <n v="5"/>
    <n v="10"/>
    <n v="8"/>
    <n v="9.8000000000000007"/>
    <n v="7.5"/>
    <n v="8.8333333333333339"/>
    <n v="8.9666666666666668"/>
  </r>
  <r>
    <x v="87"/>
    <x v="0"/>
    <x v="15"/>
    <x v="2"/>
    <s v="MG"/>
    <x v="6"/>
    <x v="87"/>
    <x v="0"/>
    <s v="10 | Calçada nivelada, sem imperfeições e dotada de piso tátil"/>
    <s v="Piso totalmente regular"/>
    <s v="10 | Calçada com mais de 3,0 metros de largura e faixa livre com 1,20 m ou mais"/>
    <n v="6"/>
    <n v="4"/>
    <m/>
    <s v="10 | Calçada de aparência plana, que não impede o caminhar confortável e seguro"/>
    <s v="Inclinação: 1,8"/>
    <s v="10 | Trecho sem obstáculos permite o caminhar contínuo pela calçada"/>
    <m/>
    <s v="10 | Rampas e todas as esquinas, absolutamente de acordo com o padrão da NBR 9050."/>
    <m/>
    <s v="5 | Faixa desgastada, com falta de manutenção e sem placas de advertência."/>
    <s v="Faixa com muito desgaste, precisando de manutenção."/>
    <s v="5 | Trecho com semáforo para pedestres, mas sem sinal sonoro. Espera para abertura superior a 1 min. e tempo curto (menos de 15 seg.) para travessia"/>
    <m/>
    <s v="5 | Trecho tem apenas placas indicando os pontos de interesse"/>
    <s v="Apenas placas para veículos."/>
    <n v="8"/>
    <n v="68"/>
    <m/>
    <n v="8"/>
    <m/>
    <s v="5 | Trecho com algum local para descanso ou abrigo, como parada de ônibus ou marquise de edifício"/>
    <s v="Durante o percurso apenas o ponto de onibus como mobiliário urbano, em perfeita condição de uso, com cobertura e assento."/>
    <s v="10 | Rua com árvores dispostas a cada 10 metros. Canteiros ajardinados e bem mantidos ao lado da calçada. Edificações também têm jardins e árvores"/>
    <n v="36"/>
    <s v="Avenida com muitas arvores."/>
    <n v="9"/>
    <m/>
    <s v="https://drive.google.com/open?id=1fNonToQ3LB_Ume2rURebfl9dLd5Lkone, https://drive.google.com/open?id=1OYzjHwDl6awwOyQOi5-pV5xlPCTuaeKv, https://drive.google.com/open?id=1T161gxgrbO0I7tP2EbKsuPAFL7dUKijS, https://drive.google.com/open?id=1BN-IQMmFLleN3cCPM6Awxq2g1_70kTfE, https://drive.google.com/open?id=1s9Yq7D1PAi5TyxDtJLrguY5vVxaF98nm, https://drive.google.com/open?id=1rP2y_R1UO6ny5aGj6l_tSjJZrwaH4pQ-"/>
    <s v="talyssonzebral@gmail.com"/>
    <d v="1899-12-30T13:48:00"/>
    <n v="10"/>
    <n v="10"/>
    <n v="10"/>
    <n v="10"/>
    <n v="10"/>
    <n v="5"/>
    <n v="5"/>
    <n v="5"/>
    <n v="8"/>
    <n v="8"/>
    <n v="5"/>
    <n v="10"/>
    <n v="9"/>
    <n v="10"/>
    <n v="5"/>
    <n v="8.1666666666666661"/>
    <n v="8.5333333333333332"/>
  </r>
  <r>
    <x v="88"/>
    <x v="0"/>
    <x v="15"/>
    <x v="2"/>
    <s v="MG"/>
    <x v="9"/>
    <x v="88"/>
    <x v="1"/>
    <s v="10 | Calçada nivelada, sem imperfeições e dotada de piso tátil"/>
    <s v="Av. Augusto de Lima, 744 - Centro, Belo Horizonte"/>
    <s v="10 | Calçada com mais de 3,0 metros de largura e faixa livre com 1,20 m ou mais"/>
    <n v="7"/>
    <n v="4"/>
    <m/>
    <s v="10 | Calçada de aparência plana, que não impede o caminhar confortável e seguro"/>
    <s v="1,9º"/>
    <s v="10 | Trecho sem obstáculos permite o caminhar contínuo pela calçada"/>
    <s v="Calçada totalmente livre."/>
    <s v="10 | Rampas e todas as esquinas, absolutamente de acordo com o padrão da NBR 9050."/>
    <s v="Em todo trecho percorrido foi possível ver a regularidade das rampas de acessibilidade, garantindo locomoção e dentro das normas da NBR."/>
    <n v="9"/>
    <s v="Algumas faixas precisam de manutenção. De maneira positiva elevação das faixas de pedestres bem niveladas com as calçadas."/>
    <n v="9"/>
    <s v="Os semáforos estão todos em perfeito estado de uso, com todas luzes em funcionamento, apenas foi constatado que faltam alguns sinais sem botoeira e sinal sonoro para cegos."/>
    <s v="10 | Trecho tem mapa bem detalhado e acessível para a leitura e localização dos pedestres com todas as informações de locais e de transportes nas proximidades. Inclui informação sobre pontos com acessibilidade para pessoas com deficiência"/>
    <s v="Existem placas voltadas para veículos, pontos de interesse e indicativo aos pedestres, como mapa da região, história do local e afins."/>
    <s v="0 |  Trecho com ruído muito elevado, acima de 90 dB"/>
    <n v="93"/>
    <s v="O trecho percorrido fica na equina da Avenida Amazonas, via de maior extensão da capital mineira, onde concentra 40% da malha de ônibus, atendendo moradores de Belo Horizonte e Região Metropolitana."/>
    <n v="3"/>
    <s v="No horário de pico, horário no qual foi realizado o levantamento, foi possível sentir e visualizar fumaça de veículos, com odor bem marcante de poluição."/>
    <n v="6"/>
    <s v="No trecho percorrido foi constado apenas uma praça para descanso dos pedestres, ao lado da mesma encontra-se a Praça Raul Soares que existe diversos assentos. Todos os abrigos/pontos de ônibus são equipados com assentos e cobertura ampla."/>
    <s v="10 | Rua com árvores dispostas a cada 10 metros. Canteiros ajardinados e bem mantidos ao lado da calçada. Edificações também têm jardins e árvores"/>
    <n v="47"/>
    <m/>
    <s v="5 | Trecho com trânsito mais agressivo e velocidade regulamentar acima de 50 km/h"/>
    <s v="A nota acima mencionada, leva em consideração ao horário de pico, pois existem uma agressividade alta dos motoristas e dos pedestres ao seguir para estações/pontos de ônibus no entorno. Constatamos muitas buzinas e algumas "/>
    <s v="https://drive.google.com/open?id=1oj7h2v8SRGrg5qfIx_TPgDIiecXAXNI0, https://drive.google.com/open?id=1zSTxffWaWtRJ9oMOr4unO7U0XmnjjKsJ, https://drive.google.com/open?id=1OponwePv5UQ57HttSdF3n3A5qE8fLbk-, https://drive.google.com/open?id=1KhZCZQh1sRZcW8pBeFpofyhf2tR5zqBQ, https://drive.google.com/open?id=1Zq2GJqYyA8MpfFGdo9bEGHxvseXhNxCC, https://drive.google.com/open?id=1wTMoJk1b-kjF0yNeVm9DZeYqkGs_QjXq, https://drive.google.com/open?id=1wWprUghsBcEIBpzjJQruqUKcgSPsCFMD, https://drive.google.com/open?id=1w6EXS-3zALs_t58LQtWUNXxQri9yJHlI"/>
    <s v="talyssonzebral@gmail.com"/>
    <d v="1899-12-30T18:38:00"/>
    <n v="10"/>
    <n v="10"/>
    <n v="10"/>
    <n v="10"/>
    <n v="10"/>
    <n v="9"/>
    <n v="9"/>
    <n v="10"/>
    <n v="0"/>
    <n v="3"/>
    <n v="6"/>
    <n v="10"/>
    <n v="5"/>
    <n v="10"/>
    <n v="9.1666666666666661"/>
    <n v="4.833333333333333"/>
    <n v="8.3000000000000007"/>
  </r>
  <r>
    <x v="89"/>
    <x v="1"/>
    <x v="15"/>
    <x v="2"/>
    <s v="MG"/>
    <x v="4"/>
    <x v="89"/>
    <x v="1"/>
    <s v="10 | Calçada nivelada, sem imperfeições e dotada de piso tátil"/>
    <s v="O trecho verificado, é um de maiores concentrações de pedestres e ônibus da capital mineira. Todo percurso a regularidade do piso foi mantida, ainda contando com faixa exclusiva de pedestre e piso tátil."/>
    <s v="10 | Calçada com mais de 3,0 metros de largura e faixa livre com 1,20 m ou mais"/>
    <n v="5"/>
    <n v="3"/>
    <s v="As calçadas são amplas e livre de circulação."/>
    <n v="8"/>
    <s v="As calçadas em sua maioria têm a inclinação de 2,3."/>
    <s v="10 | Trecho sem obstáculos permite o caminhar contínuo pela calçada"/>
    <s v="Durante todo trecho percorrido encontramos a passagem livre de circulação dos pedestres."/>
    <m/>
    <s v="Todas em perfeito estado, garantido segurança e acessibilidade aos usuários, de acordo com NBR 9050."/>
    <s v="10 | Faixa de pedestres bem visível, com iluminação para aumentar visibilidade e sinalização de advertência ao motorista"/>
    <s v="Todas faixas estão visíveis, com piso elevado (bem nivelado) e com boa iluminação."/>
    <s v="10 | Trecho com semáforos para pedestres, dotados de botoeira e sinal sonoro para cegos. Tempo de espera máximo de 1 min. e tempo de travessia suficiente para uma pessoa que ande devagar"/>
    <s v="Os semáforos estão todos em perfeito estado de uso, com todas luzes em funcionamento, com sinal sonoro e botoeira."/>
    <s v="5 | Trecho tem apenas placas indicando os pontos de interesse"/>
    <s v="As placas de interesses estão ao lado e dentro das estações do MOVE, detalhando bem toda região."/>
    <s v="0 |  Trecho com ruído muito elevado, acima de 90 dB"/>
    <n v="92"/>
    <s v="As placas de interesses estão ao lado e dentro das estações do MOVE, detalhando bem toda região."/>
    <n v="3"/>
    <s v="Trecho com alto volume veículos a diesel, apesar da frota ser nova, verificamos emissão de fumaças visíveis. "/>
    <s v="5 | Trecho com algum local para descanso ou abrigo, como parada de ônibus ou marquise de edifício"/>
    <s v="No trecho percorrido encontramos apenas uma pequena praça para descanso. As estações do MOVE estão em perfeitas condições de uso. Os abrigos/pontos de ônibus todos em perfeito estado de uso e bem amplo, porém, para acessa-los deve passar pela bilheteria."/>
    <s v="10 | Rua com árvores dispostas a cada 10 metros. Canteiros ajardinados e bem mantidos ao lado da calçada. Edificações também têm jardins e árvores"/>
    <n v="188"/>
    <s v="Durante todo trecho temos presente arvores de 7 x 7 metros, em alguns locais até em menor distância, existe um jardim que separa a via da calçada."/>
    <n v="7"/>
    <s v="Apesar do auto trafego de ônibus e pedestre, temos uma sensação de segurança muito direcionada a ação da Policia Militar e Guarda Municipal. Existe uma grande vontade das pessoas querem sair do local para estações e seguir para suas residências, essa foi a opinião de algumas pessoas abordadas. "/>
    <s v="https://drive.google.com/open?id=1VKeCXXH439P5uSldtUIxcFC64OjXpwaK, https://drive.google.com/open?id=1st5hmOp5h8tYiWH1WVXu3s0rcgDkEm6P, https://drive.google.com/open?id=1HR9OgYF84PQvH4GS9MlfgTASrLyGZ8sU, https://drive.google.com/open?id=15IiQUULF9f5gtz4DaF44AIj5NqE0sW7S, https://drive.google.com/open?id=1EXiYVtFXRMHohGeuKAbWf0AAMz5MGe44, https://drive.google.com/open?id=16v3GNHIp6Yb8Kde3jUfHdD3dGvp2U3C8, https://drive.google.com/open?id=1m8Xz16sQudS9USHJ6jza2ReZo0oCUguu, https://drive.google.com/open?id=1MdpyS-mCh3WvtsUZrNVN_8olh_a5apAa, https://drive.google.com/open?id=13Oq2YuNwB2EKj1y5twxOATw-jwYPSLjk, https://drive.google.com/open?id=10UcP_0pqI7Z0VvYaicY_RzRN4ixRJyHM"/>
    <s v="talyssonzebral@gmail.com"/>
    <d v="1899-12-30T18:38:00"/>
    <n v="10"/>
    <n v="10"/>
    <n v="8"/>
    <n v="10"/>
    <e v="#VALUE!"/>
    <n v="10"/>
    <n v="10"/>
    <n v="5"/>
    <n v="0"/>
    <n v="3"/>
    <n v="5"/>
    <n v="10"/>
    <n v="7"/>
    <e v="#VALUE!"/>
    <n v="9.1666666666666661"/>
    <n v="4.666666666666667"/>
    <e v="#VALUE!"/>
  </r>
  <r>
    <x v="90"/>
    <x v="0"/>
    <x v="15"/>
    <x v="2"/>
    <s v="MG"/>
    <x v="3"/>
    <x v="90"/>
    <x v="0"/>
    <s v="10 | Calçada nivelada, sem imperfeições e dotada de piso tátil"/>
    <s v="Piso em perfeito estado."/>
    <s v="10 | Calçada com mais de 3,0 metros de largura e faixa livre com 1,20 m ou mais"/>
    <n v="7"/>
    <n v="4"/>
    <m/>
    <n v="9"/>
    <s v="2,3º"/>
    <s v="10 | Trecho sem obstáculos permite o caminhar contínuo pela calçada"/>
    <s v="Calçadas totalmente livres."/>
    <s v="10 | Rampas e todas as esquinas, absolutamente de acordo com o padrão da NBR 9050."/>
    <s v="Todas as rampas estão em de acordo com a NBR 9050"/>
    <n v="7"/>
    <s v="Algumas faixas com desgastes."/>
    <n v="8"/>
    <s v="Semáforos em perfeita condição de uso, faltando boteira e sinal sonoro."/>
    <s v="5 | Trecho tem apenas placas indicando os pontos de interesse"/>
    <s v="Apenas sinalização para veículos."/>
    <n v="7"/>
    <n v="68"/>
    <m/>
    <n v="7"/>
    <s v="Trecho com possibilidade de sentir cheiro das arvores e jardins."/>
    <s v="5 | Trecho com algum local para descanso ou abrigo, como parada de ônibus ou marquise de edifício"/>
    <m/>
    <s v="10 | Rua com árvores dispostas a cada 10 metros. Canteiros ajardinados e bem mantidos ao lado da calçada. Edificações também têm jardins e árvores"/>
    <n v="46"/>
    <m/>
    <n v="7"/>
    <s v="Local seguro, com base policial próxima e com monitoramento de cameras."/>
    <s v="https://drive.google.com/open?id=1OA9MyREz6VIvUY6jmTHIKKKCXx2w1NH3, https://drive.google.com/open?id=1Saghw3rcQwUVtDfhMpf5-Je4XS9ShnKm, https://drive.google.com/open?id=1FdAPht3_lR4BLitZFvlaxfBREDxQ-VDk, https://drive.google.com/open?id=1brqhZUjs2WIQf3goTi0aK71_frfaDw-0, https://drive.google.com/open?id=1gRetVD5pmiACJZBqIpaHaEgRWTLyMfVG, https://drive.google.com/open?id=1paeXw8ie8mUCR_7c5DXhdXtSLdNFhZwH"/>
    <s v="talyssonzebral@gmail.com"/>
    <d v="1899-12-30T13:23:00"/>
    <n v="10"/>
    <n v="10"/>
    <n v="9"/>
    <n v="10"/>
    <n v="10"/>
    <n v="7"/>
    <n v="8"/>
    <n v="5"/>
    <n v="7"/>
    <n v="7"/>
    <n v="5"/>
    <n v="10"/>
    <n v="7"/>
    <n v="9.8000000000000007"/>
    <n v="7"/>
    <n v="7.666666666666667"/>
    <n v="8.5333333333333332"/>
  </r>
  <r>
    <x v="91"/>
    <x v="0"/>
    <x v="15"/>
    <x v="2"/>
    <s v="MG"/>
    <x v="6"/>
    <x v="91"/>
    <x v="0"/>
    <n v="8"/>
    <s v="Pavimentação regular, porém sem piso tátil."/>
    <s v="10 | Calçada com mais de 3,0 metros de largura e faixa livre com 1,20 m ou mais"/>
    <n v="5"/>
    <n v="3"/>
    <m/>
    <s v="10 | Calçada de aparência plana, que não impede o caminhar confortável e seguro"/>
    <s v="2,1º"/>
    <n v="6"/>
    <s v="Durante percusso vistoriado, uma banca e ponto de onibus encurta a passagem ficando apenas 1,10 metros para passagem dos pedestres."/>
    <s v="5 | A rampa existe, mas está fora de norma ou sem manutenção"/>
    <s v="As rampas estão sem manutenção e na esquina chegando ao Fórum, existe um degrau que deixa impossível a passagem de cadeirante."/>
    <s v="5 | Faixa desgastada, com falta de manutenção e sem placas de advertência."/>
    <s v="Faixas sem manutenção, sendo necessário refazer a pintura."/>
    <n v="8"/>
    <s v="Os semáforos estão todos em perfeito estado de uso, com todas luzes em funcionamento, alguns com sinal sonoro e botoeira funcionando."/>
    <s v="5 | Trecho tem apenas placas indicando os pontos de interesse"/>
    <s v="Placas apenas para veículos."/>
    <n v="3"/>
    <n v="83"/>
    <s v="Região de grande fluxo de caminhões de médio porte e ônibus"/>
    <s v="5 | Trecho com tráfego intenso de veículos, em especial motocicletas, ônibus, caminhões e vans com motor diesel"/>
    <s v="Trecho com alto volume veículos a diesel, apesar da frota ser nova, verificamos emissão de fumaças visíveis. "/>
    <s v="5 | Trecho com algum local para descanso ou abrigo, como parada de ônibus ou marquise de edifício"/>
    <s v="Único local identificado foi parada de ônibus, com assento e cobertura."/>
    <n v="8"/>
    <n v="18"/>
    <m/>
    <n v="6"/>
    <s v="Local com base móvel da Policia Militar e vários policias circulando."/>
    <s v="https://drive.google.com/open?id=1e21QnOyFsfStV7dCSn-hVhTWdplf9wBr, https://drive.google.com/open?id=1iMkzNtqZd2Et5qEBk_pIQTVvl2izSAD8, https://drive.google.com/open?id=1dYhHcjLTkQgGJk18Wt9DnL6FEx54x4Fn, https://drive.google.com/open?id=1YjT651gf6zCnYwkXSbv4jHplKnQ48omn, https://drive.google.com/open?id=1BQ2dG1LebytahllIEzkRWpQ6aR5KuaO7, https://drive.google.com/open?id=1E8osEfNtOPhRAIn5uTW5ZF6lqT9vNCeE, https://drive.google.com/open?id=1dKQPzrB9ET0qLwC1eZa-l6cGazoKsZEB"/>
    <s v="talyssonzebral@gmail.com"/>
    <d v="1899-12-30T13:36:00"/>
    <n v="8"/>
    <n v="10"/>
    <n v="10"/>
    <n v="6"/>
    <n v="5"/>
    <n v="5"/>
    <n v="8"/>
    <n v="5"/>
    <n v="3"/>
    <n v="5"/>
    <n v="5"/>
    <n v="8"/>
    <n v="6"/>
    <n v="7.8"/>
    <n v="6"/>
    <n v="5.333333333333333"/>
    <n v="6.7666666666666666"/>
  </r>
  <r>
    <x v="92"/>
    <x v="0"/>
    <x v="15"/>
    <x v="2"/>
    <s v="MG"/>
    <x v="1"/>
    <x v="92"/>
    <x v="1"/>
    <n v="8"/>
    <m/>
    <s v="10 | Calçada com mais de 3,0 metros de largura e faixa livre com 1,20 m ou mais"/>
    <n v="3.5"/>
    <n v="2"/>
    <m/>
    <n v="7"/>
    <s v="2,7º"/>
    <n v="9"/>
    <s v="Local sem barreira, livre circulação."/>
    <s v="10 | Rampas e todas as esquinas, absolutamente de acordo com o padrão da NBR 9050."/>
    <m/>
    <s v="5 | Faixa desgastada, com falta de manutenção e sem placas de advertência."/>
    <m/>
    <s v="0 | Trecho não tem semáforo para pedestre ou semáforo está com defeito"/>
    <s v="Trecho sem semáforo."/>
    <s v="5 | Trecho tem apenas placas indicando os pontos de interesse"/>
    <s v="Placas apenas para veículos."/>
    <n v="1"/>
    <n v="89"/>
    <s v="Local com trânsito intenso, fica na esquina de duas grandes avenidas com alta circulação de veículos."/>
    <s v="5 | Trecho com tráfego intenso de veículos, em especial motocicletas, ônibus, caminhões e vans com motor diesel"/>
    <s v="Local de passagem de trânsito intenso de carros a diesel."/>
    <n v="8"/>
    <s v="Em frente ao local vistoriado, existe uma grande praça com bancos para descanso, já o ponto de ônibus não tem estrutura de assento e cobertura."/>
    <s v="10 | Rua com árvores dispostas a cada 10 metros. Canteiros ajardinados e bem mantidos ao lado da calçada. Edificações também têm jardins e árvores"/>
    <n v="37"/>
    <m/>
    <s v="5 | Trecho com trânsito mais agressivo e velocidade regulamentar acima de 50 km/h"/>
    <m/>
    <s v="https://drive.google.com/open?id=1jJXqzPo-3yNfFgF5QYupcWcWrhwYKyUs, https://drive.google.com/open?id=1K91lpJ-y3q-vwW6teFD0MvXmb61tQqui, https://drive.google.com/open?id=170b1NkcCgDIXWygTYF8RY3ui23FfeCXA, https://drive.google.com/open?id=18k5aXMibLfunrjaDxjwS4Y9pEuw-XrF-, https://drive.google.com/open?id=1x8JkDkSU6rlHvTT0QeIQkQPAFtUkNzuD, https://drive.google.com/open?id=1VxedNHM9tSLcoQ6Wo4_YsRGcO85vw1Ko, https://drive.google.com/open?id=1uOJsX9iLw9V0fxaetU8DZklLQD4och9c"/>
    <s v="talyssonzebral@gmail.com"/>
    <d v="1899-12-30T14:22:00"/>
    <n v="8"/>
    <n v="10"/>
    <n v="7"/>
    <n v="9"/>
    <n v="10"/>
    <n v="5"/>
    <n v="0"/>
    <n v="5"/>
    <n v="1"/>
    <n v="5"/>
    <n v="8"/>
    <n v="10"/>
    <n v="5"/>
    <n v="8.8000000000000007"/>
    <n v="3.3333333333333335"/>
    <n v="5.833333333333333"/>
    <n v="6.7333333333333334"/>
  </r>
  <r>
    <x v="93"/>
    <x v="0"/>
    <x v="15"/>
    <x v="2"/>
    <s v="MG"/>
    <x v="3"/>
    <x v="93"/>
    <x v="1"/>
    <s v="10 | Calçada nivelada, sem imperfeições e dotada de piso tátil"/>
    <s v="Calçada em perfeito estado de conservação."/>
    <s v="10 | Calçada com mais de 3,0 metros de largura e faixa livre com 1,20 m ou mais"/>
    <n v="5"/>
    <n v="4"/>
    <s v="Existem ainda recuo e marquises que amplia bem o espaço de circulação de pedestres."/>
    <s v="10 | Calçada de aparência plana, que não impede o caminhar confortável e seguro"/>
    <s v="2º, mesmo sendo descida sensação de andar no reto."/>
    <s v="10 | Trecho sem obstáculos permite o caminhar contínuo pela calçada"/>
    <m/>
    <s v="10 | Rampas e todas as esquinas, absolutamente de acordo com o padrão da NBR 9050."/>
    <m/>
    <n v="9"/>
    <s v="Faixa em ótimo estado, faltando apenas iluminação direcionada a faixa."/>
    <s v="5 | Trecho com semáforo para pedestres, mas sem sinal sonoro. Espera para abertura superior a 1 min. e tempo curto (menos de 15 seg.) para travessia"/>
    <m/>
    <s v="5 | Trecho tem apenas placas indicando os pontos de interesse"/>
    <s v="Apenas placas para veículos."/>
    <s v="0 |  Trecho com ruído muito elevado, acima de 90 dB"/>
    <n v="91"/>
    <s v="Avenida de grande circulação, principalmente de veículos a diesel."/>
    <s v="5 | Trecho com tráfego intenso de veículos, em especial motocicletas, ônibus, caminhões e vans com motor diesel"/>
    <m/>
    <s v="5 | Trecho com algum local para descanso ou abrigo, como parada de ônibus ou marquise de edifício"/>
    <s v="Local com ponto de ônibus com assento e cobertura em perfeito estado."/>
    <s v="10 | Rua com árvores dispostas a cada 10 metros. Canteiros ajardinados e bem mantidos ao lado da calçada. Edificações também têm jardins e árvores"/>
    <n v="29"/>
    <s v="Arvores e jardins em perfeito estado de conservação."/>
    <s v="5 | Trecho com trânsito mais agressivo e velocidade regulamentar acima de 50 km/h"/>
    <m/>
    <s v="https://drive.google.com/open?id=1pCpCw7XUHvcKz8gCTGw0POEAqT1mJrbS, https://drive.google.com/open?id=1wmTycoz5e6s5923TvZlqD90VXJlYp22N, https://drive.google.com/open?id=12rbzy2N5WMALJQarPFd0loBT1L4zFruq, https://drive.google.com/open?id=1z7BwdYMsTMkvitlnrsYbYaJirc26xPC0, https://drive.google.com/open?id=1HSZybKfJUWvyEUKP6aTHCUCFgtEydQT5, https://drive.google.com/open?id=1cbYPYyHs1_QT2Yobh5ZbUsQhtcVyhYdK, https://drive.google.com/open?id=1QCwXOTP5WDpZiApaaDcJRWcoj0Udsrr_"/>
    <s v="talyssonzebral@gmail.com"/>
    <d v="1899-12-30T15:37:00"/>
    <n v="10"/>
    <n v="10"/>
    <n v="10"/>
    <n v="10"/>
    <n v="10"/>
    <n v="9"/>
    <n v="5"/>
    <n v="5"/>
    <n v="0"/>
    <n v="5"/>
    <n v="5"/>
    <n v="10"/>
    <n v="5"/>
    <n v="10"/>
    <n v="7"/>
    <n v="5"/>
    <n v="7.9"/>
  </r>
  <r>
    <x v="94"/>
    <x v="0"/>
    <x v="15"/>
    <x v="2"/>
    <s v="MG"/>
    <x v="6"/>
    <x v="94"/>
    <x v="1"/>
    <n v="9"/>
    <s v="Calçada de acesso com pavimento regular e quase todo trecho percebemos a existência de piso tátil. "/>
    <s v="10 | Calçada com mais de 3,0 metros de largura e faixa livre com 1,20 m ou mais"/>
    <n v="6"/>
    <n v="4"/>
    <s v="Ao lado da praça (conforme imagem) existe uma irregularidade de largura, porém, com 3 metros de passagem."/>
    <n v="9"/>
    <s v="2,2º"/>
    <s v="10 | Trecho sem obstáculos permite o caminhar contínuo pela calçada"/>
    <m/>
    <s v="10 | Rampas e todas as esquinas, absolutamente de acordo com o padrão da NBR 9050."/>
    <m/>
    <n v="3"/>
    <s v="Faixa sem reparos e bem desgastada."/>
    <s v="5 | Trecho com semáforo para pedestres, mas sem sinal sonoro. Espera para abertura superior a 1 min. e tempo curto (menos de 15 seg.) para travessia"/>
    <m/>
    <s v="5 | Trecho tem apenas placas indicando os pontos de interesse"/>
    <s v="Placas apenas para veículos."/>
    <n v="1"/>
    <m/>
    <n v="89"/>
    <s v="5 | Trecho com tráfego intenso de veículos, em especial motocicletas, ônibus, caminhões e vans com motor diesel"/>
    <m/>
    <s v="10 | Trecho com muitos bancos, praças, minipraças, espaços cobertos para descanso, abrigos para a chuva, banheiros e bebedouros públicos"/>
    <s v="Existe uma praça com local para descanso com bastante bancos e uma academia de saúde ao céu aberto."/>
    <s v="10 | Rua com árvores dispostas a cada 10 metros. Canteiros ajardinados e bem mantidos ao lado da calçada. Edificações também têm jardins e árvores"/>
    <n v="57"/>
    <s v="Praça que faz parte do conjunto do local vistoriado em perfeito estado de conservação."/>
    <s v="5 | Trecho com trânsito mais agressivo e velocidade regulamentar acima de 50 km/h"/>
    <m/>
    <s v="https://drive.google.com/open?id=1q2KHzs6s4AFXYjWKKowHwGtqMpHDtWgM, https://drive.google.com/open?id=17Ntg2FpFsub7z5KrbwxPRxHnTQ6ZLf9Z, https://drive.google.com/open?id=1FzN8wm7ACqEz6EsikaiLDlPPGBVEqoWI, https://drive.google.com/open?id=11hO0IiZBGkgNAeAcpSemhvAY9APZGeUA, https://drive.google.com/open?id=1S8s1f9tFwM-T0In879TccsA5EGg89F6M, https://drive.google.com/open?id=1UYl-fZDwc-ijEMESGaRejYHXFQ0NlpU1, https://drive.google.com/open?id=114WK6qY3Eevq7Wz6GmS-50Xfsga-i5zS, https://drive.google.com/open?id=1sta7O4Oh_LBCDTS1EJTXAU7XGHl4FF6p"/>
    <s v="talyssonzebral@gmail.com"/>
    <d v="1899-12-30T15:53:00"/>
    <n v="9"/>
    <n v="10"/>
    <n v="9"/>
    <n v="10"/>
    <n v="10"/>
    <n v="3"/>
    <n v="5"/>
    <n v="5"/>
    <n v="1"/>
    <n v="5"/>
    <n v="10"/>
    <n v="10"/>
    <n v="5"/>
    <n v="9.6"/>
    <n v="4"/>
    <n v="6.166666666666667"/>
    <n v="7.333333333333333"/>
  </r>
  <r>
    <x v="95"/>
    <x v="0"/>
    <x v="15"/>
    <x v="2"/>
    <s v="MG"/>
    <x v="6"/>
    <x v="95"/>
    <x v="1"/>
    <s v="10 | Calçada nivelada, sem imperfeições e dotada de piso tátil"/>
    <m/>
    <s v="10 | Calçada com mais de 3,0 metros de largura e faixa livre com 1,20 m ou mais"/>
    <n v="7"/>
    <n v="5"/>
    <m/>
    <s v="10 | Calçada de aparência plana, que não impede o caminhar confortável e seguro"/>
    <s v="1.9º"/>
    <s v="10 | Trecho sem obstáculos permite o caminhar contínuo pela calçada"/>
    <s v="Livre circulação."/>
    <s v="0 | Não há rampas de acessibilidade."/>
    <m/>
    <s v="0 | Sem faixa de travessia no trecho"/>
    <m/>
    <s v="0 | Trecho não tem semáforo para pedestre ou semáforo está com defeito"/>
    <m/>
    <s v="5 | Trecho tem apenas placas indicando os pontos de interesse"/>
    <s v="Placas indicativa apenas para veículos."/>
    <n v="2"/>
    <n v="86"/>
    <s v="Trecho com intensa movimentação de ônibus."/>
    <s v="5 | Trecho com tráfego intenso de veículos, em especial motocicletas, ônibus, caminhões e vans com motor diesel"/>
    <m/>
    <s v="5 | Trecho com algum local para descanso ou abrigo, como parada de ônibus ou marquise de edifício"/>
    <s v="Trecho com parada de ônibus com assento e cobertura em perfeito estado de conservação."/>
    <s v="10 | Rua com árvores dispostas a cada 10 metros. Canteiros ajardinados e bem mantidos ao lado da calçada. Edificações também têm jardins e árvores"/>
    <n v="14"/>
    <m/>
    <s v="5 | Trecho com trânsito mais agressivo e velocidade regulamentar acima de 50 km/h"/>
    <s v="Próximo ao local existe uma base móvel da polícia militar."/>
    <s v="https://drive.google.com/open?id=1L53AvhdTYWIyNevSP_paKp5sOZD7j5UZ, https://drive.google.com/open?id=1PnMUZGyX4sAZa5IuHiHoTia49UlIlCU0"/>
    <s v="talyssonzebral@gmail.com"/>
    <d v="1899-12-30T16:13:00"/>
    <n v="10"/>
    <n v="10"/>
    <n v="10"/>
    <n v="10"/>
    <n v="0"/>
    <n v="0"/>
    <n v="0"/>
    <n v="5"/>
    <n v="2"/>
    <n v="5"/>
    <n v="5"/>
    <n v="10"/>
    <n v="5"/>
    <n v="8"/>
    <n v="0.83333333333333337"/>
    <n v="5.666666666666667"/>
    <n v="5.8"/>
  </r>
  <r>
    <x v="96"/>
    <x v="0"/>
    <x v="15"/>
    <x v="2"/>
    <s v="MG"/>
    <x v="2"/>
    <x v="96"/>
    <x v="1"/>
    <n v="1"/>
    <s v="Piso irregular, com alguns buracos e trincas. Não existe piso tátil."/>
    <s v="10 | Calçada com mais de 3,0 metros de largura e faixa livre com 1,20 m ou mais"/>
    <n v="6"/>
    <n v="4"/>
    <m/>
    <s v="10 | Calçada de aparência plana, que não impede o caminhar confortável e seguro"/>
    <s v="2º"/>
    <s v="5 | Obstáculos obrigam a constantes desvios."/>
    <s v="Muitos ambulantes no caminho obrigando desvio."/>
    <n v="4"/>
    <s v="A rampa esta fora das normas e ainda existe um sinal no meio atrapalhando a passagem."/>
    <n v="6"/>
    <s v="Faixa em estado médio de conservação."/>
    <s v="10 | Trecho com semáforos para pedestres, dotados de botoeira e sinal sonoro para cegos. Tempo de espera máximo de 1 min. e tempo de travessia suficiente para uma pessoa que ande devagar"/>
    <m/>
    <s v="5 | Trecho tem apenas placas indicando os pontos de interesse"/>
    <s v="Apenas sinalização para veículos."/>
    <s v="0 |  Trecho com ruído muito elevado, acima de 90 dB"/>
    <m/>
    <s v="Trânsito intenso de ônibus, principalmente de tratamento fora do domicilio (TFD) de vários municípios mineiros."/>
    <s v="0 | Trecho visivelmente poluído, com alto tráfego de veículos diesel. Fumaça visível, com efeitos sobre a respiração"/>
    <m/>
    <s v="5 | Trecho com algum local para descanso ou abrigo, como parada de ônibus ou marquise de edifício"/>
    <s v="Trecho com bancos espalhados em uma praça e parada de ônibus com assento e cobertura. "/>
    <s v="10 | Rua com árvores dispostas a cada 10 metros. Canteiros ajardinados e bem mantidos ao lado da calçada. Edificações também têm jardins e árvores"/>
    <n v="26"/>
    <s v="Arvores na calçada e no canteiro do meio."/>
    <n v="2"/>
    <s v="Base móvel da Policia Militar."/>
    <s v="https://drive.google.com/open?id=1KEMTxIMy9BDYNhQC5vqwHWyPFSsK6SxH, https://drive.google.com/open?id=1ZVmoBosIPHbs8YQ0USURTJNKkgLpYhd0, https://drive.google.com/open?id=17fefx9kDgziVqlmVL2nFRJm1PCGQ06UZ, https://drive.google.com/open?id=1UGZnHrwV3Oh2AJmeKtlLPomzntHiuBke, https://drive.google.com/open?id=1XI-kcZT6bHL3T4nKCKmvSGL3C_vFYaBn, https://drive.google.com/open?id=1EqhXEJ8K4HuQRGu24NOvVoTuB5xyv2By, https://drive.google.com/open?id=1pIjLo0pECav5bgoN7TAc1NVmhpZvccIz, https://drive.google.com/open?id=1_0srSN7IhjziIBjpzm4fT_M5B304OH9l, https://drive.google.com/open?id=1xK53xIy0JN6rPhjYt5n78Q01_6AfqsQF"/>
    <s v="talyssonzebral@gmail.com"/>
    <d v="1899-12-30T16:33:00"/>
    <n v="1"/>
    <n v="10"/>
    <n v="10"/>
    <n v="5"/>
    <n v="4"/>
    <n v="6"/>
    <n v="10"/>
    <n v="5"/>
    <n v="0"/>
    <n v="0"/>
    <n v="5"/>
    <n v="10"/>
    <n v="2"/>
    <n v="6"/>
    <n v="7.166666666666667"/>
    <n v="4.166666666666667"/>
    <n v="5.4666666666666668"/>
  </r>
  <r>
    <x v="97"/>
    <x v="0"/>
    <x v="15"/>
    <x v="2"/>
    <s v="MG"/>
    <x v="2"/>
    <x v="97"/>
    <x v="1"/>
    <n v="9"/>
    <s v="Calçada nivelada, sem imperfeições, porém, sem piso tátil."/>
    <s v="10 | Calçada com mais de 3,0 metros de largura e faixa livre com 1,20 m ou mais"/>
    <n v="7"/>
    <n v="4"/>
    <m/>
    <s v="10 | Calçada de aparência plana, que não impede o caminhar confortável e seguro"/>
    <s v="2º"/>
    <n v="8"/>
    <s v="A presença de ambulantes atrapalha a circulação dos pedestres."/>
    <s v="10 | Rampas e todas as esquinas, absolutamente de acordo com o padrão da NBR 9050."/>
    <m/>
    <n v="9"/>
    <s v="Faixa em perfeito estado, não contendo iluminação direcionada à faixa."/>
    <s v="10 | Trecho com semáforos para pedestres, dotados de botoeira e sinal sonoro para cegos. Tempo de espera máximo de 1 min. e tempo de travessia suficiente para uma pessoa que ande devagar"/>
    <m/>
    <s v="5 | Trecho tem apenas placas indicando os pontos de interesse"/>
    <s v="Placas apenas para veículos, constando uma placa na porta do local vistoriado."/>
    <s v="0 |  Trecho com ruído muito elevado, acima de 90 dB"/>
    <n v="92"/>
    <s v="Levando em consideração ao horário e que a região concentra área de integração do MOVE e locomoção de pacientes/familiares existe alta concentração de ônibus e vans."/>
    <n v="2"/>
    <s v="Trecho com alto volume veículos a diesel, com fumaça visível, principalmente dos ônibus vindo dos municípios do interior (Tratamento Fora do Domicilio), tornando-se um trecho com alta poluição atmosférica. "/>
    <s v="0 | Trecho sem nenhum ponto de apoio ou conforto para o pedestre"/>
    <m/>
    <s v="10 | Rua com árvores dispostas a cada 10 metros. Canteiros ajardinados e bem mantidos ao lado da calçada. Edificações também têm jardins e árvores"/>
    <n v="29"/>
    <s v="Avenida muito arborizada."/>
    <n v="7"/>
    <s v="Por se tratar de uma região hospitalar, a velocidade é controlada e os pedestres andam de maneira ordenada pelas calçadas. Existem policiamento constante em toda área. "/>
    <s v="https://drive.google.com/open?id=1ffV-1N4_YYhT0Ii2JmQPPo4-6EMrL3-L, https://drive.google.com/open?id=1iOUQSmtYhypnlBd5FGSgKqLRBBaJFwrs, https://drive.google.com/open?id=1JbrxD3SP_vcSU0o8s16dEqQqX_s6mjud, https://drive.google.com/open?id=1GhldtnNOz7k0HBmId4ichwUBPmSMMRSX, https://drive.google.com/open?id=1wwiE7FVk-J6_Vd53giVm3_An7YpGuU4r, https://drive.google.com/open?id=1FHNrN3en6JHthe8zE6rCXF1mmysKz6qK, https://drive.google.com/open?id=12mmz1kIgHVIKOqK3aMAdhN2LlwCMGNRM, https://drive.google.com/open?id=1oioUYgCmR87aEiDujW7BY46kHZIgZJct"/>
    <s v="talyssonzebral@gmail.com"/>
    <m/>
    <n v="9"/>
    <n v="10"/>
    <n v="10"/>
    <n v="8"/>
    <n v="10"/>
    <n v="9"/>
    <n v="10"/>
    <n v="5"/>
    <n v="0"/>
    <n v="2"/>
    <n v="0"/>
    <n v="10"/>
    <n v="7"/>
    <n v="9.4"/>
    <n v="8.6666666666666661"/>
    <n v="3.6666666666666665"/>
    <n v="7.8666666666666663"/>
  </r>
  <r>
    <x v="98"/>
    <x v="0"/>
    <x v="15"/>
    <x v="2"/>
    <s v="MG"/>
    <x v="7"/>
    <x v="98"/>
    <x v="1"/>
    <s v="10 | Calçada nivelada, sem imperfeições e dotada de piso tátil"/>
    <m/>
    <s v="10 | Calçada com mais de 3,0 metros de largura e faixa livre com 1,20 m ou mais"/>
    <n v="8"/>
    <n v="5"/>
    <m/>
    <s v="10 | Calçada de aparência plana, que não impede o caminhar confortável e seguro"/>
    <s v="2º"/>
    <n v="8"/>
    <s v="A presença de ambulantes obriga o desvio durante o percurso."/>
    <s v="10 | Rampas e todas as esquinas, absolutamente de acordo com o padrão da NBR 9050."/>
    <m/>
    <n v="9"/>
    <s v="Sem iluminação direcionada para faixa de pedestre."/>
    <n v="9"/>
    <s v="Boteira estava com defeito."/>
    <s v="5 | Trecho tem apenas placas indicando os pontos de interesse"/>
    <s v="Apenas sinalização para veículos."/>
    <s v="0 |  Trecho com ruído muito elevado, acima de 90 dB"/>
    <n v="92"/>
    <s v="Levando em consideração ao horário e que a região concentra área de integração do MOVE e locomoção de pacientes/familiares existe alta concentração de ônibus e vans."/>
    <n v="4"/>
    <s v="Trecho com alto volume veículos a diesel, com fumaça visível, principalmente dos ônibus vindo dos municípios do interior (Tratamento Fora do Domicilio), tornando-se um trecho com alta poluição atmosférica. "/>
    <s v="5 | Trecho com algum local para descanso ou abrigo, como parada de ônibus ou marquise de edifício"/>
    <s v="Trecho percorrido foi encontrado 3 pontos de ônibus com cobertura e assentos em perfeito estado. "/>
    <s v="10 | Rua com árvores dispostas a cada 10 metros. Canteiros ajardinados e bem mantidos ao lado da calçada. Edificações também têm jardins e árvores"/>
    <n v="26"/>
    <m/>
    <s v="5 | Trecho com trânsito mais agressivo e velocidade regulamentar acima de 50 km/h"/>
    <s v="Por se tratar de uma região hospitalar, a velocidade é controlada e os pedestres andam de maneira ordenada pelas calçadas. Existem policiamento constante em toda área. "/>
    <s v="https://drive.google.com/open?id=14CHtNIGvi9toQkELoEbrfArVByFH6rAV, https://drive.google.com/open?id=1Wt9C5SyNc7VCteo_kJ_IREY46Ki6VQky, https://drive.google.com/open?id=1BlRtya1R3yPPKLUTP_wrgvD9erkTiw9e, https://drive.google.com/open?id=1Tgql8AuBHdEsFlhdBqrm46JDqjJsLNL2, https://drive.google.com/open?id=1Z80EJ4dGbb_M3VFltj9L6LlRdg0suw8x, https://drive.google.com/open?id=1XcZ2vanK8jVvn526yJGNp5XkmuDjRnmG, https://drive.google.com/open?id=1rvEd97sWGbkwnpu7YY0tCq4ytfobKWsC, https://drive.google.com/open?id=1w7NnfoEbEBDFS74wr_4gb7-_N78LG7xt, https://drive.google.com/open?id=1oPBBE3R8ZQZHoJY_kuwVWRYpzEYSZ4HW"/>
    <s v="talyssonzebral@gmail.com"/>
    <d v="1899-12-30T16:39:00"/>
    <n v="10"/>
    <n v="10"/>
    <n v="10"/>
    <n v="8"/>
    <n v="10"/>
    <n v="9"/>
    <n v="9"/>
    <n v="5"/>
    <n v="0"/>
    <n v="4"/>
    <n v="5"/>
    <n v="10"/>
    <n v="5"/>
    <n v="9.6"/>
    <n v="8.3333333333333339"/>
    <n v="4.833333333333333"/>
    <n v="7.9333333333333336"/>
  </r>
  <r>
    <x v="99"/>
    <x v="0"/>
    <x v="15"/>
    <x v="2"/>
    <s v="MG"/>
    <x v="2"/>
    <x v="99"/>
    <x v="1"/>
    <n v="9"/>
    <s v="Piso nivelado e bem regular, faltando piso tátil."/>
    <s v="10 | Calçada com mais de 3,0 metros de largura e faixa livre com 1,20 m ou mais"/>
    <n v="8"/>
    <n v="5"/>
    <m/>
    <n v="9"/>
    <s v="2,2º"/>
    <n v="8"/>
    <s v="Presença de muitos ambulantes, dificultando a passagem dos pedestres"/>
    <n v="9"/>
    <s v="As rampas permite a circulação, faltando piso tátil"/>
    <n v="9"/>
    <s v="Faixa em ótimo estado, não existe iluminação para travessia da mesma."/>
    <s v="10 | Trecho com semáforos para pedestres, dotados de botoeira e sinal sonoro para cegos. Tempo de espera máximo de 1 min. e tempo de travessia suficiente para uma pessoa que ande devagar"/>
    <m/>
    <s v="5 | Trecho tem apenas placas indicando os pontos de interesse"/>
    <s v="Apenas sinalização para veículos."/>
    <s v="0 |  Trecho com ruído muito elevado, acima de 90 dB"/>
    <n v="91"/>
    <s v="Levando em consideração ao horário e que a região concentra área de integração do MOVE e locomoção de pacientes/familiares existe alta concentração de ônibus e vans."/>
    <s v="5 | Trecho com tráfego intenso de veículos, em especial motocicletas, ônibus, caminhões e vans com motor diesel"/>
    <s v="Trecho com alto volume veículos a diesel, com fumaça visível, principalmente dos ônibus vindo dos municípios do interior (Tratamento Fora do Domicilio), tornando-se um trecho com alta poluição atmosférica. "/>
    <s v="5 | Trecho com algum local para descanso ou abrigo, como parada de ônibus ou marquise de edifício"/>
    <s v="Presença de duas paradas de ônibus com cobertura e assentos em perfeito estado."/>
    <s v="10 | Rua com árvores dispostas a cada 10 metros. Canteiros ajardinados e bem mantidos ao lado da calçada. Edificações também têm jardins e árvores"/>
    <n v="25"/>
    <m/>
    <s v="5 | Trecho com trânsito mais agressivo e velocidade regulamentar acima de 50 km/h"/>
    <s v="Por se tratar de uma região hospitalar, a velocidade é controlada e os pedestres andam de maneira ordenada pelas calçadas. Existem policiamento constante em toda área. "/>
    <s v="https://drive.google.com/open?id=1ayKydCDmcKvjXuqAuf8ZwJ3C_UOwjUce, https://drive.google.com/open?id=1EXn6znC6RAfRpyJa69gge-2qUEQKXZEb, https://drive.google.com/open?id=1X3QUew_sG2PUlNv_iO1hKtDnxqd_XdAx, https://drive.google.com/open?id=1wNFMjEOAEkfs8hlk-lgTEY5UkNYIvwYP, https://drive.google.com/open?id=1h8QB6QedeybuUUZ-pbnCqIJNhqo5up5E, https://drive.google.com/open?id=1bpBhi9kIlMUShu-2W1uEDHzAfRDNpri8, https://drive.google.com/open?id=1t26vFT8rgwZTa8e8QNxXpO4ELL3HlWv3, https://drive.google.com/open?id=1LaYg8g-lXAPpTfduaIu8_VBa6u1kVyvE, https://drive.google.com/open?id=1nCx0MV6x3Gwyl7mMeohyihRODYaWZHrS"/>
    <s v="talyssonzebral@gmail.com"/>
    <d v="1899-12-30T17:00:00"/>
    <n v="9"/>
    <n v="10"/>
    <n v="9"/>
    <n v="8"/>
    <n v="9"/>
    <n v="9"/>
    <n v="10"/>
    <n v="5"/>
    <n v="0"/>
    <n v="5"/>
    <n v="5"/>
    <n v="10"/>
    <n v="5"/>
    <n v="9"/>
    <n v="8.6666666666666661"/>
    <n v="5"/>
    <n v="7.7333333333333334"/>
  </r>
  <r>
    <x v="100"/>
    <x v="0"/>
    <x v="15"/>
    <x v="2"/>
    <s v="MG"/>
    <x v="7"/>
    <x v="100"/>
    <x v="1"/>
    <n v="3"/>
    <s v="Calçada com muitas falhas, buracos e locais quase intransitável."/>
    <s v="10 | Calçada com mais de 3,0 metros de largura e faixa livre com 1,20 m ou mais"/>
    <n v="7"/>
    <n v="6"/>
    <m/>
    <n v="9"/>
    <s v="2,2º"/>
    <n v="6"/>
    <s v="Os buracos da calçada obriga desvios."/>
    <n v="9"/>
    <m/>
    <n v="9"/>
    <s v="Em ótimo estado de conservação, faltando iluminação para travessia."/>
    <s v="10 | Trecho com semáforos para pedestres, dotados de botoeira e sinal sonoro para cegos. Tempo de espera máximo de 1 min. e tempo de travessia suficiente para uma pessoa que ande devagar"/>
    <m/>
    <s v="5 | Trecho tem apenas placas indicando os pontos de interesse"/>
    <s v="Local apenas com indicação para veículos."/>
    <s v="0 |  Trecho com ruído muito elevado, acima de 90 dB"/>
    <n v="90"/>
    <s v="Levando em consideração ao horário e que a região concentra área de integração do MOVE e locomoção de pacientes/familiares existe alta concentração de ônibus e vans."/>
    <s v="5 | Trecho com tráfego intenso de veículos, em especial motocicletas, ônibus, caminhões e vans com motor diesel"/>
    <s v="Trecho com alto volume veículos a diesel, com fumaça visível, principalmente dos ônibus vindo dos municípios do interior (Tratamento Fora do Domicilio), tornando-se um trecho com alta poluição atmosférica. "/>
    <s v="0 | Trecho sem nenhum ponto de apoio ou conforto para o pedestre"/>
    <m/>
    <s v="10 | Rua com árvores dispostas a cada 10 metros. Canteiros ajardinados e bem mantidos ao lado da calçada. Edificações também têm jardins e árvores"/>
    <n v="13"/>
    <m/>
    <n v="4"/>
    <s v="Presença de policiais circulando."/>
    <s v="https://drive.google.com/open?id=1gbnP9dGgzg3DF7SjiMYPUkTZi9juMYy8, https://drive.google.com/open?id=1-yVRnFmVOV3tRFAKrw5AqB0qjTLood3h, https://drive.google.com/open?id=1YP390TVKuVgDgy0LQxSG5982f4nf0jFq, https://drive.google.com/open?id=1i5kpWrcdHSwjzcmEYp-MDABBqcw5uqyu, https://drive.google.com/open?id=1CKQKR_LAmg8WGnds9345IHRfRKT-59nF, https://drive.google.com/open?id=1c1dkg3GOPmgHOw0y1XiQ9QaRQ3zf05Le, https://drive.google.com/open?id=1zrFSxBVJDdHc2LecMJYLPE4yqLBF93P5"/>
    <s v="talyssonzebral@gmail.com"/>
    <d v="1899-12-30T17:13:00"/>
    <n v="3"/>
    <n v="10"/>
    <n v="9"/>
    <n v="6"/>
    <n v="9"/>
    <n v="9"/>
    <n v="10"/>
    <n v="5"/>
    <n v="0"/>
    <n v="5"/>
    <n v="0"/>
    <n v="10"/>
    <n v="4"/>
    <n v="7.4"/>
    <n v="8.6666666666666661"/>
    <n v="4.166666666666667"/>
    <n v="6.666666666666667"/>
  </r>
  <r>
    <x v="101"/>
    <x v="0"/>
    <x v="15"/>
    <x v="2"/>
    <s v="MG"/>
    <x v="9"/>
    <x v="101"/>
    <x v="1"/>
    <n v="9"/>
    <s v="Calçada com pavimento regular, porém , sem tátil."/>
    <s v="10 | Calçada com mais de 3,0 metros de largura e faixa livre com 1,20 m ou mais"/>
    <n v="8"/>
    <n v="6"/>
    <m/>
    <s v="10 | Calçada de aparência plana, que não impede o caminhar confortável e seguro"/>
    <s v="1,9º"/>
    <s v="10 | Trecho sem obstáculos permite o caminhar contínuo pela calçada"/>
    <m/>
    <s v="0 | Não há rampas de acessibilidade."/>
    <m/>
    <s v="0 | Sem faixa de travessia no trecho"/>
    <m/>
    <s v="0 | Trecho não tem semáforo para pedestre ou semáforo está com defeito"/>
    <m/>
    <s v="5 | Trecho tem apenas placas indicando os pontos de interesse"/>
    <s v="Placas indicativas apenas para veículos."/>
    <n v="2"/>
    <n v="88"/>
    <s v="Principal avenida de Belo Horizonte, com muito ônibus e veículos."/>
    <s v="5 | Trecho com tráfego intenso de veículos, em especial motocicletas, ônibus, caminhões e vans com motor diesel"/>
    <m/>
    <s v="0 | Trecho sem nenhum ponto de apoio ou conforto para o pedestre"/>
    <m/>
    <s v="10 | Rua com árvores dispostas a cada 10 metros. Canteiros ajardinados e bem mantidos ao lado da calçada. Edificações também têm jardins e árvores"/>
    <n v="22"/>
    <m/>
    <n v="4"/>
    <m/>
    <s v="https://drive.google.com/open?id=1IzXmsOOmPXgHp5_cA_tmZBWtnH95CIls, https://drive.google.com/open?id=1hMMYF1wiAxRVZrS3mIDUfOJeRTemEZED, https://drive.google.com/open?id=1WPvI2zu4OTrwLeDue9DtVgTeIL2iEH6X, https://drive.google.com/open?id=1Rh_oPNhYCAWFABgQCChQlBtmJErQPnwY, https://drive.google.com/open?id=1fSG-EDRImnc27PHplaL8ihjPMh5Pefx9, https://drive.google.com/open?id=12XJLXeDx6lqvAZHZ0R3VsKkrgeEy9Mi9, https://drive.google.com/open?id=1tA39k_k65R5o83GGJBUT-LU9yzzCan8z, https://drive.google.com/open?id=1ApYTjDnT4YbkhiEAFS-G06aK9kmJB3E5, https://drive.google.com/open?id=1ksQqFj-QN2rFG4d6D6UHESAvHMunh1Ir"/>
    <s v="talyssonzebral@gmail.com"/>
    <m/>
    <n v="9"/>
    <n v="10"/>
    <n v="10"/>
    <n v="10"/>
    <n v="0"/>
    <n v="0"/>
    <n v="0"/>
    <n v="5"/>
    <n v="2"/>
    <n v="5"/>
    <n v="0"/>
    <n v="10"/>
    <n v="4"/>
    <n v="7.8"/>
    <n v="0.83333333333333337"/>
    <n v="4.833333333333333"/>
    <n v="5.4333333333333336"/>
  </r>
  <r>
    <x v="102"/>
    <x v="0"/>
    <x v="15"/>
    <x v="2"/>
    <s v="MG"/>
    <x v="7"/>
    <x v="102"/>
    <x v="1"/>
    <n v="9"/>
    <s v="Calçada em perfeito estado, porém falta piso tátil."/>
    <s v="10 | Calçada com mais de 3,0 metros de largura e faixa livre com 1,20 m ou mais"/>
    <n v="8"/>
    <n v="6"/>
    <m/>
    <s v="10 | Calçada de aparência plana, que não impede o caminhar confortável e seguro"/>
    <s v="1,8º"/>
    <s v="10 | Trecho sem obstáculos permite o caminhar contínuo pela calçada"/>
    <m/>
    <s v="0 | Não há rampas de acessibilidade."/>
    <m/>
    <s v="0 | Sem faixa de travessia no trecho"/>
    <m/>
    <s v="0 | Trecho não tem semáforo para pedestre ou semáforo está com defeito"/>
    <s v="Não existe semáforo no trecho pesquisado."/>
    <s v="5 | Trecho tem apenas placas indicando os pontos de interesse"/>
    <s v="Placas apenas para veículos e uma única de interesse informando o local."/>
    <s v="0 |  Trecho com ruído muito elevado, acima de 90 dB"/>
    <n v="92"/>
    <m/>
    <s v="5 | Trecho com tráfego intenso de veículos, em especial motocicletas, ônibus, caminhões e vans com motor diesel"/>
    <s v="Local com alto volume de ônibus e veículos."/>
    <s v="0 | Trecho sem nenhum ponto de apoio ou conforto para o pedestre"/>
    <m/>
    <s v="10 | Rua com árvores dispostas a cada 10 metros. Canteiros ajardinados e bem mantidos ao lado da calçada. Edificações também têm jardins e árvores"/>
    <n v="8"/>
    <m/>
    <s v="5 | Trecho com trânsito mais agressivo e velocidade regulamentar acima de 50 km/h"/>
    <m/>
    <s v="https://drive.google.com/open?id=1oSA2mO1iD_y3IeOFcRs_zgPbtSp2oNZH, https://drive.google.com/open?id=1kRCGRkdbf7rrqd57vtidfszx3CEZTdtv, https://drive.google.com/open?id=1fMXSbZGvxl-cdKlHKy1_Kb_UcSLfCgEC, https://drive.google.com/open?id=1G2pQWGuqWZ-ffZMah_gkyDRddLG7eFyD"/>
    <s v="talyssonzebral@gmail.com"/>
    <d v="1899-12-30T17:22:00"/>
    <n v="9"/>
    <n v="10"/>
    <n v="10"/>
    <n v="10"/>
    <n v="0"/>
    <n v="0"/>
    <n v="0"/>
    <n v="5"/>
    <n v="0"/>
    <n v="5"/>
    <n v="0"/>
    <n v="10"/>
    <n v="5"/>
    <n v="7.8"/>
    <n v="0.83333333333333337"/>
    <n v="4.166666666666667"/>
    <n v="5.4"/>
  </r>
  <r>
    <x v="103"/>
    <x v="0"/>
    <x v="15"/>
    <x v="2"/>
    <s v="MG"/>
    <x v="6"/>
    <x v="103"/>
    <x v="1"/>
    <n v="9"/>
    <s v="Calçada com pavimento bem regular sem pis.o tátil"/>
    <s v="10 | Calçada com mais de 3,0 metros de largura e faixa livre com 1,20 m ou mais"/>
    <n v="8"/>
    <n v="6"/>
    <m/>
    <n v="9"/>
    <s v="2,1º"/>
    <s v="10 | Trecho sem obstáculos permite o caminhar contínuo pela calçada"/>
    <m/>
    <s v="0 | Não há rampas de acessibilidade."/>
    <m/>
    <s v="0 | Sem faixa de travessia no trecho"/>
    <m/>
    <s v="0 | Trecho não tem semáforo para pedestre ou semáforo está com defeito"/>
    <s v="Não existe semáforo."/>
    <s v="5 | Trecho tem apenas placas indicando os pontos de interesse"/>
    <s v="Apenas placas com indicações para veículos e de interesse do local levantado."/>
    <s v="0 |  Trecho com ruído muito elevado, acima de 90 dB"/>
    <n v="92"/>
    <m/>
    <s v="5 | Trecho com tráfego intenso de veículos, em especial motocicletas, ônibus, caminhões e vans com motor diesel"/>
    <m/>
    <s v="0 | Trecho sem nenhum ponto de apoio ou conforto para o pedestre"/>
    <m/>
    <s v="10 | Rua com árvores dispostas a cada 10 metros. Canteiros ajardinados e bem mantidos ao lado da calçada. Edificações também têm jardins e árvores"/>
    <n v="14"/>
    <m/>
    <s v="5 | Trecho com trânsito mais agressivo e velocidade regulamentar acima de 50 km/h"/>
    <m/>
    <s v="https://drive.google.com/open?id=1O7QsRHbcXJ6wGozT9cWysA6bvKYRbikw, https://drive.google.com/open?id=1Ak4o2bqrVILJ9Nczvm5DsqarzTZQllfT, https://drive.google.com/open?id=1yzUNvrXSs3TY4Hf1FmkL2mgvHIVrU2tA, https://drive.google.com/open?id=1L0Wu2Wd6JgofO460Aj9SHY4fm4xvzMLR, https://drive.google.com/open?id=1QDQBv1V8zsRQF6aIXwF-ukrRjwWjzHqd"/>
    <s v="talyssonzebral@gmail.com"/>
    <m/>
    <n v="9"/>
    <n v="10"/>
    <n v="9"/>
    <n v="10"/>
    <n v="0"/>
    <n v="0"/>
    <n v="0"/>
    <n v="5"/>
    <n v="0"/>
    <n v="5"/>
    <n v="0"/>
    <n v="10"/>
    <n v="5"/>
    <n v="7.6"/>
    <n v="0.83333333333333337"/>
    <n v="4.166666666666667"/>
    <n v="5.3"/>
  </r>
  <r>
    <x v="104"/>
    <x v="0"/>
    <x v="15"/>
    <x v="2"/>
    <s v="MG"/>
    <x v="0"/>
    <x v="104"/>
    <x v="1"/>
    <n v="9"/>
    <s v="Em perfeita condições, porém sem piso tátil,"/>
    <s v="10 | Calçada com mais de 3,0 metros de largura e faixa livre com 1,20 m ou mais"/>
    <n v="8"/>
    <n v="6"/>
    <m/>
    <s v="10 | Calçada de aparência plana, que não impede o caminhar confortável e seguro"/>
    <s v="2º"/>
    <s v="10 | Trecho sem obstáculos permite o caminhar contínuo pela calçada"/>
    <m/>
    <n v="9"/>
    <s v="Rebaixamento de acessibilidade sem piso tátil."/>
    <n v="9"/>
    <s v="Sem iluminação direcionada a faixa de pedestre."/>
    <s v="10 | Trecho com semáforos para pedestres, dotados de botoeira e sinal sonoro para cegos. Tempo de espera máximo de 1 min. e tempo de travessia suficiente para uma pessoa que ande devagar"/>
    <m/>
    <n v="7"/>
    <s v="Trecho com indicações turísticas e referências próximas."/>
    <s v="0 |  Trecho com ruído muito elevado, acima de 90 dB"/>
    <n v="92"/>
    <m/>
    <n v="3"/>
    <s v="Muitos ônibus e visivelmente fumaça no ar."/>
    <s v="10 | Trecho com muitos bancos, praças, minipraças, espaços cobertos para descanso, abrigos para a chuva, banheiros e bebedouros públicos"/>
    <s v="Local verificado é porta do maior parque de Belo Horizonte, contendo banheiro, bancos e pontos de ônibus para pedestres."/>
    <s v="10 | Rua com árvores dispostas a cada 10 metros. Canteiros ajardinados e bem mantidos ao lado da calçada. Edificações também têm jardins e árvores"/>
    <n v="4500"/>
    <s v="Por se tratar de parque foi impossível verificar qual quantidade de arvores no local."/>
    <s v="5 | Trecho com trânsito mais agressivo e velocidade regulamentar acima de 50 km/h"/>
    <m/>
    <s v="https://drive.google.com/open?id=1nG06eqmCQE9XzVN_U2fKVklM2lav3Q2M, https://drive.google.com/open?id=1uXN0QvOPGSx_j9iN85NKDxZSZJ1TpqMk, https://drive.google.com/open?id=1_TuYSv6taDQ5gzcjj74So3JXw1RNt353, https://drive.google.com/open?id=1t84rRtuzTxpoHlFs6eV9DRs1KObtx8-p, https://drive.google.com/open?id=11pE7H6cFTx6VdGQM8qX0ysuowfULb46N, https://drive.google.com/open?id=13_0wzApmestqSMcnEyQ8abEokG82oGFe, https://drive.google.com/open?id=1L9CSEHZdEz9N5178-ULUE0Z3XDuc9sy8, https://drive.google.com/open?id=1IRyPSY1zUHBisANowG4WKyXZnblsWVQc, https://drive.google.com/open?id=1KuGL4In-iSGDIt2b6C5l2jqi5COePA3g, https://drive.google.com/open?id=1qWVx7fi8X0GT8PL4h2iBaPRWG4QxIUAu"/>
    <s v="talyssonzebral@gmail.com"/>
    <m/>
    <n v="9"/>
    <n v="10"/>
    <n v="10"/>
    <n v="10"/>
    <n v="9"/>
    <n v="9"/>
    <n v="10"/>
    <n v="7"/>
    <n v="0"/>
    <n v="3"/>
    <n v="10"/>
    <n v="10"/>
    <n v="5"/>
    <n v="9.6"/>
    <n v="9"/>
    <n v="5.5"/>
    <n v="8.1999999999999993"/>
  </r>
  <r>
    <x v="105"/>
    <x v="0"/>
    <x v="15"/>
    <x v="2"/>
    <s v="MG"/>
    <x v="5"/>
    <x v="105"/>
    <x v="1"/>
    <n v="8"/>
    <s v="Calçada com pavimentação semi regular, contendo algumas irregularidades ao longo do trecho."/>
    <s v="10 | Calçada com mais de 3,0 metros de largura e faixa livre com 1,20 m ou mais"/>
    <n v="8"/>
    <n v="6"/>
    <m/>
    <n v="9"/>
    <s v="2,4º"/>
    <s v="10 | Trecho sem obstáculos permite o caminhar contínuo pela calçada"/>
    <m/>
    <s v="5 | A rampa existe, mas está fora de norma ou sem manutenção"/>
    <s v="Rampa de acesso não atende as normas da NBR 9050, contendo ainda pequeno degrau na travessia da rua."/>
    <n v="8"/>
    <s v="Faixa em média qualidade, sem iluminação direcionada a faixa."/>
    <s v="10 | Trecho com semáforos para pedestres, dotados de botoeira e sinal sonoro para cegos. Tempo de espera máximo de 1 min. e tempo de travessia suficiente para uma pessoa que ande devagar"/>
    <m/>
    <s v="5 | Trecho tem apenas placas indicando os pontos de interesse"/>
    <s v="Apenas sinalização para veículos."/>
    <s v="0 |  Trecho com ruído muito elevado, acima de 90 dB"/>
    <n v="91"/>
    <m/>
    <s v="5 | Trecho com tráfego intenso de veículos, em especial motocicletas, ônibus, caminhões e vans com motor diesel"/>
    <m/>
    <s v="5 | Trecho com algum local para descanso ou abrigo, como parada de ônibus ou marquise de edifício"/>
    <s v="No trajeto percorrido apenas foi localizado ponto de ônibus como apoio, ponto de ônibus com assentos e cobertura em perfeita condições de uso."/>
    <s v="10 | Rua com árvores dispostas a cada 10 metros. Canteiros ajardinados e bem mantidos ao lado da calçada. Edificações também têm jardins e árvores"/>
    <n v="18"/>
    <m/>
    <s v="5 | Trecho com trânsito mais agressivo e velocidade regulamentar acima de 50 km/h"/>
    <m/>
    <s v="https://drive.google.com/open?id=1Ye35QUxhgG4wHxUAf5WLxiMk9GeK9Au0, https://drive.google.com/open?id=1-MpOolAwmp6gCxk7CM6Laskr5z2e32YG, https://drive.google.com/open?id=1NY8kz4-oFuonX06Mrq85mDuLYSVXYXTK, https://drive.google.com/open?id=1YUZ8xIuwDspRp0JPRN-Wl64SxvkZ0FkO, https://drive.google.com/open?id=1qa-XlaXfnQzPIuEaNsyH38543VeBUPGS"/>
    <s v="talyssonzebral@gmail.com"/>
    <d v="1899-12-30T17:42:00"/>
    <n v="8"/>
    <n v="10"/>
    <n v="9"/>
    <n v="10"/>
    <n v="5"/>
    <n v="8"/>
    <n v="10"/>
    <n v="5"/>
    <n v="0"/>
    <n v="5"/>
    <n v="5"/>
    <n v="10"/>
    <n v="5"/>
    <n v="8.4"/>
    <n v="8.1666666666666661"/>
    <n v="5"/>
    <n v="7.333333333333333"/>
  </r>
  <r>
    <x v="106"/>
    <x v="0"/>
    <x v="15"/>
    <x v="2"/>
    <s v="MG"/>
    <x v="3"/>
    <x v="106"/>
    <x v="1"/>
    <s v="5 | Calçada com frestas, além de algumas falhas no pavimento"/>
    <s v="Calçadas com alguns locais com buracos."/>
    <s v="10 | Calçada com mais de 3,0 metros de largura e faixa livre com 1,20 m ou mais"/>
    <n v="8"/>
    <n v="6"/>
    <m/>
    <s v="10 | Calçada de aparência plana, que não impede o caminhar confortável e seguro"/>
    <s v="2º"/>
    <s v="10 | Trecho sem obstáculos permite o caminhar contínuo pela calçada"/>
    <m/>
    <s v="0 | Não há rampas de acessibilidade."/>
    <m/>
    <s v="0 | Sem faixa de travessia no trecho"/>
    <m/>
    <s v="0 | Trecho não tem semáforo para pedestre ou semáforo está com defeito"/>
    <m/>
    <s v="5 | Trecho tem apenas placas indicando os pontos de interesse"/>
    <s v="Apenas placas direcionadas para veículos."/>
    <s v="0 |  Trecho com ruído muito elevado, acima de 90 dB"/>
    <m/>
    <n v="93"/>
    <s v="5 | Trecho com tráfego intenso de veículos, em especial motocicletas, ônibus, caminhões e vans com motor diesel"/>
    <m/>
    <s v="5 | Trecho com algum local para descanso ou abrigo, como parada de ônibus ou marquise de edifício"/>
    <s v="No local foi apenas constatado um ponto de ônibus com cobertura e assentos em excelente condições de uso."/>
    <s v="10 | Rua com árvores dispostas a cada 10 metros. Canteiros ajardinados e bem mantidos ao lado da calçada. Edificações também têm jardins e árvores"/>
    <n v="15"/>
    <m/>
    <s v="5 | Trecho com trânsito mais agressivo e velocidade regulamentar acima de 50 km/h"/>
    <m/>
    <s v="https://drive.google.com/open?id=1KsgJHEDDEJd3h65SNYmnlG2_3AffGVVx, https://drive.google.com/open?id=1dc9ko7xIx6bqBWw47RWMbsVDMjgPkT2B, https://drive.google.com/open?id=1a3sCE75-20MScCxjiZt3it1ADbfSdK3X, https://drive.google.com/open?id=1VE1r8JzrYEuv1UgLYQq-RdasgNUZIjUW"/>
    <s v="talyssonzebral@gmail.com"/>
    <d v="1899-12-30T17:48:00"/>
    <n v="5"/>
    <n v="10"/>
    <n v="10"/>
    <n v="10"/>
    <n v="0"/>
    <n v="0"/>
    <n v="0"/>
    <n v="5"/>
    <n v="0"/>
    <n v="5"/>
    <n v="5"/>
    <n v="10"/>
    <n v="5"/>
    <n v="7"/>
    <n v="0.83333333333333337"/>
    <n v="5"/>
    <n v="5.166666666666667"/>
  </r>
  <r>
    <x v="107"/>
    <x v="0"/>
    <x v="15"/>
    <x v="2"/>
    <s v="MG"/>
    <x v="1"/>
    <x v="107"/>
    <x v="1"/>
    <n v="9"/>
    <s v="Piso com pavimentação regular sem piso tátil."/>
    <s v="10 | Calçada com mais de 3,0 metros de largura e faixa livre com 1,20 m ou mais"/>
    <n v="8"/>
    <n v="6"/>
    <m/>
    <s v="10 | Calçada de aparência plana, que não impede o caminhar confortável e seguro"/>
    <s v="2º"/>
    <s v="10 | Trecho sem obstáculos permite o caminhar contínuo pela calçada"/>
    <m/>
    <s v="0 | Não há rampas de acessibilidade."/>
    <m/>
    <s v="0 | Sem faixa de travessia no trecho"/>
    <m/>
    <s v="0 | Trecho não tem semáforo para pedestre ou semáforo está com defeito"/>
    <m/>
    <s v="5 | Trecho tem apenas placas indicando os pontos de interesse"/>
    <m/>
    <s v="0 |  Trecho com ruído muito elevado, acima de 90 dB"/>
    <n v="91"/>
    <m/>
    <s v="5 | Trecho com tráfego intenso de veículos, em especial motocicletas, ônibus, caminhões e vans com motor diesel"/>
    <m/>
    <s v="0 | Trecho sem nenhum ponto de apoio ou conforto para o pedestre"/>
    <m/>
    <s v="10 | Rua com árvores dispostas a cada 10 metros. Canteiros ajardinados e bem mantidos ao lado da calçada. Edificações também têm jardins e árvores"/>
    <n v="18"/>
    <m/>
    <s v="5 | Trecho com trânsito mais agressivo e velocidade regulamentar acima de 50 km/h"/>
    <m/>
    <s v="https://drive.google.com/open?id=19YLZ70GfPo_GMy2Ivns2tdQiHAbkXhpo, https://drive.google.com/open?id=1XDKngHcqE4hR83U5xZOCk6g8MzDbUeke, https://drive.google.com/open?id=1VtZXB3A5GydXkTpfkEbtu1FKdoHLP9qu, https://drive.google.com/open?id=13TrM7XuFdBCHWjf3Beyi3qxAv_bC_yxo"/>
    <s v="talyssonzebral@gmail.com"/>
    <d v="1899-12-30T18:00:00"/>
    <n v="9"/>
    <n v="10"/>
    <n v="10"/>
    <n v="10"/>
    <n v="0"/>
    <n v="0"/>
    <n v="0"/>
    <n v="5"/>
    <n v="0"/>
    <n v="5"/>
    <n v="0"/>
    <n v="10"/>
    <n v="5"/>
    <n v="7.8"/>
    <n v="0.83333333333333337"/>
    <n v="4.166666666666667"/>
    <n v="5.4"/>
  </r>
  <r>
    <x v="108"/>
    <x v="0"/>
    <x v="15"/>
    <x v="2"/>
    <s v="MG"/>
    <x v="9"/>
    <x v="108"/>
    <x v="0"/>
    <n v="8"/>
    <s v="Piso regular no trecho levantado, porém, sem piso tátil."/>
    <s v="10 | Calçada com mais de 3,0 metros de largura e faixa livre com 1,20 m ou mais"/>
    <n v="7"/>
    <n v="5"/>
    <m/>
    <n v="8"/>
    <s v="2,8º"/>
    <n v="9"/>
    <m/>
    <n v="7"/>
    <s v="As rampas de acesso estão fora do padrão e logo na porta a rampa é quase inacessível a cadeirante."/>
    <n v="6"/>
    <s v="As duas faixas verificadas, sendo uma em bom estado e outra sem manutenção. Nenhum contém iluminação própria as faixas."/>
    <s v="5 | Trecho com semáforo para pedestres, mas sem sinal sonoro. Espera para abertura superior a 1 min. e tempo curto (menos de 15 seg.) para travessia"/>
    <s v="Sem botoeira e sem sinal sonoro."/>
    <n v="9"/>
    <s v="Local com placas indicando e contando locais de interesse e história do local pesquisado."/>
    <s v="0 |  Trecho com ruído muito elevado, acima de 90 dB"/>
    <n v="93"/>
    <m/>
    <n v="4"/>
    <s v="Poluição visivelmente aparente no local."/>
    <s v="0 | Trecho sem nenhum ponto de apoio ou conforto para o pedestre"/>
    <m/>
    <n v="4"/>
    <n v="4"/>
    <m/>
    <s v="5 | Trecho com trânsito mais agressivo e velocidade regulamentar acima de 50 km/h"/>
    <m/>
    <s v="https://drive.google.com/open?id=1otokRGlRzTJK0ZFDu3gUYAhav1rKACbJ, https://drive.google.com/open?id=1DIECGMfeAz_MPLVNXWJoEmXoZXIggmce, https://drive.google.com/open?id=12ApnDsD4gvhNXy3a5xe0MW_yP9P50q3T, https://drive.google.com/open?id=1oCmbJAPoEg3n-aVLdcgeBzpOHQbcXRby, https://drive.google.com/open?id=1_d-y-B8iMHz36d9s3iPTOyo9KdCJnvKU, https://drive.google.com/open?id=1dtgsHkN55VbO3yGwRmvh9ydEUyO24qvh, https://drive.google.com/open?id=1Q-266qlRxMImypqF3NFNnJLPGYVW5ZEV, https://drive.google.com/open?id=1rcXmGc_gMTcBrwbcl61XoV4hgH2tGUIy, https://drive.google.com/open?id=14xjGVWwbNPCC4uFbc29wn96Lh6VNwSWs, https://drive.google.com/open?id=1dybrRE1b26ekfFSXilCa6Yc4T1Ttw4Cy"/>
    <s v="talyssonzebral@gmail.com"/>
    <d v="1899-12-30T18:17:00"/>
    <n v="8"/>
    <n v="10"/>
    <n v="8"/>
    <n v="9"/>
    <n v="7"/>
    <n v="6"/>
    <n v="5"/>
    <n v="9"/>
    <n v="0"/>
    <n v="4"/>
    <n v="0"/>
    <n v="4"/>
    <n v="5"/>
    <n v="8.4"/>
    <n v="6.166666666666667"/>
    <n v="2"/>
    <n v="6.333333333333333"/>
  </r>
  <r>
    <x v="109"/>
    <x v="1"/>
    <x v="16"/>
    <x v="3"/>
    <s v="RR"/>
    <x v="10"/>
    <x v="109"/>
    <x v="2"/>
    <s v="5 | Calçada com frestas, além de algumas falhas no pavimento"/>
    <m/>
    <n v="2"/>
    <n v="0"/>
    <n v="0"/>
    <m/>
    <s v="10 | Calçada de aparência plana, que não impede o caminhar confortável e seguro"/>
    <m/>
    <n v="8"/>
    <m/>
    <s v="0 | Não há rampas de acessibilidade."/>
    <m/>
    <s v="0 | Sem faixa de travessia no trecho"/>
    <m/>
    <s v="0 | Trecho não tem semáforo para pedestre ou semáforo está com defeito"/>
    <m/>
    <s v="0 | Trecho não tem nenhuma orientação para localização dos pedestres"/>
    <m/>
    <n v="2"/>
    <m/>
    <m/>
    <s v="0 | Trecho visivelmente poluído, com alto tráfego de veículos diesel. Fumaça visível, com efeitos sobre a respiração"/>
    <m/>
    <s v="0 | Trecho sem nenhum ponto de apoio ou conforto para o pedestre"/>
    <m/>
    <n v="2"/>
    <m/>
    <m/>
    <n v="2"/>
    <s v="a inseguraça do local esta vinculada a falta de iluminação do trecho"/>
    <m/>
    <s v="ohanapereira96@gmail.com"/>
    <d v="1899-12-30T08:44:00"/>
    <n v="5"/>
    <n v="2"/>
    <n v="10"/>
    <n v="8"/>
    <n v="0"/>
    <n v="0"/>
    <n v="0"/>
    <n v="0"/>
    <n v="2"/>
    <n v="0"/>
    <n v="0"/>
    <n v="2"/>
    <n v="2"/>
    <n v="5"/>
    <n v="0"/>
    <n v="1.3333333333333333"/>
    <n v="2.9666666666666668"/>
  </r>
  <r>
    <x v="110"/>
    <x v="0"/>
    <x v="17"/>
    <x v="3"/>
    <s v="RR"/>
    <x v="7"/>
    <x v="110"/>
    <x v="2"/>
    <s v="0 | Calçada completamente destruída, repleta de buracos, blocos e pedras soltas que “empurram” o pedestre para a rua"/>
    <s v="Em verdade, não há calçada concretada, o espaço destinado a fluxo de pedestres encontra-se com barro e pedras"/>
    <s v="0 | Calçada estreita, com menos de 1,20 m, sem faixa livre"/>
    <m/>
    <m/>
    <s v="não há calçada pavimentada no entordo da Universidade Estadual de Roraima (UERR)"/>
    <n v="7"/>
    <s v="plano, porem com superficie irregular"/>
    <s v="5 | Obstáculos obrigam a constantes desvios."/>
    <m/>
    <s v="0 | Não há rampas de acessibilidade."/>
    <m/>
    <s v="0 | Sem faixa de travessia no trecho"/>
    <s v="por estar situada numa rua pouco movimentada, não há necessidade de faixa de pedestre"/>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s v="5 | Trecho com algum local para descanso ou abrigo, como parada de ônibus ou marquise de edifício"/>
    <m/>
    <n v="4"/>
    <m/>
    <s v="trecho com algumas árvores, porém pouco sombreado"/>
    <n v="6"/>
    <s v="a insegurança fica por conta da iluminação precária, principalmente na parte da noite"/>
    <s v="https://drive.google.com/open?id=1ySPRpXe5xNaXXG7TOdysHjyKbtSQfYKF, https://drive.google.com/open?id=18MyT6boGWxiWIozn6hLhwMfVKB2vcbkr, https://drive.google.com/open?id=1acQhBMiD_hPQwq_CMA4sQ06tY839TDg0, https://drive.google.com/open?id=1X4FtrQb-9BPXczmbG5rernZt1S79Bzzt, https://drive.google.com/open?id=16MZk0duuusDiUvoUFn6AYHJKJmKMQ_jw, https://drive.google.com/open?id=1IAKvT2KBqAA7Z4BkoS1nhJSwGvjfVBpe"/>
    <s v="ohanapereira96@gmail.com"/>
    <d v="1899-12-30T14:30:00"/>
    <n v="0"/>
    <n v="0"/>
    <n v="7"/>
    <n v="5"/>
    <n v="0"/>
    <n v="0"/>
    <n v="0"/>
    <n v="0"/>
    <n v="10"/>
    <n v="10"/>
    <n v="5"/>
    <n v="4"/>
    <n v="6"/>
    <n v="2.4"/>
    <n v="0"/>
    <n v="7.166666666666667"/>
    <n v="3.2333333333333334"/>
  </r>
  <r>
    <x v="111"/>
    <x v="0"/>
    <x v="17"/>
    <x v="3"/>
    <s v="RR"/>
    <x v="0"/>
    <x v="111"/>
    <x v="2"/>
    <s v="5 | Calçada com frestas, além de algumas falhas no pavimento"/>
    <m/>
    <n v="7"/>
    <n v="2.6"/>
    <n v="1.2"/>
    <m/>
    <s v="10 | Calçada de aparência plana, que não impede o caminhar confortável e seguro"/>
    <m/>
    <n v="7"/>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s v="10 | Trecho com muitos bancos, praças, minipraças, espaços cobertos para descanso, abrigos para a chuva, banheiros e bebedouros públicos"/>
    <m/>
    <n v="7"/>
    <m/>
    <m/>
    <s v="5 | Trecho com trânsito mais agressivo e velocidade regulamentar acima de 50 km/h"/>
    <m/>
    <s v="https://drive.google.com/open?id=1ZgeFghz23BWYYn2zWQivGnSuYG3BjWjy, https://drive.google.com/open?id=1mAPS-9SDQIAXR7NM-78qoZpbKTY380vv, https://drive.google.com/open?id=1WPcL6y1I1k8vQf_bGRMho86zAm5gGaHo, https://drive.google.com/open?id=1OQhsHM8ScmBLka9M8Es6AU28-IuSWskv, https://drive.google.com/open?id=1fFzSY41d8kf_wcotjEUWkV-Pe7mjdtmX, https://drive.google.com/open?id=1kz4Dtp9Z4WC9UTcNJ_S4JWDmGIn75FsP"/>
    <s v="ohanapereira96@gmail.com"/>
    <d v="1899-12-30T15:00:00"/>
    <n v="5"/>
    <n v="7"/>
    <n v="10"/>
    <n v="7"/>
    <n v="5"/>
    <n v="5"/>
    <n v="0"/>
    <n v="0"/>
    <n v="10"/>
    <n v="10"/>
    <n v="10"/>
    <n v="7"/>
    <n v="5"/>
    <n v="6.8"/>
    <n v="2.5"/>
    <n v="9"/>
    <n v="6.2"/>
  </r>
  <r>
    <x v="112"/>
    <x v="0"/>
    <x v="17"/>
    <x v="3"/>
    <s v="RR"/>
    <x v="0"/>
    <x v="112"/>
    <x v="0"/>
    <n v="6"/>
    <m/>
    <n v="7"/>
    <n v="2.6"/>
    <n v="1.2"/>
    <m/>
    <n v="7"/>
    <m/>
    <s v="5 | Obstáculos obrigam a constantes desvios."/>
    <m/>
    <n v="6"/>
    <s v="observou-se apenas uma rampa de acesso, porém não em perfeitas condições"/>
    <s v="10 | Faixa de pedestres bem visível, com iluminação para aumentar visibilidade e sinalização de advertência ao motorista"/>
    <s v="implantação recente de faixa de pedestre com iluminação adequada"/>
    <s v="5 | Trecho com semáforo para pedestres, mas sem sinal sonoro. Espera para abertura superior a 1 min. e tempo curto (menos de 15 seg.) para travessia"/>
    <s v="Trecho com semaforo para pedestres, sem sinal sonoro e sem tempo de espera cronometrado, pois em boa vista temos o costume de parar o carro para a travessia de pedestres "/>
    <s v="0 | Trecho não tem nenhuma orientação para localização dos pedestres"/>
    <s v="nenhuma placa nem orientação de pontos de onibus"/>
    <n v="8"/>
    <m/>
    <s v="baixo nivel de ruído no horario do levantamento"/>
    <s v="10 | Trecho com baixo nível de poluição, permitindo sentir até o aroma de plantas e flores"/>
    <m/>
    <n v="8"/>
    <s v="trecho referente a quadra de uma praça arborizada e com equipamentos, porem sem área coberta"/>
    <s v="10 | Rua com árvores dispostas a cada 10 metros. Canteiros ajardinados e bem mantidos ao lado da calçada. Edificações também têm jardins e árvores"/>
    <m/>
    <s v="por se tratar de uma praça, há bastante arvores, porém não produzem muita sombra"/>
    <s v="5 | Trecho com trânsito mais agressivo e velocidade regulamentar acima de 50 km/h"/>
    <s v="não há policiamento nas imediações, apenas faixa de pedestre sinalizada"/>
    <s v="https://drive.google.com/open?id=1s6F_WSFtxSF4r23L-ezrYpNKf_81AS6k, https://drive.google.com/open?id=1J18E0DuFvBsgYE1HLPtuVDEc6xJSrRXT, https://drive.google.com/open?id=1HlArqjvLCOOD_vFaBSyaxeeFq_uHJDbY, https://drive.google.com/open?id=1Sa5EqZ8FB7N0lcsNiRRSDlqMRn85DCFv, https://drive.google.com/open?id=1ILHy2-2NAlpHaur-ntw50VTKzbjdyxpK, https://drive.google.com/open?id=14EmgigfSovQ2YuwIiBFhRNxoVikEhJoc, https://drive.google.com/open?id=1cYFMV2XdJOVv_oYeYCdH0v7t-I3h2YuI"/>
    <s v="ohanapereira96@gmail.com"/>
    <d v="1899-12-30T16:00:00"/>
    <n v="6"/>
    <n v="7"/>
    <n v="7"/>
    <n v="5"/>
    <n v="6"/>
    <n v="10"/>
    <n v="5"/>
    <n v="0"/>
    <n v="8"/>
    <n v="10"/>
    <n v="8"/>
    <n v="10"/>
    <n v="5"/>
    <n v="6.2"/>
    <n v="6.666666666666667"/>
    <n v="9"/>
    <n v="6.7333333333333334"/>
  </r>
  <r>
    <x v="113"/>
    <x v="0"/>
    <x v="17"/>
    <x v="3"/>
    <s v="RR"/>
    <x v="0"/>
    <x v="113"/>
    <x v="2"/>
    <s v="5 | Calçada com frestas, além de algumas falhas no pavimento"/>
    <s v="calçada com pavimento regular, porém com algumas trincas"/>
    <s v="0 | Calçada estreita, com menos de 1,20 m, sem faixa livre"/>
    <m/>
    <m/>
    <s v="a largura varia durante o percurso"/>
    <n v="9"/>
    <s v="calçada plana, porem com bastante ostáculos"/>
    <s v="0 | Lugar fechado de barreiras, que obriga o cidadão a sair para a rua."/>
    <s v="durante o trajeto encontramos inumeras barreiras (arvore, postes, areia proveniente das quadras) que faziam com q o pedestre usasse a rua para caminhar"/>
    <s v="5 | A rampa existe, mas está fora de norma ou sem manutenção"/>
    <s v="poucas rampas porem em pessimas condições "/>
    <s v="0 | Sem faixa de travessia no trecho"/>
    <s v="por se tratar de uma rua segundaria e de trafego leve, não há necessidades de faixas"/>
    <s v="0 | Trecho não tem semáforo para pedestre ou semáforo está com defeito"/>
    <s v="não há faixas"/>
    <s v="0 | Trecho não tem nenhuma orientação para localização dos pedestres"/>
    <m/>
    <s v="10 | Trecho com baixo nível de ruído, com, no máximo, 65 dB de nível sonoro"/>
    <m/>
    <s v="área voltada para parte residencial, com pouco fluxo de veiculos "/>
    <s v="10 | Trecho com baixo nível de poluição, permitindo sentir até o aroma de plantas e flores"/>
    <m/>
    <n v="9"/>
    <s v="trexho vinculado a praça porem sem area coberta, banheiros, bebedouros"/>
    <n v="9"/>
    <m/>
    <s v="bastante arvores que produzem sombra"/>
    <s v="10 | Local de tráfego leve, com velocidade até 40 km/h, com ruas movimentadas, comércio aberto e “sensação de segurança”"/>
    <m/>
    <s v="https://drive.google.com/open?id=1HA_GP67cpEYH18ryyIiRfakSgnSMkIpT, https://drive.google.com/open?id=1T5aepa2gpUHhyQHPVVTUIB5FxmqjdQkx, https://drive.google.com/open?id=1E-10rMM9gehxtTsk-azvm2xN-JGXhS9s, https://drive.google.com/open?id=1JMTjZ0BfA0cjINWRL3rzPFPXMBtsEhJ4"/>
    <s v="ohanapereira96@gmail.com"/>
    <d v="1899-12-30T16:00:00"/>
    <n v="5"/>
    <n v="0"/>
    <n v="9"/>
    <n v="0"/>
    <n v="5"/>
    <n v="0"/>
    <n v="0"/>
    <n v="0"/>
    <n v="10"/>
    <n v="10"/>
    <n v="9"/>
    <n v="9"/>
    <n v="10"/>
    <n v="3.8"/>
    <n v="0"/>
    <n v="9.5"/>
    <n v="4.8"/>
  </r>
  <r>
    <x v="114"/>
    <x v="0"/>
    <x v="17"/>
    <x v="3"/>
    <s v="RR"/>
    <x v="0"/>
    <x v="114"/>
    <x v="2"/>
    <n v="8"/>
    <s v="regular com pequenas frestas"/>
    <n v="6"/>
    <n v="2.6"/>
    <n v="1.5"/>
    <m/>
    <n v="7"/>
    <s v="a maior parte do trecho é plano, mas pela topografia da praça, há algumas declividades"/>
    <n v="7"/>
    <s v="em umapequena parte do trajeto há postes e lixeiras que fazem com que a circulação fique reduzida"/>
    <n v="3"/>
    <s v="apenas uma rampa, totalmente fora da norma"/>
    <s v="0 | Sem faixa de travessia no trecho"/>
    <s v="por se tratar de uma área residencial pouco movimentada, não há necessidade de faixas"/>
    <s v="0 | Trecho não tem semáforo para pedestre ou semáforo está com defeito"/>
    <m/>
    <s v="0 | Trecho não tem nenhuma orientação para localização dos pedestres"/>
    <s v="ausencia de mapas e placas de sinalização para pedestres "/>
    <s v="10 | Trecho com baixo nível de ruído, com, no máximo, 65 dB de nível sonoro"/>
    <m/>
    <m/>
    <s v="10 | Trecho com baixo nível de poluição, permitindo sentir até o aroma de plantas e flores"/>
    <m/>
    <n v="8"/>
    <s v="arredor de uma praça arborizada, co  bancos, porem sem área para se proteger de fortes chuvas"/>
    <n v="9"/>
    <m/>
    <s v="praça bastante arborizada, produz sombras porem concentradas em apenas uma parte"/>
    <s v="10 | Local de tráfego leve, com velocidade até 40 km/h, com ruas movimentadas, comércio aberto e “sensação de segurança”"/>
    <m/>
    <s v="https://drive.google.com/open?id=1G4eOVbt0ULrY039iYS4vj0_pK2RIHgPX, https://drive.google.com/open?id=1UfXBw0GarztxRpMik9-Zm5kewrnYnF91, https://drive.google.com/open?id=11LrFuSv6Ja10PU4NxtYg-UQW_35CQsbT, https://drive.google.com/open?id=1lA9XOBy2odeVeBj_I4klkOQ92_3RYBQZ"/>
    <s v="ohanapereira96@gmail.com"/>
    <d v="1899-12-30T16:20:00"/>
    <n v="8"/>
    <n v="6"/>
    <n v="7"/>
    <n v="7"/>
    <n v="3"/>
    <n v="0"/>
    <n v="0"/>
    <n v="0"/>
    <n v="10"/>
    <n v="10"/>
    <n v="8"/>
    <n v="9"/>
    <n v="10"/>
    <n v="6.2"/>
    <n v="0"/>
    <n v="9.3333333333333339"/>
    <n v="5.9666666666666668"/>
  </r>
  <r>
    <x v="115"/>
    <x v="0"/>
    <x v="17"/>
    <x v="3"/>
    <s v="RR"/>
    <x v="0"/>
    <x v="115"/>
    <x v="2"/>
    <n v="4"/>
    <s v="calçadas irregulares com grande deterioração em uma parte "/>
    <n v="7"/>
    <m/>
    <m/>
    <m/>
    <s v="10 | Calçada de aparência plana, que não impede o caminhar confortável e seguro"/>
    <s v="calçada aparentemente plana"/>
    <s v="10 | Trecho sem obstáculos permite o caminhar contínuo pela calçada"/>
    <m/>
    <n v="4"/>
    <s v="a rampa existente não conecta a calçada com a rua por estar em um nivel muito elevado"/>
    <n v="7"/>
    <s v="a faixa de pedestre em questão se encontra na rua perpendicular, por ser a de mais movimento e a avenida prinipal "/>
    <s v="10 | Trecho com semáforos para pedestres, dotados de botoeira e sinal sonoro para cegos. Tempo de espera máximo de 1 min. e tempo de travessia suficiente para uma pessoa que ande devagar"/>
    <m/>
    <s v="0 | Trecho não tem nenhuma orientação para localização dos pedestres"/>
    <m/>
    <s v="10 | Trecho com baixo nível de ruído, com, no máximo, 65 dB de nível sonoro"/>
    <m/>
    <m/>
    <s v="10 | Trecho com baixo nível de poluição, permitindo sentir até o aroma de plantas e flores"/>
    <m/>
    <n v="7"/>
    <s v="mobiliário deteriorado, porem há presença de bancos e marquises"/>
    <n v="3"/>
    <m/>
    <s v="vegetação que não produz sombra "/>
    <n v="7"/>
    <s v="velocidade acima de 50 km/h porém não se caracteriza como agressivo. Sem presença de axilio a pedestres"/>
    <s v="https://drive.google.com/open?id=1C_QNEGEdP5c4Q0sUf_ZrTSlI6qQfQJV9, https://drive.google.com/open?id=1gHVVrZwKMKkYtMh8w8GdLCgv7ifQLt5a, https://drive.google.com/open?id=1aCeB4ko-ex8cTlrEFc_0aAndLGWBd8hF, https://drive.google.com/open?id=1iJgJNDogzB4tcdVyRh_ZxKk-7sy5QOVt, https://drive.google.com/open?id=1c0jXP9a_y7RqVDn3FR4SJGxAcM_adm8Q, https://drive.google.com/open?id=1E1gd_Ksg9jHqtx1Ef0BNHJ3C2ODxFh5C, https://drive.google.com/open?id=1jLJxeybkNSUbHr7uvWmDlnegcUPzAENK, https://drive.google.com/open?id=14t1f-eWIrcoU2ImWOjDCeqBKPwHvh1RX, https://drive.google.com/open?id=1x4Teku9rabdcOWyW6-wjxLfB9javPIKL"/>
    <s v="ohanapereira96@gmail.com"/>
    <d v="1899-12-30T16:30:00"/>
    <n v="4"/>
    <n v="7"/>
    <n v="10"/>
    <n v="10"/>
    <n v="4"/>
    <n v="7"/>
    <n v="10"/>
    <n v="0"/>
    <n v="10"/>
    <n v="10"/>
    <n v="7"/>
    <n v="3"/>
    <n v="7"/>
    <n v="7"/>
    <n v="6.833333333333333"/>
    <n v="7.166666666666667"/>
    <n v="7"/>
  </r>
  <r>
    <x v="116"/>
    <x v="0"/>
    <x v="17"/>
    <x v="3"/>
    <s v="RR"/>
    <x v="7"/>
    <x v="116"/>
    <x v="2"/>
    <n v="7"/>
    <s v="aparentemente regular sem presença de piso tatil"/>
    <n v="7"/>
    <m/>
    <m/>
    <s v="calçada larga de facil circulação"/>
    <s v="10 | Calçada de aparência plana, que não impede o caminhar confortável e seguro"/>
    <s v="aparentemente plana"/>
    <s v="10 | Trecho sem obstáculos permite o caminhar contínuo pela calçada"/>
    <m/>
    <n v="7"/>
    <s v="rampa em boas condições porem foge um pouco do exigido pela 9050"/>
    <n v="7"/>
    <s v="não está tão desgastada, porem sem sinalização"/>
    <s v="0 | Trecho não tem semáforo para pedestre ou semáforo está com defeito"/>
    <s v="sem placa de sinalização e semaforos luminosos"/>
    <s v="0 | Trecho não tem nenhuma orientação para localização dos pedestres"/>
    <m/>
    <s v="10 | Trecho com baixo nível de ruído, com, no máximo, 65 dB de nível sonoro"/>
    <m/>
    <m/>
    <s v="10 | Trecho com baixo nível de poluição, permitindo sentir até o aroma de plantas e flores"/>
    <m/>
    <s v="0 | Trecho sem nenhum ponto de apoio ou conforto para o pedestre"/>
    <s v="nenhum ponto de apoio"/>
    <n v="2"/>
    <m/>
    <s v="há arborização porem não projetam sombras a calçada"/>
    <n v="8"/>
    <s v="não há auxilio a pedestres "/>
    <s v="https://drive.google.com/open?id=1HuzhL5qAJVlgl-yn7XJYaGwAHj4hrIEp, https://drive.google.com/open?id=1gEf2brjWGigb0FOZOl73iKCMWEfBF6hP, https://drive.google.com/open?id=1cOcKw6WwQgUABubsQFxpd2KWzp-rDfZW, https://drive.google.com/open?id=1Y-ecWH8mU1IYjLniL6wQPV0D7YoTxVse, https://drive.google.com/open?id=1syJrYblaxWMoYkNRVT3CLkm-dCd_hwOx, https://drive.google.com/open?id=1yFpLMg42gKUblO1kpfRhHdB9L8JCL0yX, https://drive.google.com/open?id=1S_wRX0sBvtszk9Y-XFNIDILybKs4q00-"/>
    <s v="ohanapereira96@gmail.com"/>
    <d v="1899-12-30T17:00:00"/>
    <n v="7"/>
    <n v="7"/>
    <n v="10"/>
    <n v="10"/>
    <n v="7"/>
    <n v="7"/>
    <n v="0"/>
    <n v="0"/>
    <n v="10"/>
    <n v="10"/>
    <n v="0"/>
    <n v="2"/>
    <n v="8"/>
    <n v="8.1999999999999993"/>
    <n v="3.5"/>
    <n v="5.666666666666667"/>
    <n v="6.7333333333333334"/>
  </r>
  <r>
    <x v="117"/>
    <x v="0"/>
    <x v="17"/>
    <x v="3"/>
    <s v="RR"/>
    <x v="7"/>
    <x v="117"/>
    <x v="2"/>
    <n v="7"/>
    <s v="calçada regular porem sem piso tatil"/>
    <n v="6"/>
    <m/>
    <m/>
    <m/>
    <s v="10 | Calçada de aparência plana, que não impede o caminhar confortável e seguro"/>
    <m/>
    <n v="7"/>
    <s v="poucos obstaculos no percurso"/>
    <s v="5 | A rampa existe, mas está fora de norma ou sem manutenção"/>
    <s v="obstaculo em frente ao acesso pela rampa, tornando inacessivel"/>
    <n v="7"/>
    <s v="faixa em bom estado sem sinalização por semaforos, apenas placas"/>
    <s v="0 | Trecho não tem semáforo para pedestre ou semáforo está com defeito"/>
    <s v="apenas placas de sinalização de faixa de pedestre"/>
    <s v="0 | Trecho não tem nenhuma orientação para localização dos pedestres"/>
    <m/>
    <s v="10 | Trecho com baixo nível de ruído, com, no máximo, 65 dB de nível sonoro"/>
    <m/>
    <s v="pouco fluxo de veículos "/>
    <s v="10 | Trecho com baixo nível de poluição, permitindo sentir até o aroma de plantas e flores"/>
    <m/>
    <n v="2"/>
    <s v="apenas uma parada de onibus coberta durante o trajeto"/>
    <s v="0 | Trecho de rua sem nenhuma vegetação"/>
    <m/>
    <s v="não há arborização "/>
    <n v="8"/>
    <s v="VELOCIDADE ACIMA DE 50 KM/H POREM COM SENSAÇÃO DE SEGURANÇA"/>
    <s v="https://drive.google.com/open?id=1DBRqVPD71awX_ZY-a2NqaYRJhvMyPkdY, https://drive.google.com/open?id=18jxKPOXD_8x1k8ApwbWw16g07yLC-oim, https://drive.google.com/open?id=1-bPhwjDu_bz5Om5ZTFebrOL6X2sNqyPu, https://drive.google.com/open?id=14R04U7nchERvxRGFGSNCNCCebVuSuhSA, https://drive.google.com/open?id=1w9W5OODLtf6WxyGGoGepGoSW0V8B0uUv, https://drive.google.com/open?id=1z4ocQbq-J_g_6Yn3AWEPZzuXKK_Eh0nV, https://drive.google.com/open?id=1rbBoY453o-gTA1fcR5-ZanfWAFwLtqLj"/>
    <s v="ohanapereira96@gmail.com"/>
    <m/>
    <n v="7"/>
    <n v="6"/>
    <n v="10"/>
    <n v="7"/>
    <n v="5"/>
    <n v="7"/>
    <n v="0"/>
    <n v="0"/>
    <n v="10"/>
    <n v="10"/>
    <n v="2"/>
    <n v="0"/>
    <n v="8"/>
    <n v="7"/>
    <n v="3.5"/>
    <n v="5.333333333333333"/>
    <n v="6.0666666666666664"/>
  </r>
  <r>
    <x v="118"/>
    <x v="0"/>
    <x v="17"/>
    <x v="3"/>
    <s v="RR"/>
    <x v="2"/>
    <x v="118"/>
    <x v="2"/>
    <n v="7"/>
    <s v="há trechos com a calçada em perfeita condição, porem outros em ruína"/>
    <n v="7"/>
    <m/>
    <m/>
    <s v="largura varia de acordo com o percurso"/>
    <s v="10 | Calçada de aparência plana, que não impede o caminhar confortável e seguro"/>
    <m/>
    <n v="7"/>
    <s v="boa parte sem obstaculos "/>
    <n v="6"/>
    <s v="a acessibilidade não está sendo empregada de forma correta"/>
    <n v="7"/>
    <m/>
    <n v="6"/>
    <s v="faixas com sinalização adequada e outras sim. Sem sinalização sonora "/>
    <s v="0 | Trecho não tem nenhuma orientação para localização dos pedestres"/>
    <s v="não há placas de orientação"/>
    <s v="10 | Trecho com baixo nível de ruído, com, no máximo, 65 dB de nível sonoro"/>
    <m/>
    <s v="pouco fluxo de automovel no horario visitado"/>
    <s v="10 | Trecho com baixo nível de poluição, permitindo sentir até o aroma de plantas e flores"/>
    <m/>
    <s v="5 | Trecho com algum local para descanso ou abrigo, como parada de ônibus ou marquise de edifício"/>
    <m/>
    <n v="7"/>
    <m/>
    <s v="arvores e marquiser que fazem sombras"/>
    <n v="6"/>
    <s v="velocidade acima de 50 km/h, aparentemente tranquilo pelo horario de visita"/>
    <s v="https://drive.google.com/open?id=1Bi5wwZYnSTb7I93s7NdZCS8_fGhvpMa3, https://drive.google.com/open?id=1vgICxVQM9zrO-ekOlAoEqzosDs6glebg, https://drive.google.com/open?id=1WwaJsdoFqMhsVPA1xZlWdOgKfvvW3iPf, https://drive.google.com/open?id=1mrsN8Jjxw5WGSGwREojEL1hNWzq7ZbIG, https://drive.google.com/open?id=1qdg1xV1Lxx7jCiBCq8JsfIAfHRnTSgrV, https://drive.google.com/open?id=1YoJTWAbflFMZ8QbCbaFeoT2dm7PQl2L0, https://drive.google.com/open?id=1Yw3X0WQMTu2KcKNr9-lq8DQof-n60x0G, https://drive.google.com/open?id=1yjt5M8PCgPELsyfnK-Q6y7fUwRLR8p-s"/>
    <s v="ohanapereira96@gmail.com"/>
    <d v="1899-12-30T17:07:00"/>
    <n v="7"/>
    <n v="7"/>
    <n v="10"/>
    <n v="7"/>
    <n v="6"/>
    <n v="7"/>
    <n v="6"/>
    <n v="0"/>
    <n v="10"/>
    <n v="10"/>
    <n v="5"/>
    <n v="7"/>
    <n v="6"/>
    <n v="7.4"/>
    <n v="5.5"/>
    <n v="8.1666666666666661"/>
    <n v="7.0333333333333332"/>
  </r>
  <r>
    <x v="119"/>
    <x v="0"/>
    <x v="17"/>
    <x v="3"/>
    <s v="RR"/>
    <x v="7"/>
    <x v="119"/>
    <x v="0"/>
    <n v="4"/>
    <s v="boa parte do trecho degradado "/>
    <n v="4"/>
    <m/>
    <m/>
    <s v="largura irregular"/>
    <n v="7"/>
    <s v="superficie plana com poucas ocilações"/>
    <n v="7"/>
    <s v="o estado mal conservado das calçadas acabam sendo os obstaculos para os pedestres"/>
    <s v="5 | A rampa existe, mas está fora de norma ou sem manutenção"/>
    <s v="há uma unica rampa, porém com uma barreira de acesso em sua frente"/>
    <n v="9"/>
    <m/>
    <s v="0 | Trecho não tem semáforo para pedestre ou semáforo está com defeito"/>
    <s v="não há semaforo para pedestre, apenas sinalização da faixa. Porém é de costume que os pedestres sinalizem a intenção de travessia para que os carros parem"/>
    <s v="0 | Trecho não tem nenhuma orientação para localização dos pedestres"/>
    <m/>
    <n v="3"/>
    <m/>
    <s v="pouco ruído no horario de coleta de dados"/>
    <n v="8"/>
    <m/>
    <s v="5 | Trecho com algum local para descanso ou abrigo, como parada de ônibus ou marquise de edifício"/>
    <s v="não há um espaço público na rua, que permite o descanso e uso dos banheiros"/>
    <s v="5 | Trecho com algumas árvores que trazem sombra"/>
    <m/>
    <s v="a maioria das arvores existentes no trecho não poduzem sombra "/>
    <s v="5 | Trecho com trânsito mais agressivo e velocidade regulamentar acima de 50 km/h"/>
    <m/>
    <s v="https://drive.google.com/open?id=1Ax3gt5wXoYFWzZ1zAmqRm9DNVFpawVjT, https://drive.google.com/open?id=1G69HD0hPcd1ElLgI0s13BupDiqIfPfIl, https://drive.google.com/open?id=16NZCoOgI87drxfrha-YXRakYdjWv7Duw, https://drive.google.com/open?id=1dODgUGMJzZeguPpe8hF9CV5iBVVYBvsH, https://drive.google.com/open?id=1vso81wj5q6XxBJwmREdL3nMySwhCHDrz, https://drive.google.com/open?id=1ToSO-zECTDjfQmsrKVKf8JRmLNNoNU9-, https://drive.google.com/open?id=1ytAM37JA-yFQDJRhNHNcnI6oyoBeltxQ, https://drive.google.com/open?id=1xFo5nJ_94R-JpI2_IEOEsF40Asg3gsNo"/>
    <s v="ohanapereira96@gmail.com"/>
    <d v="1899-12-30T17:30:00"/>
    <n v="4"/>
    <n v="4"/>
    <n v="7"/>
    <n v="7"/>
    <n v="5"/>
    <n v="9"/>
    <n v="0"/>
    <n v="0"/>
    <n v="3"/>
    <n v="8"/>
    <n v="5"/>
    <n v="5"/>
    <n v="5"/>
    <n v="5.4"/>
    <n v="4.5"/>
    <n v="4.833333333333333"/>
    <n v="5.0666666666666664"/>
  </r>
  <r>
    <x v="120"/>
    <x v="0"/>
    <x v="17"/>
    <x v="3"/>
    <s v="RR"/>
    <x v="2"/>
    <x v="120"/>
    <x v="1"/>
    <n v="4"/>
    <s v="em alguns trechos, principalmente em frente ao hospital das crianças, a calçada se encontra conservada, porem no trecho referente a rodoviaria encontra-se degradada"/>
    <s v="5 | Calçada com menos de 2,0 metros de largura e faixa livre com menos de 1,20 m"/>
    <m/>
    <m/>
    <s v="largura irregular, algumas partes com 2,60 e outras com menos"/>
    <s v="10 | Calçada de aparência plana, que não impede o caminhar confortável e seguro"/>
    <m/>
    <n v="6"/>
    <s v="placas de sinalização e frestas na calçada"/>
    <n v="2"/>
    <s v="acessibilidade apenas no ponto de onibus localizado a frente do ponto avaliado"/>
    <s v="0 | Sem faixa de travessia no trecho"/>
    <s v="por ser uma via de grande fluxo proximo a um hospital infantil e rodoviaria deveria ter faixa com sinalização"/>
    <s v="0 | Trecho não tem semáforo para pedestre ou semáforo está com defeito"/>
    <m/>
    <s v="0 | Trecho não tem nenhuma orientação para localização dos pedestres"/>
    <m/>
    <s v="5 | Trecho com nível alto de ruído, que dificulta a conversação entre pessoas que caminham. Nível acima de 70 dB"/>
    <m/>
    <s v="grande fluxo de carros, onibus e alguns caminhões "/>
    <n v="8"/>
    <m/>
    <s v="5 | Trecho com algum local para descanso ou abrigo, como parada de ônibus ou marquise de edifício"/>
    <s v="parada de onibus, marquise e os proprios edificos publicos "/>
    <s v="5 | Trecho com algumas árvores que trazem sombra"/>
    <m/>
    <m/>
    <n v="3"/>
    <m/>
    <s v="https://drive.google.com/open?id=1cGV_iXbIA-OPk54Ms5VZCoYTd8USorZy, https://drive.google.com/open?id=16X5AhjkCGUBkF1kJc_ZciT7ktX7Ns6Ac, https://drive.google.com/open?id=1MQz59yk_jfdvZ9S6wc9OXJ4XPNO1z_1t, https://drive.google.com/open?id=1W8FGg8yE8dNdCUh2KTOdaXbTJA95K3tg, https://drive.google.com/open?id=1KfYLbFegCildgHCWp0ic5Ji_ohrHI9vk, https://drive.google.com/open?id=1mnOJGKSQMk_gZd6l_bBT5zd7k8gLf1KA, https://drive.google.com/open?id=1whqyYRlGgcHM-nYJH2Zx9uy9f05HmHkV, https://drive.google.com/open?id=1VkGMXF91IYL2U3IT4BykQhoFYuoT7VwX, https://drive.google.com/open?id=12SKoTwzRphk9tXnwKSDLbZFEx6-J4IFb"/>
    <s v="ohanapereira96@gmail.com"/>
    <d v="1899-12-30T17:30:00"/>
    <n v="4"/>
    <n v="5"/>
    <n v="10"/>
    <n v="6"/>
    <n v="2"/>
    <n v="0"/>
    <n v="0"/>
    <n v="0"/>
    <n v="5"/>
    <n v="8"/>
    <n v="5"/>
    <n v="5"/>
    <n v="3"/>
    <n v="5.4"/>
    <n v="0"/>
    <n v="5.5"/>
    <n v="4.0999999999999996"/>
  </r>
  <r>
    <x v="121"/>
    <x v="0"/>
    <x v="17"/>
    <x v="3"/>
    <s v="RR"/>
    <x v="4"/>
    <x v="121"/>
    <x v="2"/>
    <n v="2"/>
    <s v="apresenta bastante trincas que comprometem a circulaçao em alguns trechos"/>
    <n v="7"/>
    <m/>
    <m/>
    <m/>
    <n v="7"/>
    <s v="apresenta algumas inclinações"/>
    <n v="8"/>
    <s v="algumas placas de sinalização encontram-se na passagem dos usuários"/>
    <n v="3"/>
    <s v="apresenta apenas um declive em um dos acessos, porém não pode ser considerado rampa de acessibilidade"/>
    <n v="7"/>
    <s v="faixa sem sinalização luminosa"/>
    <s v="0 | Trecho não tem semáforo para pedestre ou semáforo está com defeito"/>
    <s v="não existe semaforo de pedestre"/>
    <s v="0 | Trecho não tem nenhuma orientação para localização dos pedestres"/>
    <m/>
    <n v="7"/>
    <m/>
    <s v="trecho bastante barulhento por conta do grande fluxo de carros e onibus"/>
    <n v="7"/>
    <m/>
    <n v="8"/>
    <s v="por se tratar de um terminal rodoviário há bancos, marquises e arborização, bem como banheito público"/>
    <s v="5 | Trecho com algumas árvores que trazem sombra"/>
    <m/>
    <m/>
    <n v="4"/>
    <m/>
    <s v="https://drive.google.com/open?id=1pXsYh1N9GBEGJUe6jADdEh1eXae3GpeC, https://drive.google.com/open?id=1EBza7qoEFPbDidSY-EFBSDaL6Fztivdj, https://drive.google.com/open?id=1ZtoH7GQjuWlMqcdWjG1sb0UAvVQ0WuHp, https://drive.google.com/open?id=1uB5BCrHelKxTq1tkt-WnBEUYN8RaKEum, https://drive.google.com/open?id=14Z2H5ZJdKvaXNvGpWc3NZpKMcHDVGmPL, https://drive.google.com/open?id=1BFgdbJGdKMbx27OPBOwJyZQzrvADVOS4, https://drive.google.com/open?id=15BSv8I7oTLoGmZE6r9iB6ssIXL024xvh, https://drive.google.com/open?id=16edGOwteWOjVUazDK3EWCLinR7dbf92b"/>
    <s v="ohanapereira96@gmail.com"/>
    <d v="1899-12-30T10:20:00"/>
    <n v="2"/>
    <n v="7"/>
    <n v="7"/>
    <n v="8"/>
    <n v="3"/>
    <n v="7"/>
    <n v="0"/>
    <n v="0"/>
    <n v="7"/>
    <n v="7"/>
    <n v="8"/>
    <n v="5"/>
    <n v="4"/>
    <n v="5.4"/>
    <n v="3.5"/>
    <n v="6.5"/>
    <n v="5.0999999999999996"/>
  </r>
  <r>
    <x v="122"/>
    <x v="0"/>
    <x v="17"/>
    <x v="3"/>
    <s v="RR"/>
    <x v="4"/>
    <x v="122"/>
    <x v="0"/>
    <n v="8"/>
    <s v="nivelada com piso tactil de alerta em algumas partes"/>
    <n v="7"/>
    <m/>
    <m/>
    <s v="varia ao longo do trecho"/>
    <s v="10 | Calçada de aparência plana, que não impede o caminhar confortável e seguro"/>
    <m/>
    <s v="10 | Trecho sem obstáculos permite o caminhar contínuo pela calçada"/>
    <m/>
    <n v="7"/>
    <s v="rampa com inclinação conforme a norma porém ausencia de piso tactil no percurso"/>
    <s v="10 | Faixa de pedestres bem visível, com iluminação para aumentar visibilidade e sinalização de advertência ao motorista"/>
    <m/>
    <s v="0 | Trecho não tem semáforo para pedestre ou semáforo está com defeito"/>
    <s v="em boa vista é de costume os automoveis pararem apenas com a sinalização dos pedestres"/>
    <s v="0 | Trecho não tem nenhuma orientação para localização dos pedestres"/>
    <s v="não há placas de orientação"/>
    <n v="8"/>
    <m/>
    <s v="apesar de se tratar de um mini terminal, não apresenta tanto ruído no horario visitado"/>
    <n v="8"/>
    <m/>
    <n v="8"/>
    <m/>
    <s v="5 | Trecho com algumas árvores que trazem sombra"/>
    <m/>
    <s v="poucas arevores que trazem sombra"/>
    <n v="7"/>
    <s v="no horario visitado poucos automóveis "/>
    <s v="https://drive.google.com/open?id=1BCOWyhjrtYEIteDFRrtZxCN18j8th_sI, https://drive.google.com/open?id=1el9jXtTiBQbVYNcUgsybkaHSFFEA5Nwf, https://drive.google.com/open?id=1G00OzfvVWig_fHq3NwRESETyLNKUhm1V, https://drive.google.com/open?id=14n6-v_87paOjEgBKAwvYVVNHjdD-72om, https://drive.google.com/open?id=1KxweZA9Lq1bAVT8h2U6vyaongminK6vh, https://drive.google.com/open?id=1pwhBmtliPck4h52DQ-AxagkMGLXRsXA2, https://drive.google.com/open?id=1ijO9t5f9vmQVlU9Rb4x8VychPDce6cns, https://drive.google.com/open?id=1AXUjwNWxzV5Sq2P6Gzs1grzdJJReUnq4, https://drive.google.com/open?id=1S5MzKdpYL9V5N647oAp1Y0nsz1ZlLeHv"/>
    <s v="ohanapereira96@gmail.com"/>
    <d v="1899-12-30T14:50:00"/>
    <n v="8"/>
    <n v="7"/>
    <n v="10"/>
    <n v="10"/>
    <n v="7"/>
    <n v="10"/>
    <n v="0"/>
    <n v="0"/>
    <n v="8"/>
    <n v="8"/>
    <n v="8"/>
    <n v="5"/>
    <n v="7"/>
    <n v="8.4"/>
    <n v="5"/>
    <n v="7"/>
    <n v="7.3"/>
  </r>
  <r>
    <x v="123"/>
    <x v="0"/>
    <x v="17"/>
    <x v="3"/>
    <s v="RR"/>
    <x v="0"/>
    <x v="123"/>
    <x v="2"/>
    <s v="10 | Calçada nivelada, sem imperfeições e dotada de piso tátil"/>
    <m/>
    <s v="10 | Calçada com mais de 3,0 metros de largura e faixa livre com 1,20 m ou mais"/>
    <m/>
    <m/>
    <m/>
    <s v="10 | Calçada de aparência plana, que não impede o caminhar confortável e seguro"/>
    <m/>
    <s v="10 | Trecho sem obstáculos permite o caminhar contínuo pela calçada"/>
    <m/>
    <s v="10 | Rampas e todas as esquinas, absolutamente de acordo com o padrão da NBR 9050."/>
    <m/>
    <n v="9"/>
    <s v="apenas em um dos cruzamentos a faixa não está bem sinalizada"/>
    <s v="0 | Trecho não tem semáforo para pedestre ou semáforo está com defeito"/>
    <m/>
    <s v="0 | Trecho não tem nenhuma orientação para localização dos pedestres"/>
    <s v="não há placa de orientação"/>
    <s v="10 | Trecho com baixo nível de ruído, com, no máximo, 65 dB de nível sonoro"/>
    <m/>
    <s v="no horário de visita não apresentava muito ruido de veículos"/>
    <n v="9"/>
    <m/>
    <n v="8"/>
    <s v="trecho com muitos bancos, alguns espaços publicos, arborização praticamente inexistente, poucas áreas cobertas"/>
    <n v="2"/>
    <m/>
    <s v="arborização quase inexistente"/>
    <s v="10 | Local de tráfego leve, com velocidade até 40 km/h, com ruas movimentadas, comércio aberto e “sensação de segurança”"/>
    <s v="no horario visitado apresentava um fluxo leve de veículos "/>
    <s v="https://drive.google.com/open?id=1K-7ykhqoaZC2Nik-mSDt5FlOJvWor0ov, https://drive.google.com/open?id=1ta3PLfpMbZlqnK5lEPbmpXcH1JKaRwmR, https://drive.google.com/open?id=1ynf9YuGqcuoJ_T4Wj6tW089DJM-xdQzk, https://drive.google.com/open?id=1HSIjjzOj1x6fSL9dNLlP2ZQcd7vv6C4n, https://drive.google.com/open?id=1VQqx6V14S1m2tDkfyAEfBq6ruCjDzlK0, https://drive.google.com/open?id=1CwFl05DI-dohoH_ss2L7xVpky5sPQdlj, https://drive.google.com/open?id=1vZx9D8HDCfAwCu0iphp9IhmgIg57ajX1, https://drive.google.com/open?id=1rZkoEucuYbkbIp4q7Wb4xFPLleqEm_bB, https://drive.google.com/open?id=1MLoKB6aO89jF2Qpv7FpUyGiO-xX_wEgw"/>
    <s v="ohanapereira96@gmail.com"/>
    <d v="1899-12-30T10:15:00"/>
    <n v="10"/>
    <n v="10"/>
    <n v="10"/>
    <n v="10"/>
    <n v="10"/>
    <n v="9"/>
    <n v="0"/>
    <n v="0"/>
    <n v="10"/>
    <n v="9"/>
    <n v="8"/>
    <n v="2"/>
    <n v="10"/>
    <n v="10"/>
    <n v="4.5"/>
    <n v="6.833333333333333"/>
    <n v="8.2666666666666675"/>
  </r>
  <r>
    <x v="124"/>
    <x v="0"/>
    <x v="17"/>
    <x v="3"/>
    <s v="RR"/>
    <x v="0"/>
    <x v="124"/>
    <x v="1"/>
    <s v="5 | Calçada com frestas, além de algumas falhas no pavimento"/>
    <s v="piso irregular, apresentando algumas frestas no percurso"/>
    <n v="6"/>
    <m/>
    <m/>
    <s v="a largura da calçada varia no decorrer do percurso"/>
    <n v="7"/>
    <s v="a maior parte plana, porem apresenta algumas inclinações em algumas partes"/>
    <s v="10 | Trecho sem obstáculos permite o caminhar contínuo pela calçada"/>
    <m/>
    <n v="2"/>
    <s v="apresenta algumas rampas muito estreitas e com inclinação inadequada"/>
    <n v="8"/>
    <s v="apenas uma faixa de pedestre ao logo de todo o percurso, sinalizada e iluminada"/>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n v="6"/>
    <m/>
    <s v="0 | Trecho sem nenhum ponto de apoio ou conforto para o pedestre"/>
    <m/>
    <n v="2"/>
    <m/>
    <s v="pouca vegetação, que não produz sombra"/>
    <n v="2"/>
    <m/>
    <s v="https://drive.google.com/open?id=1cBCAIapi5Qn0njL3M5itLIo8YD1lAM_q, https://drive.google.com/open?id=1CpHK6k_0SW8mPBzSleTZfM3hqqIpC5zw, https://drive.google.com/open?id=1cxy4EK6TZ9-Rzh6PQl-pTaasdcdHoM_U, https://drive.google.com/open?id=19EEIvQyC1FTCokNBB037t2iGkPyQeZCw, https://drive.google.com/open?id=1S3m3YcNOxHp8ttLNBHWpT1J9RExR6Sax, https://drive.google.com/open?id=16z_b_9KKtYWzlvKwuW7CE517HF7jYSQj, https://drive.google.com/open?id=15e8vg_rvC1n-2wQprDkZf1AuPAYkuTrp, https://drive.google.com/open?id=1CDr-f86Ed76Fw-Fhdj7rLy3JtC5gj06X"/>
    <s v="ohanapereira96@gmail.com"/>
    <d v="1899-12-30T11:40:00"/>
    <n v="5"/>
    <n v="6"/>
    <n v="7"/>
    <n v="10"/>
    <n v="2"/>
    <n v="8"/>
    <n v="0"/>
    <n v="0"/>
    <n v="5"/>
    <n v="6"/>
    <n v="0"/>
    <n v="2"/>
    <n v="2"/>
    <n v="6"/>
    <n v="4"/>
    <n v="3.3333333333333335"/>
    <n v="4.666666666666667"/>
  </r>
  <r>
    <x v="125"/>
    <x v="0"/>
    <x v="17"/>
    <x v="3"/>
    <s v="RR"/>
    <x v="0"/>
    <x v="125"/>
    <x v="2"/>
    <s v="10 | Calçada nivelada, sem imperfeições e dotada de piso tátil"/>
    <m/>
    <s v="10 | Calçada com mais de 3,0 metros de largura e faixa livre com 1,20 m ou mais"/>
    <m/>
    <m/>
    <m/>
    <s v="10 | Calçada de aparência plana, que não impede o caminhar confortável e seguro"/>
    <m/>
    <s v="10 | Trecho sem obstáculos permite o caminhar contínuo pela calçada"/>
    <m/>
    <s v="10 | Rampas e todas as esquinas, absolutamente de acordo com o padrão da NBR 9050."/>
    <m/>
    <n v="8"/>
    <s v="faixa em bom estado porem a da lateral não apresenta sinalização adequada"/>
    <s v="0 | Trecho não tem semáforo para pedestre ou semáforo está com defeito"/>
    <s v="não há sinalização semafórica"/>
    <s v="0 | Trecho não tem nenhuma orientação para localização dos pedestres"/>
    <m/>
    <n v="7"/>
    <m/>
    <m/>
    <s v="10 | Trecho com baixo nível de poluição, permitindo sentir até o aroma de plantas e flores"/>
    <m/>
    <s v="10 | Trecho com muitos bancos, praças, minipraças, espaços cobertos para descanso, abrigos para a chuva, banheiros e bebedouros públicos"/>
    <m/>
    <s v="10 | Rua com árvores dispostas a cada 10 metros. Canteiros ajardinados e bem mantidos ao lado da calçada. Edificações também têm jardins e árvores"/>
    <m/>
    <s v="paisagismo bem conservado"/>
    <n v="7"/>
    <m/>
    <s v="https://drive.google.com/open?id=1YkeqEDIyT8gHf9tYH1euyy6OOLQQ0Ev9, https://drive.google.com/open?id=1awL943R0RFNydqzW8Fsgf7DHWnR0gaAg, https://drive.google.com/open?id=1J75b9G7CBIsBdX7B0fs8e6drQzVDLeBc, https://drive.google.com/open?id=1cziH_qzECcXecD-0QkHAVTpaLbPxltv2, https://drive.google.com/open?id=1RlFgnxSfyJElp1JeFlFP88FvTPDdQ-_a"/>
    <s v="ohanapereira96@gmail.com"/>
    <d v="1899-12-30T10:00:00"/>
    <n v="10"/>
    <n v="10"/>
    <n v="10"/>
    <n v="10"/>
    <n v="10"/>
    <n v="8"/>
    <n v="0"/>
    <n v="0"/>
    <n v="7"/>
    <n v="10"/>
    <n v="10"/>
    <n v="10"/>
    <n v="7"/>
    <n v="10"/>
    <n v="4"/>
    <n v="9"/>
    <n v="8.3000000000000007"/>
  </r>
  <r>
    <x v="126"/>
    <x v="0"/>
    <x v="17"/>
    <x v="3"/>
    <s v="RR"/>
    <x v="0"/>
    <x v="126"/>
    <x v="2"/>
    <s v="10 | Calçada nivelada, sem imperfeições e dotada de piso tátil"/>
    <m/>
    <s v="10 | Calçada com mais de 3,0 metros de largura e faixa livre com 1,20 m ou mais"/>
    <m/>
    <m/>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0 | Trecho não tem semáforo para pedestre ou semáforo está com defeito"/>
    <m/>
    <s v="0 | Trecho não tem nenhuma orientação para localização dos pedestres"/>
    <m/>
    <s v="10 | Trecho com baixo nível de ruído, com, no máximo, 65 dB de nível sonoro"/>
    <m/>
    <s v="no horario visitado não havia fluxo de carro"/>
    <s v="10 | Trecho com baixo nível de poluição, permitindo sentir até o aroma de plantas e flores"/>
    <m/>
    <s v="10 | Trecho com muitos bancos, praças, minipraças, espaços cobertos para descanso, abrigos para a chuva, banheiros e bebedouros públicos"/>
    <m/>
    <s v="10 | Rua com árvores dispostas a cada 10 metros. Canteiros ajardinados e bem mantidos ao lado da calçada. Edificações também têm jardins e árvores"/>
    <m/>
    <s v="paisagismo bem conservado"/>
    <s v="10 | Local de tráfego leve, com velocidade até 40 km/h, com ruas movimentadas, comércio aberto e “sensação de segurança”"/>
    <m/>
    <s v="https://drive.google.com/open?id=1bN02ci1KHBLZQGnho0yP-YIgP5VbGv5f, https://drive.google.com/open?id=19RVnL6sm5QB6J2Q31uF06tAfauWSDvH-, https://drive.google.com/open?id=15sRjVwGu6sCt8ueA57LjUuQ8OzBXpG4l"/>
    <s v="ohanapereira96@gmail.com"/>
    <d v="1899-12-30T14:00:00"/>
    <n v="10"/>
    <n v="10"/>
    <n v="10"/>
    <n v="10"/>
    <n v="10"/>
    <n v="10"/>
    <n v="0"/>
    <n v="0"/>
    <n v="10"/>
    <n v="10"/>
    <n v="10"/>
    <n v="10"/>
    <n v="10"/>
    <n v="10"/>
    <n v="5"/>
    <n v="10"/>
    <n v="9"/>
  </r>
  <r>
    <x v="127"/>
    <x v="0"/>
    <x v="17"/>
    <x v="3"/>
    <s v="RR"/>
    <x v="1"/>
    <x v="127"/>
    <x v="2"/>
    <n v="4"/>
    <s v="calçada com pavimento irregular, apresentava buracos e trincas"/>
    <n v="3"/>
    <m/>
    <m/>
    <s v="largura irregular"/>
    <n v="9"/>
    <s v="calçada plana"/>
    <s v="5 | Obstáculos obrigam a constantes desvios."/>
    <s v="postes e pilares"/>
    <s v="5 | A rampa existe, mas está fora de norma ou sem manutenção"/>
    <m/>
    <s v="0 | Sem faixa de travessia no trecho"/>
    <s v="trecho pouco movimentado, não necessita de uma faixa de pedestre"/>
    <s v="0 | Trecho não tem semáforo para pedestre ou semáforo está com defeito"/>
    <m/>
    <s v="0 | Trecho não tem nenhuma orientação para localização dos pedestres"/>
    <m/>
    <s v="10 | Trecho com baixo nível de ruído, com, no máximo, 65 dB de nível sonoro"/>
    <m/>
    <m/>
    <n v="8"/>
    <m/>
    <n v="2"/>
    <s v="apenas as marquises "/>
    <n v="4"/>
    <m/>
    <m/>
    <s v="10 | Local de tráfego leve, com velocidade até 40 km/h, com ruas movimentadas, comércio aberto e “sensação de segurança”"/>
    <m/>
    <s v="https://drive.google.com/open?id=1FqAHJR6IjAwM4id1VV8qeiiw-4kQ5p7F, https://drive.google.com/open?id=1GMP6tThaX6oWNehNBr0-8zFQRbD7ihIO, https://drive.google.com/open?id=1oiibm8kmFv0lpXOZnCtZRYfF4-s05QTu, https://drive.google.com/open?id=18Mc88ZF3F3Z89hzGvTg5OXr4cSLZCPDr, https://drive.google.com/open?id=1oQrxAtBZAqnD4662du5yUakxX3BCqoTW, https://drive.google.com/open?id=1jROYxqtuQLXMZry3-45ZbKTQjfdcJDti, https://drive.google.com/open?id=1KK-Vl9l9PBwu4RhFUgmpwggU2KrlGn2f, https://drive.google.com/open?id=1BeW9G3kA_v4Xz6soBQLc200mjvuviugy"/>
    <s v="ohanapereira96@gmail.com"/>
    <d v="1899-12-30T10:45:00"/>
    <n v="4"/>
    <n v="3"/>
    <n v="9"/>
    <n v="5"/>
    <n v="5"/>
    <n v="0"/>
    <n v="0"/>
    <n v="0"/>
    <n v="10"/>
    <n v="8"/>
    <n v="2"/>
    <n v="4"/>
    <n v="10"/>
    <n v="5.2"/>
    <n v="0"/>
    <n v="6.333333333333333"/>
    <n v="4.8666666666666663"/>
  </r>
  <r>
    <x v="128"/>
    <x v="0"/>
    <x v="17"/>
    <x v="3"/>
    <s v="RR"/>
    <x v="7"/>
    <x v="128"/>
    <x v="2"/>
    <n v="3"/>
    <s v="alçada com pavimento irregular, com bastante trincas"/>
    <n v="6"/>
    <m/>
    <m/>
    <s v="largura irregular"/>
    <s v="10 | Calçada de aparência plana, que não impede o caminhar confortável e seguro"/>
    <m/>
    <s v="5 | Obstáculos obrigam a constantes desvios."/>
    <s v="automóveis no meio da calçada"/>
    <s v="5 | A rampa existe, mas está fora de norma ou sem manutenção"/>
    <m/>
    <s v="5 | Faixa desgastada, com falta de manutenção e sem placas de advertência."/>
    <s v="faixa de pedestre praticamente invisivel e desgastada"/>
    <s v="0 | Trecho não tem semáforo para pedestre ou semáforo está com defeito"/>
    <m/>
    <s v="0 | Trecho não tem nenhuma orientação para localização dos pedestres"/>
    <m/>
    <n v="8"/>
    <m/>
    <s v="pouco fluxo de veículos, ruído proveniente da escola"/>
    <n v="7"/>
    <m/>
    <s v="5 | Trecho com algum local para descanso ou abrigo, como parada de ônibus ou marquise de edifício"/>
    <m/>
    <n v="4"/>
    <m/>
    <s v="pouca vegetação que apenas produz sombra rente ao muro da escola"/>
    <n v="7"/>
    <m/>
    <s v="https://drive.google.com/open?id=1O5NgmOrQPHtpQF0qJjKUWJ3HEMEXmq93, https://drive.google.com/open?id=15I3l0YyPmmlh95FLpQjgdJhaXW8D1LTz, https://drive.google.com/open?id=1aVtAdIF7_GPzyX4clje4op1v2GQ3JpKD, https://drive.google.com/open?id=1FPd7aq6nYchbyWt45iUcKSZdUcqYOszR, https://drive.google.com/open?id=10yUgMMIE_J6_bHxTbeOC13moUdLJXZE4"/>
    <s v="ohanapereira96@gmail.com"/>
    <d v="1899-12-30T15:00:00"/>
    <n v="3"/>
    <n v="6"/>
    <n v="10"/>
    <n v="5"/>
    <n v="5"/>
    <n v="5"/>
    <n v="0"/>
    <n v="0"/>
    <n v="8"/>
    <n v="7"/>
    <n v="5"/>
    <n v="4"/>
    <n v="7"/>
    <n v="5.8"/>
    <n v="2.5"/>
    <n v="6"/>
    <n v="5.3"/>
  </r>
  <r>
    <x v="129"/>
    <x v="0"/>
    <x v="17"/>
    <x v="3"/>
    <s v="RR"/>
    <x v="2"/>
    <x v="129"/>
    <x v="0"/>
    <n v="7"/>
    <s v="regular com alguns fragmentos"/>
    <n v="7"/>
    <m/>
    <m/>
    <s v="irregular, alguns trechos com 3.20 e outros com 2m "/>
    <s v="10 | Calçada de aparência plana, que não impede o caminhar confortável e seguro"/>
    <m/>
    <n v="7"/>
    <s v="alguns obstaculos que impedem a livre circulação"/>
    <s v="0 | Não há rampas de acessibilidade."/>
    <s v="não há rampas no entorno da maternidade, a não ser a de entrada de veículos "/>
    <n v="7"/>
    <s v="faixa de pedestre da entrada principal visivel, bem sinalizada porem a da lateral está desgastada e com má sinalização"/>
    <s v="10 | Trecho com semáforos para pedestres, dotados de botoeira e sinal sonoro para cegos. Tempo de espera máximo de 1 min. e tempo de travessia suficiente para uma pessoa que ande devagar"/>
    <s v="não há necessidade de sinalização sonora em boa vista, tendo em vista que com a sinalização de intenção de travessia feita pelos pedestres nas faixas, os motoristas param os veículos"/>
    <s v="0 | Trecho não tem nenhuma orientação para localização dos pedestres"/>
    <m/>
    <s v="10 | Trecho com baixo nível de ruído, com, no máximo, 65 dB de nível sonoro"/>
    <m/>
    <s v="fluxo leve de veículos "/>
    <s v="10 | Trecho com baixo nível de poluição, permitindo sentir até o aroma de plantas e flores"/>
    <m/>
    <n v="8"/>
    <s v="presença de praça no entorno, arborizada e com equipamentos, porém sem bebedouro público"/>
    <s v="5 | Trecho com algumas árvores que trazem sombra"/>
    <m/>
    <s v="no trecho há alumas arvores, principalmente em frente a praça que produz bastante sombra. Porem, o lado referente a maternidade carece de vegetação "/>
    <n v="7"/>
    <s v="transito leve porem sem auxilio de travessia aos pedestres "/>
    <s v="https://drive.google.com/open?id=1jaEy-Vw7TTkbC7e1kP0crdi8eCIx341a, https://drive.google.com/open?id=1urfnHmy5GlA-2GoiTR0AJ5LhxRZDwlp3, https://drive.google.com/open?id=1o-atcvPoqA7HUtvDHHbh_Hho-XI36yvv, https://drive.google.com/open?id=1-sTKTpFMC8SoD8gzzZw6fcOBoxPac_UG, https://drive.google.com/open?id=1UJ9LvZywzdGLEUe3qdT6bUcOBdT8JrgQ, https://drive.google.com/open?id=1kDQBtxCqvH_JtGh8e4GeTstBD4bkWZ7a, https://drive.google.com/open?id=1THqdDbRcgMnn0P10gt7m9cSaE1frkwd6, https://drive.google.com/open?id=1_gsyFWz5aOsKUpSSaqaPry6ywl3H4izg"/>
    <s v="ohanapereira96@gmail.com"/>
    <d v="1899-12-30T15:30:00"/>
    <n v="7"/>
    <n v="7"/>
    <n v="10"/>
    <n v="7"/>
    <n v="0"/>
    <n v="7"/>
    <n v="10"/>
    <n v="0"/>
    <n v="10"/>
    <n v="10"/>
    <n v="8"/>
    <n v="5"/>
    <n v="7"/>
    <n v="6.2"/>
    <n v="6.833333333333333"/>
    <n v="8"/>
    <n v="6.7666666666666666"/>
  </r>
  <r>
    <x v="130"/>
    <x v="1"/>
    <x v="18"/>
    <x v="4"/>
    <s v="DF"/>
    <x v="10"/>
    <x v="130"/>
    <x v="2"/>
    <n v="1"/>
    <s v="variável, com trechos estreitos"/>
    <s v="10 | Calçada com mais de 3,0 metros de largura e faixa livre com 1,20 m ou mais"/>
    <n v="0"/>
    <n v="0"/>
    <m/>
    <s v="10 | Calçada de aparência plana, que não impede o caminhar confortável e seguro"/>
    <s v="O setor comercial alterna calçadas muito boas com muito ruins"/>
    <s v="10 | Trecho sem obstáculos permite o caminhar contínuo pela calçada"/>
    <m/>
    <n v="9"/>
    <m/>
    <n v="7"/>
    <m/>
    <s v="0 | Trecho não tem semáforo para pedestre ou semáforo está com defeito"/>
    <m/>
    <n v="8"/>
    <m/>
    <n v="8"/>
    <m/>
    <s v="Por ser final de semana, não se aplica"/>
    <n v="7"/>
    <m/>
    <n v="7"/>
    <m/>
    <s v="5 | Trecho com algumas árvores que trazem sombra"/>
    <m/>
    <s v="As plantas estão mal conservadas"/>
    <n v="4"/>
    <s v="A segurança em relação a carros é boa aos finais de semana, mas a segurança pública é um problema, com moradores de rua e usuários de drogas"/>
    <m/>
    <m/>
    <m/>
    <n v="1"/>
    <n v="10"/>
    <n v="10"/>
    <n v="10"/>
    <n v="9"/>
    <n v="7"/>
    <n v="0"/>
    <n v="8"/>
    <n v="8"/>
    <n v="7"/>
    <n v="7"/>
    <n v="5"/>
    <n v="4"/>
    <n v="8"/>
    <n v="4.833333333333333"/>
    <n v="6.666666666666667"/>
    <n v="6.7"/>
  </r>
  <r>
    <x v="131"/>
    <x v="1"/>
    <x v="19"/>
    <x v="4"/>
    <s v="DF"/>
    <x v="10"/>
    <x v="131"/>
    <x v="2"/>
    <n v="3"/>
    <m/>
    <n v="4"/>
    <n v="4"/>
    <n v="4"/>
    <m/>
    <n v="3"/>
    <m/>
    <n v="2"/>
    <m/>
    <n v="1"/>
    <m/>
    <n v="1"/>
    <m/>
    <n v="1"/>
    <m/>
    <n v="2"/>
    <m/>
    <n v="1"/>
    <m/>
    <m/>
    <n v="2"/>
    <m/>
    <n v="4"/>
    <m/>
    <n v="3"/>
    <m/>
    <m/>
    <n v="1"/>
    <m/>
    <m/>
    <m/>
    <m/>
    <n v="3"/>
    <n v="4"/>
    <n v="3"/>
    <n v="2"/>
    <n v="1"/>
    <n v="1"/>
    <n v="1"/>
    <n v="2"/>
    <n v="1"/>
    <n v="2"/>
    <n v="4"/>
    <n v="3"/>
    <n v="1"/>
    <n v="2.6"/>
    <n v="1.1666666666666667"/>
    <n v="2.3333333333333335"/>
    <n v="2.1"/>
  </r>
  <r>
    <x v="132"/>
    <x v="1"/>
    <x v="20"/>
    <x v="4"/>
    <s v="DF"/>
    <x v="10"/>
    <x v="132"/>
    <x v="0"/>
    <n v="2"/>
    <m/>
    <n v="8"/>
    <n v="0"/>
    <n v="0"/>
    <m/>
    <s v="0 | Inclinação acima de 10 graus"/>
    <m/>
    <n v="2"/>
    <m/>
    <n v="2"/>
    <m/>
    <s v="0 | Sem faixa de travessia no trecho"/>
    <m/>
    <s v="0 | Trecho não tem semáforo para pedestre ou semáforo está com defeito"/>
    <m/>
    <n v="6"/>
    <m/>
    <s v="10 | Trecho com baixo nível de ruído, com, no máximo, 65 dB de nível sonoro"/>
    <m/>
    <m/>
    <n v="7"/>
    <m/>
    <s v="0 | Trecho sem nenhum pontos de apoio ou conforto para o pedestre"/>
    <m/>
    <s v="5 | Trecho com algumas árvores que trazem sombra"/>
    <m/>
    <s v="árvores existem, mas o trecho está descuidado"/>
    <n v="4"/>
    <s v="SOBRE AS FOTOS: elas estão relacionadas a todo setor comercial sul (diferentes pesquisas inseridas na minha conta)"/>
    <s v="https://drive.google.com/open?id=1jNEDc8CmMsWPdW_l8-oKquExBN3OgEuj, https://drive.google.com/open?id=1xgO4esY25uHVPDWEka-f4Orgv-jysyue, https://drive.google.com/open?id=1vylCqKi3Uw1nqhFO2JvkJbK8-Io91PN3, https://drive.google.com/open?id=1ax9Uba9N1h39ZZjjJbuFdMaYVSA1jcgM, https://drive.google.com/open?id=1udh07b6qOhIxROOtNianmu4-RUwhIMl0, https://drive.google.com/open?id=1iXaQjaLNbc_1rFVauPSYV97bBsM2PW_V, https://drive.google.com/open?id=1yxgDH3t-krOJG8eV7SQlQIKfCieCuBH4, https://drive.google.com/open?id=1CNynJuD3RfPr5h70-ARSVxYl-g6p2EEK, https://drive.google.com/open?id=1ur2HQ1bK66sVfChVsyD0QAHjiUr13Zbd, https://drive.google.com/open?id=12cM-OLu5IuKw_sbmOpXX-_iMXRF2uLhs"/>
    <m/>
    <m/>
    <n v="2"/>
    <n v="8"/>
    <n v="0"/>
    <n v="2"/>
    <n v="2"/>
    <n v="0"/>
    <n v="0"/>
    <n v="6"/>
    <n v="10"/>
    <n v="7"/>
    <n v="0"/>
    <n v="5"/>
    <n v="4"/>
    <n v="2.8"/>
    <n v="1"/>
    <n v="6.166666666666667"/>
    <n v="3.2333333333333334"/>
  </r>
  <r>
    <x v="133"/>
    <x v="0"/>
    <x v="21"/>
    <x v="4"/>
    <s v="DF"/>
    <x v="7"/>
    <x v="133"/>
    <x v="2"/>
    <n v="9"/>
    <m/>
    <n v="8"/>
    <n v="1.7"/>
    <n v="1.5"/>
    <m/>
    <s v="10 | Calçada de aparência plana, que não impede o caminhar confortável e seguro"/>
    <m/>
    <s v="10 | Trecho sem obstáculos permite o caminhar contínuo pela calçada"/>
    <m/>
    <n v="7"/>
    <m/>
    <n v="7"/>
    <m/>
    <s v="0 | Trecho não tem semáforo para pedestre ou semáforo está com defeito"/>
    <m/>
    <s v="0 | Trecho não tem nenhuma orientação para localização dos pedestres"/>
    <m/>
    <s v="10 | Trecho com baixo nível de ruído, com, no máximo, 65 dB de nível sonoro"/>
    <m/>
    <m/>
    <n v="9"/>
    <m/>
    <s v="5 | Trecho com algum local para descanso ou abrigo, como parada de ônibus ou marquise de edifício"/>
    <m/>
    <s v="10 | Rua com árvores dispostas a cada 10 metros. Canteiros ajardinados e bem mantidos ao lado da calçada. Edificações também têm jardins e árvores"/>
    <m/>
    <m/>
    <s v="10 | Local de tráfego leve, com velocidade até 40 km/h, com ruas movimentadas, comércio aberto e “sensação de segurança”"/>
    <m/>
    <s v="https://drive.google.com/open?id=1Avdt-f-ZI6VwCv36jLcBrE5I2KTOy4p0"/>
    <s v="iury.frutuoso@gmail.com"/>
    <d v="1899-12-30T15:20:00"/>
    <n v="9"/>
    <n v="8"/>
    <n v="10"/>
    <n v="10"/>
    <n v="7"/>
    <n v="7"/>
    <n v="0"/>
    <n v="0"/>
    <n v="10"/>
    <n v="9"/>
    <n v="5"/>
    <n v="10"/>
    <n v="10"/>
    <n v="8.8000000000000007"/>
    <n v="3.5"/>
    <n v="9"/>
    <n v="7.9"/>
  </r>
  <r>
    <x v="134"/>
    <x v="0"/>
    <x v="21"/>
    <x v="4"/>
    <s v="DF"/>
    <x v="7"/>
    <x v="134"/>
    <x v="2"/>
    <n v="9"/>
    <m/>
    <s v="10 | Calçada com mais de 3,0 metros de largura e faixa livre com 1,20 m ou mais"/>
    <n v="3"/>
    <n v="3"/>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n v="8"/>
    <m/>
    <m/>
    <n v="8"/>
    <m/>
    <s v="5 | Trecho com algum local para descanso ou abrigo, como parada de ônibus ou marquise de edifício"/>
    <m/>
    <s v="5 | Trecho com algumas árvores que trazem sombra"/>
    <m/>
    <m/>
    <s v="10 | Local de tráfego leve, com velocidade até 40 km/h, com ruas movimentadas, comércio aberto e “sensação de segurança”"/>
    <m/>
    <s v="https://drive.google.com/open?id=1IRQ5NN4lxJ3MAs9vxlUu--eVga_meou5"/>
    <s v="iury.frutuoso@gmail.com"/>
    <d v="1899-12-30T16:00:00"/>
    <n v="9"/>
    <n v="10"/>
    <n v="10"/>
    <n v="10"/>
    <n v="5"/>
    <n v="5"/>
    <n v="0"/>
    <n v="0"/>
    <n v="8"/>
    <n v="8"/>
    <n v="5"/>
    <n v="5"/>
    <n v="10"/>
    <n v="8.8000000000000007"/>
    <n v="2.5"/>
    <n v="6.5"/>
    <n v="7.2"/>
  </r>
  <r>
    <x v="135"/>
    <x v="0"/>
    <x v="21"/>
    <x v="4"/>
    <s v="DF"/>
    <x v="7"/>
    <x v="135"/>
    <x v="0"/>
    <n v="1"/>
    <m/>
    <s v="0 | Calçada estreita, com menos de 1,20 m, sem faixa livre"/>
    <n v="0"/>
    <n v="0"/>
    <s v="Nao há calçada, apenas uma ciclovia e um estacionamento improvisado que passa por cima da ciclovia. Os pedestres usam o espaço da ciclovia como calçada."/>
    <n v="8"/>
    <m/>
    <s v="5 | Obstáculos obrigam a constantes desvios."/>
    <m/>
    <s v="0 | Não há rampas de acessibilidade."/>
    <m/>
    <n v="9"/>
    <m/>
    <s v="0 | Trecho não tem semáforo para pedestre ou semáforo está com defeito"/>
    <m/>
    <s v="0 | Trecho não tem nenhuma orientação para localização dos pedestres"/>
    <m/>
    <n v="7"/>
    <m/>
    <m/>
    <n v="7"/>
    <m/>
    <n v="4"/>
    <m/>
    <n v="4"/>
    <n v="0"/>
    <m/>
    <s v="10 | Local de tráfego leve, com velocidade até 40 km/h, com ruas movimentadas, comércio aberto e “sensação de segurança”"/>
    <m/>
    <s v="https://drive.google.com/open?id=1DgZ0cKhJUFpbZ_QxSuecs5vAEElDA2e8, https://drive.google.com/open?id=11kk4JcwrcXGViPuI6nO3v7P1Arl3zWDC"/>
    <s v="iury.frutuoso@gmail.com"/>
    <d v="1899-12-30T16:20:00"/>
    <n v="1"/>
    <n v="0"/>
    <n v="8"/>
    <n v="5"/>
    <n v="0"/>
    <n v="9"/>
    <n v="0"/>
    <n v="0"/>
    <n v="7"/>
    <n v="7"/>
    <n v="4"/>
    <n v="4"/>
    <n v="10"/>
    <n v="2.8"/>
    <n v="4.5"/>
    <n v="5.5"/>
    <n v="4.4000000000000004"/>
  </r>
  <r>
    <x v="136"/>
    <x v="1"/>
    <x v="21"/>
    <x v="4"/>
    <s v="DF"/>
    <x v="7"/>
    <x v="136"/>
    <x v="0"/>
    <n v="3"/>
    <m/>
    <n v="3"/>
    <n v="0"/>
    <n v="0"/>
    <s v="O trecho não tem calçada. Há uma ciclovia que é usada pelos pedestres como calçada. Há um estacionamento improvisado cujo o acesso passa por cima da ciclovia"/>
    <s v="10 | Calçada de aparência plana, que não impede o caminhar confortável e seguro"/>
    <m/>
    <s v="5 | Obstáculos obrigam a constantes desvios."/>
    <s v="há carros que passam por cima da ciclovia que é usada de calçada."/>
    <s v="0 | Não há rampas de acessibilidade."/>
    <m/>
    <n v="9"/>
    <m/>
    <s v="0 | Trecho não tem semáforo para pedestre ou semáforo está com defeito"/>
    <m/>
    <s v="5 | Trecho tem apenas placas indicando os pontos de interesse"/>
    <m/>
    <n v="8"/>
    <m/>
    <m/>
    <n v="7"/>
    <m/>
    <n v="3"/>
    <m/>
    <n v="3"/>
    <n v="0"/>
    <m/>
    <s v="10 | Local de tráfego leve, com velocidade até 40 km/h, com ruas movimentadas, comércio aberto e “sensação de segurança”"/>
    <m/>
    <s v="https://drive.google.com/open?id=1DgZ0cKhJUFpbZ_QxSuecs5vAEElDA2e8, https://drive.google.com/open?id=11kk4JcwrcXGViPuI6nO3v7P1Arl3zWDC"/>
    <s v="iury.frutuoso@gmail.com"/>
    <d v="1899-12-30T16:10:00"/>
    <n v="3"/>
    <n v="3"/>
    <n v="10"/>
    <n v="5"/>
    <n v="0"/>
    <n v="9"/>
    <n v="0"/>
    <n v="5"/>
    <n v="8"/>
    <n v="7"/>
    <n v="3"/>
    <n v="3"/>
    <n v="10"/>
    <n v="4.2"/>
    <n v="5.333333333333333"/>
    <n v="5.333333333333333"/>
    <n v="5.2333333333333334"/>
  </r>
  <r>
    <x v="137"/>
    <x v="0"/>
    <x v="21"/>
    <x v="4"/>
    <s v="DF"/>
    <x v="7"/>
    <x v="137"/>
    <x v="0"/>
    <s v="5 | Calçada com frestas, além de algumas falhas no pavimento"/>
    <m/>
    <s v="10 | Calçada com mais de 3,0 metros de largura e faixa livre com 1,20 m ou mais"/>
    <n v="1.5"/>
    <m/>
    <m/>
    <s v="10 | Calçada de aparência plana, que não impede o caminhar confortável e seguro"/>
    <m/>
    <n v="6"/>
    <m/>
    <s v="5 | A rampa existe, mas está fora de norma ou sem manutenção"/>
    <m/>
    <s v="10 | Faixa de pedestres bem visível, com iluminação para aumentar visibilidade e sinalização de advertência ao motorista"/>
    <m/>
    <s v="5 | Trecho com semáforo para pedestres, mas sem sinal sonoro. Espera para abertura superior a 1 min. e tempo curto (menos de 15 seg.) para travessia"/>
    <m/>
    <s v="5 | Trecho tem apenas placas indicando os pontos de interesse"/>
    <m/>
    <s v="10 | Trecho com baixo nível de ruído, com, no máximo, 65 dB de nível sonoro"/>
    <m/>
    <m/>
    <n v="7"/>
    <m/>
    <s v="5 | Trecho com algum local para descanso ou abrigo, como parada de ônibus ou marquise de edifício"/>
    <s v="Há um predio com bebedouro e banheiros na proximidade"/>
    <s v="5 | Trecho com algumas árvores que trazem sombra"/>
    <n v="5"/>
    <m/>
    <s v="5 | Trecho com trânsito mais agressivo e velocidade regulamentar acima de 50 km/h"/>
    <m/>
    <s v="https://drive.google.com/open?id=1eBXEPv54rAOWrLr_odnJsw1WZI7FtuX_"/>
    <s v="iury.frutuoso@gmail.com"/>
    <d v="1899-12-30T17:00:00"/>
    <n v="5"/>
    <n v="10"/>
    <n v="10"/>
    <n v="6"/>
    <n v="5"/>
    <n v="10"/>
    <n v="5"/>
    <n v="5"/>
    <n v="10"/>
    <n v="7"/>
    <n v="5"/>
    <n v="5"/>
    <n v="5"/>
    <n v="7.2"/>
    <n v="7.5"/>
    <n v="7"/>
    <n v="7"/>
  </r>
  <r>
    <x v="138"/>
    <x v="0"/>
    <x v="21"/>
    <x v="4"/>
    <s v="DF"/>
    <x v="7"/>
    <x v="138"/>
    <x v="0"/>
    <n v="7"/>
    <m/>
    <n v="7"/>
    <n v="1.5"/>
    <m/>
    <m/>
    <s v="10 | Calçada de aparência plana, que não impede o caminhar confortável e seguro"/>
    <m/>
    <s v="10 | Trecho sem obstáculos permite o caminhar contínuo pela calçada"/>
    <m/>
    <s v="5 | A rampa existe, mas está fora de norma ou sem manutenção"/>
    <m/>
    <s v="10 | Faixa de pedestres bem visível, com iluminação para aumentar visibilidade e sinalização de advertência ao motorista"/>
    <m/>
    <s v="0 | Trecho não tem semáforo para pedestre ou semáforo está com defeito"/>
    <m/>
    <s v="5 | Trecho tem apenas placas indicando os pontos de interesse"/>
    <m/>
    <n v="8"/>
    <m/>
    <m/>
    <n v="8"/>
    <m/>
    <s v="5 | Trecho com algum local para descanso ou abrigo, como parada de ônibus ou marquise de edifício"/>
    <m/>
    <s v="10 | Rua com árvores dispostas a cada 10 metros. Canteiros ajardinados e bem mantidos ao lado da calçada. Edificações também têm jardins e árvores"/>
    <m/>
    <m/>
    <s v="10 | Local de tráfego leve, com velocidade até 40 km/h, com ruas movimentadas, comércio aberto e “sensação de segurança”"/>
    <m/>
    <s v="https://drive.google.com/open?id=1pazTSYffhJ97nrd09i3TbwEfElETTbup"/>
    <s v="iury.frutuoso@gmail.com"/>
    <d v="1899-12-30T17:15:00"/>
    <n v="7"/>
    <n v="7"/>
    <n v="10"/>
    <n v="10"/>
    <n v="5"/>
    <n v="10"/>
    <n v="0"/>
    <n v="5"/>
    <n v="8"/>
    <n v="8"/>
    <n v="5"/>
    <n v="10"/>
    <n v="10"/>
    <n v="7.8"/>
    <n v="5.833333333333333"/>
    <n v="8.1666666666666661"/>
    <n v="7.7"/>
  </r>
  <r>
    <x v="139"/>
    <x v="0"/>
    <x v="21"/>
    <x v="4"/>
    <s v="DF"/>
    <x v="7"/>
    <x v="139"/>
    <x v="2"/>
    <n v="7"/>
    <m/>
    <n v="9"/>
    <n v="2.6"/>
    <n v="2"/>
    <m/>
    <s v="10 | Calçada de aparência plana, que não impede o caminhar confortável e seguro"/>
    <m/>
    <s v="10 | Trecho sem obstáculos permite o caminhar contínuo pela calçada"/>
    <m/>
    <n v="7"/>
    <m/>
    <s v="10 | Faixa de pedestres bem visível, com iluminação para aumentar visibilidade e sinalização de advertência ao motorista"/>
    <m/>
    <s v="0 | Trecho não tem semáforo para pedestre ou semáforo está com defeito"/>
    <m/>
    <s v="5 | Trecho tem apenas placas indicando os pontos de interesse"/>
    <m/>
    <n v="9"/>
    <m/>
    <m/>
    <n v="9"/>
    <m/>
    <s v="10 | Trecho com muitos bancos, praças, minipraças, espaços cobertos para descanso, abrigos para a chuva, banheiros e bebedouros públicos"/>
    <m/>
    <s v="10 | Rua com árvores dispostas a cada 10 metros. Canteiros ajardinados e bem mantidos ao lado da calçada. Edificações também têm jardins e árvores"/>
    <m/>
    <m/>
    <s v="10 | Local de tráfego leve, com velocidade até 40 km/h, com ruas movimentadas, comércio aberto e “sensação de segurança”"/>
    <m/>
    <s v="https://drive.google.com/open?id=1M_5TV7Wa546GO47OGZAcL5hKTdra8Bil"/>
    <s v="iury.frutuoso@gmail.com"/>
    <d v="1899-12-30T17:20:00"/>
    <n v="7"/>
    <n v="9"/>
    <n v="10"/>
    <n v="10"/>
    <n v="7"/>
    <n v="10"/>
    <n v="0"/>
    <n v="5"/>
    <n v="9"/>
    <n v="9"/>
    <n v="10"/>
    <n v="10"/>
    <n v="10"/>
    <n v="8.6"/>
    <n v="5.833333333333333"/>
    <n v="9.5"/>
    <n v="8.3666666666666671"/>
  </r>
  <r>
    <x v="140"/>
    <x v="0"/>
    <x v="21"/>
    <x v="4"/>
    <s v="DF"/>
    <x v="7"/>
    <x v="140"/>
    <x v="2"/>
    <n v="9"/>
    <m/>
    <n v="7"/>
    <n v="2"/>
    <n v="1.7"/>
    <m/>
    <s v="10 | Calçada de aparência plana, que não impede o caminhar confortável e seguro"/>
    <m/>
    <s v="10 | Trecho sem obstáculos permite o caminhar contínuo pela calçada"/>
    <m/>
    <n v="9"/>
    <m/>
    <n v="9"/>
    <m/>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s v="5 | Trecho com algum local para descanso ou abrigo, como parada de ônibus ou marquise de edifício"/>
    <m/>
    <s v="10 | Rua com árvores dispostas a cada 10 metros. Canteiros ajardinados e bem mantidos ao lado da calçada. Edificações também têm jardins e árvores"/>
    <m/>
    <m/>
    <s v="10 | Local de tráfego leve, com velocidade até 40 km/h, com ruas movimentadas, comércio aberto e “sensação de segurança”"/>
    <m/>
    <s v="https://drive.google.com/open?id=1pPA9T6ZVsmB5w3aDp8Q1BKOdlXDGJnEp"/>
    <s v="iury.frutuoso@gmail.com"/>
    <d v="1899-12-30T18:00:00"/>
    <n v="9"/>
    <n v="7"/>
    <n v="10"/>
    <n v="10"/>
    <n v="9"/>
    <n v="9"/>
    <n v="0"/>
    <n v="0"/>
    <n v="10"/>
    <n v="10"/>
    <n v="5"/>
    <n v="10"/>
    <n v="10"/>
    <n v="9"/>
    <n v="4.5"/>
    <n v="9.1666666666666661"/>
    <n v="8.2333333333333325"/>
  </r>
  <r>
    <x v="141"/>
    <x v="0"/>
    <x v="21"/>
    <x v="4"/>
    <s v="DF"/>
    <x v="7"/>
    <x v="141"/>
    <x v="2"/>
    <s v="5 | Calçada com frestas, além de algumas falhas no pavimento"/>
    <m/>
    <s v="5 | Calçada com menos de 2,0 metros de largura e faixa livre com menos de 1,20 m"/>
    <n v="2"/>
    <n v="1.6"/>
    <m/>
    <s v="10 | Calçada de aparência plana, que não impede o caminhar confortável e seguro"/>
    <m/>
    <n v="8"/>
    <m/>
    <s v="5 | A rampa existe, mas está fora de norma ou sem manutenção"/>
    <m/>
    <n v="7"/>
    <m/>
    <s v="0 | Trecho não tem semáforo para pedestre ou semáforo está com defeito"/>
    <m/>
    <n v="2"/>
    <m/>
    <s v="10 | Trecho com baixo nível de ruído, com, no máximo, 65 dB de nível sonoro"/>
    <m/>
    <m/>
    <s v="10 | Trecho com baixo nível de poluição, permitindo sentir até o aroma de plantas e flores"/>
    <m/>
    <n v="8"/>
    <m/>
    <s v="10 | Rua com árvores dispostas a cada 10 metros. Canteiros ajardinados e bem mantidos ao lado da calçada. Edificações também têm jardins e árvores"/>
    <m/>
    <m/>
    <s v="10 | Local de tráfego leve, com velocidade até 40 km/h, com ruas movimentadas, comércio aberto e “sensação de segurança”"/>
    <m/>
    <s v="https://drive.google.com/open?id=1S10lZtb0mApp-hHn80qfY63rCVH2TSfP"/>
    <s v="iury.frutuoso@gmail.com"/>
    <d v="1899-12-30T18:10:00"/>
    <n v="5"/>
    <n v="5"/>
    <n v="10"/>
    <n v="8"/>
    <n v="5"/>
    <n v="7"/>
    <n v="0"/>
    <n v="2"/>
    <n v="10"/>
    <n v="10"/>
    <n v="8"/>
    <n v="10"/>
    <n v="10"/>
    <n v="6.6"/>
    <n v="3.8333333333333335"/>
    <n v="9.6666666666666661"/>
    <n v="7"/>
  </r>
  <r>
    <x v="142"/>
    <x v="0"/>
    <x v="21"/>
    <x v="4"/>
    <s v="DF"/>
    <x v="2"/>
    <x v="142"/>
    <x v="1"/>
    <s v="5 | Calçada com frestas, além de algumas falhas no pavimento"/>
    <m/>
    <s v="5 | Calçada com menos de 2,0 metros de largura e faixa livre com menos de 1,20 m"/>
    <n v="1.7"/>
    <m/>
    <m/>
    <s v="10 | Calçada de aparência plana, que não impede o caminhar confortável e seguro"/>
    <m/>
    <s v="5 | Obstáculos obrigam a constantes desvios."/>
    <m/>
    <s v="5 | A rampa existe, mas está fora de norma ou sem manutenção"/>
    <m/>
    <s v="10 | Faixa de pedestres bem visível, com iluminação para aumentar visibilidade e sinalização de advertência ao motorista"/>
    <m/>
    <s v="0 | Trecho não tem semáforo para pedestre ou semáforo está com defeito"/>
    <m/>
    <s v="5 | Trecho tem apenas placas indicando os pontos de interesse"/>
    <m/>
    <n v="7"/>
    <m/>
    <m/>
    <s v="5 | Trecho com tráfego intenso de veículos, em especial motocicletas, ônibus, caminhões e vans com motor diesel"/>
    <m/>
    <n v="2"/>
    <m/>
    <s v="10 | Rua com árvores dispostas a cada 10 metros. Canteiros ajardinados e bem mantidos ao lado da calçada. Edificações também têm jardins e árvores"/>
    <n v="7"/>
    <m/>
    <s v="5 | Trecho com trânsito mais agressivo e velocidade regulamentar acima de 50 km/h"/>
    <s v="Local com frestas nas calçadas. A entrada do hospital tem [e muito estreita e pouco iluminada. Ha a sensaçao de insegurança."/>
    <s v="https://drive.google.com/open?id=1eZJ-7m4z25EfWnxl8HruVXQOGRY04hnX"/>
    <s v="iury.frutuoso@gmail.com"/>
    <d v="1899-12-30T18:30:00"/>
    <n v="5"/>
    <n v="5"/>
    <n v="10"/>
    <n v="5"/>
    <n v="5"/>
    <n v="10"/>
    <n v="0"/>
    <n v="5"/>
    <n v="7"/>
    <n v="5"/>
    <n v="2"/>
    <n v="10"/>
    <n v="5"/>
    <n v="6"/>
    <n v="5.833333333333333"/>
    <n v="6.833333333333333"/>
    <n v="6.0333333333333332"/>
  </r>
  <r>
    <x v="143"/>
    <x v="0"/>
    <x v="21"/>
    <x v="4"/>
    <s v="DF"/>
    <x v="4"/>
    <x v="143"/>
    <x v="1"/>
    <n v="9"/>
    <m/>
    <s v="10 | Calçada com mais de 3,0 metros de largura e faixa livre com 1,20 m ou mais"/>
    <m/>
    <m/>
    <m/>
    <s v="10 | Calçada de aparência plana, que não impede o caminhar confortável e seguro"/>
    <m/>
    <s v="10 | Trecho sem obstáculos permite o caminhar contínuo pela calçada"/>
    <m/>
    <n v="9"/>
    <m/>
    <n v="8"/>
    <m/>
    <s v="0 | Trecho não tem semáforo para pedestre ou semáforo está com defeito"/>
    <m/>
    <s v="5 | Trecho tem apenas placas indicando os pontos de interesse"/>
    <m/>
    <n v="2"/>
    <m/>
    <m/>
    <s v="5 | Trecho com tráfego intenso de veículos, em especial motocicletas, ônibus, caminhões e vans com motor diesel"/>
    <m/>
    <s v="5 | Trecho com algum local para descanso ou abrigo, como parada de ônibus ou marquise de edifício"/>
    <m/>
    <s v="0 | Trecho de rua sem nenhuma vegetação"/>
    <m/>
    <m/>
    <s v="5 | Trecho com trânsito mais agressivo e velocidade regulamentar acima de 50 km/h"/>
    <m/>
    <m/>
    <s v="iury.frutuoso@gmail.com"/>
    <d v="1899-12-30T18:15:00"/>
    <n v="9"/>
    <n v="10"/>
    <n v="10"/>
    <n v="10"/>
    <n v="9"/>
    <n v="8"/>
    <n v="0"/>
    <n v="5"/>
    <n v="2"/>
    <n v="5"/>
    <n v="5"/>
    <n v="0"/>
    <n v="5"/>
    <n v="9.6"/>
    <n v="4.833333333333333"/>
    <n v="2.3333333333333335"/>
    <n v="6.7333333333333334"/>
  </r>
  <r>
    <x v="144"/>
    <x v="0"/>
    <x v="21"/>
    <x v="4"/>
    <s v="DF"/>
    <x v="4"/>
    <x v="144"/>
    <x v="1"/>
    <s v="10 | Calçada nivelada, sem imperfeições e dotada de piso tátil"/>
    <m/>
    <n v="9"/>
    <n v="2.4"/>
    <n v="2"/>
    <m/>
    <s v="10 | Calçada de aparência plana, que não impede o caminhar confortável e seguro"/>
    <m/>
    <n v="9"/>
    <m/>
    <s v="10 | Rampas e todas as esquinas, absolutamente de acordo com o padrão da NBR 9050."/>
    <m/>
    <s v="0 | Sem faixa de travessia no trecho"/>
    <s v="há uma passarela subterrânea para atravessar "/>
    <s v="0 | Trecho não tem semáforo para pedestre ou semáforo está com defeito"/>
    <m/>
    <s v="5 | Trecho tem apenas placas indicando os pontos de interesse"/>
    <m/>
    <n v="6"/>
    <m/>
    <m/>
    <s v="5 | Trecho com tráfego intenso de veículos, em especial motocicletas, ônibus, caminhões e vans com motor diesel"/>
    <m/>
    <s v="5 | Trecho com algum local para descanso ou abrigo, como parada de ônibus ou marquise de edifício"/>
    <m/>
    <s v="5 | Trecho com algumas árvores que trazem sombra"/>
    <n v="4"/>
    <m/>
    <s v="5 | Trecho com trânsito mais agressivo e velocidade regulamentar acima de 50 km/h"/>
    <m/>
    <m/>
    <s v="iury.frutuoso@gmail.com"/>
    <d v="1899-12-30T18:20:00"/>
    <n v="10"/>
    <n v="9"/>
    <n v="10"/>
    <n v="9"/>
    <n v="10"/>
    <n v="0"/>
    <n v="0"/>
    <n v="5"/>
    <n v="6"/>
    <n v="5"/>
    <n v="5"/>
    <n v="5"/>
    <n v="5"/>
    <n v="9.6"/>
    <n v="0.83333333333333337"/>
    <n v="5.333333333333333"/>
    <n v="6.5333333333333332"/>
  </r>
  <r>
    <x v="145"/>
    <x v="0"/>
    <x v="21"/>
    <x v="4"/>
    <s v="DF"/>
    <x v="4"/>
    <x v="145"/>
    <x v="1"/>
    <s v="10 | Calçada nivelada, sem imperfeições e dotada de piso tátil"/>
    <m/>
    <s v="10 | Calçada com mais de 3,0 metros de largura e faixa livre com 1,20 m ou mais"/>
    <n v="3"/>
    <n v="1.5"/>
    <m/>
    <s v="10 | Calçada de aparência plana, que não impede o caminhar confortável e seguro"/>
    <m/>
    <s v="10 | Trecho sem obstáculos permite o caminhar contínuo pela calçada"/>
    <m/>
    <s v="10 | Rampas e todas as esquinas, absolutamente de acordo com o padrão da NBR 9050."/>
    <m/>
    <s v="0 | Sem faixa de travessia no trecho"/>
    <s v="há uma passagem subterrânea"/>
    <s v="0 | Trecho não tem semáforo para pedestre ou semáforo está com defeito"/>
    <m/>
    <s v="5 | Trecho tem apenas placas indicando os pontos de interesse"/>
    <m/>
    <s v="5 | Trecho com nível alto de ruído, que dificulta a conversação entre pessoas que caminham. Nível acima de 70 dB"/>
    <m/>
    <m/>
    <s v="5 | Trecho com tráfego intenso de veículos, em especial motocicletas, ônibus, caminhões e vans com motor diesel"/>
    <m/>
    <s v="5 | Trecho com algum local para descanso ou abrigo, como parada de ônibus ou marquise de edifício"/>
    <m/>
    <s v="5 | Trecho com algumas árvores que trazem sombra"/>
    <n v="3"/>
    <m/>
    <s v="5 | Trecho com trânsito mais agressivo e velocidade regulamentar acima de 50 km/h"/>
    <m/>
    <m/>
    <s v="iury.frutuoso@gmail.com"/>
    <d v="1899-12-30T18:25:00"/>
    <n v="10"/>
    <n v="10"/>
    <n v="10"/>
    <n v="10"/>
    <n v="10"/>
    <n v="0"/>
    <n v="0"/>
    <n v="5"/>
    <n v="5"/>
    <n v="5"/>
    <n v="5"/>
    <n v="5"/>
    <n v="5"/>
    <n v="10"/>
    <n v="0.83333333333333337"/>
    <n v="5"/>
    <n v="6.666666666666667"/>
  </r>
  <r>
    <x v="146"/>
    <x v="0"/>
    <x v="21"/>
    <x v="4"/>
    <s v="DF"/>
    <x v="4"/>
    <x v="146"/>
    <x v="1"/>
    <s v="10 | Calçada nivelada, sem imperfeições e dotada de piso tátil"/>
    <m/>
    <s v="10 | Calçada com mais de 3,0 metros de largura e faixa livre com 1,20 m ou mais"/>
    <n v="3"/>
    <n v="1.7"/>
    <m/>
    <s v="10 | Calçada de aparência plana, que não impede o caminhar confortável e seguro"/>
    <m/>
    <s v="10 | Trecho sem obstáculos permite o caminhar contínuo pela calçada"/>
    <m/>
    <s v="10 | Rampas e todas as esquinas, absolutamente de acordo com o padrão da NBR 9050."/>
    <m/>
    <s v="0 | Sem faixa de travessia no trecho"/>
    <s v="há uma passagem subterrânea "/>
    <s v="0 | Trecho não tem semáforo para pedestre ou semáforo está com defeito"/>
    <m/>
    <s v="5 | Trecho tem apenas placas indicando os pontos de interesse"/>
    <m/>
    <s v="5 | Trecho com nível alto de ruído, que dificulta a conversação entre pessoas que caminham. Nível acima de 70 dB"/>
    <m/>
    <m/>
    <s v="5 | Trecho com tráfego intenso de veículos, em especial motocicletas, ônibus, caminhões e vans com motor diesel"/>
    <m/>
    <s v="5 | Trecho com algum local para descanso ou abrigo, como parada de ônibus ou marquise de edifício"/>
    <m/>
    <s v="5 | Trecho com algumas árvores que trazem sombra"/>
    <n v="3"/>
    <m/>
    <s v="5 | Trecho com trânsito mais agressivo e velocidade regulamentar acima de 50 km/h"/>
    <m/>
    <m/>
    <s v="iury.frutuoso@gmail.com"/>
    <d v="1899-12-30T18:35:00"/>
    <n v="10"/>
    <n v="10"/>
    <n v="10"/>
    <n v="10"/>
    <n v="10"/>
    <n v="0"/>
    <n v="0"/>
    <n v="5"/>
    <n v="5"/>
    <n v="5"/>
    <n v="5"/>
    <n v="5"/>
    <n v="5"/>
    <n v="10"/>
    <n v="0.83333333333333337"/>
    <n v="5"/>
    <n v="6.666666666666667"/>
  </r>
  <r>
    <x v="147"/>
    <x v="0"/>
    <x v="21"/>
    <x v="4"/>
    <s v="DF"/>
    <x v="3"/>
    <x v="147"/>
    <x v="0"/>
    <n v="7"/>
    <m/>
    <s v="10 | Calçada com mais de 3,0 metros de largura e faixa livre com 1,20 m ou mais"/>
    <n v="3"/>
    <m/>
    <m/>
    <n v="9"/>
    <m/>
    <s v="10 | Trecho sem obstáculos permite o caminhar contínuo pela calçada"/>
    <m/>
    <n v="8"/>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n v="8"/>
    <m/>
    <s v="5 | Trecho com nível alto de ruído, que dificulta a conversação entre pessoas que caminham. Nível acima de 70 dB"/>
    <m/>
    <m/>
    <s v="5 | Trecho com tráfego intenso de veículos, em especial motocicletas, ônibus, caminhões e vans com motor diesel"/>
    <m/>
    <s v="0 | Trecho sem nenhum ponto de apoio ou conforto para o pedestre"/>
    <s v="A arquitetura da esplanada dos ministérios não oferece pontos de apoio aos caminhantes, que sofrem bastante, principalmente de dia, por não ter quase nenhum ponto de descanso ou que haja cobertura. Não há banheiros e nem bebedouros perto.   "/>
    <s v="0 | Trecho de rua sem nenhuma vegetação"/>
    <m/>
    <m/>
    <s v="5 | Trecho com trânsito mais agressivo e velocidade regulamentar acima de 50 km/h"/>
    <m/>
    <m/>
    <s v="iury.frutuoso@gmail.com"/>
    <d v="1899-12-30T20:45:00"/>
    <n v="7"/>
    <n v="10"/>
    <n v="9"/>
    <n v="10"/>
    <n v="8"/>
    <n v="10"/>
    <n v="10"/>
    <n v="8"/>
    <n v="5"/>
    <n v="5"/>
    <n v="0"/>
    <n v="0"/>
    <n v="5"/>
    <n v="8.8000000000000007"/>
    <n v="9.6666666666666661"/>
    <n v="2.5"/>
    <n v="7.333333333333333"/>
  </r>
  <r>
    <x v="148"/>
    <x v="0"/>
    <x v="21"/>
    <x v="4"/>
    <s v="DF"/>
    <x v="3"/>
    <x v="148"/>
    <x v="1"/>
    <n v="9"/>
    <m/>
    <n v="9"/>
    <n v="2"/>
    <m/>
    <m/>
    <n v="8"/>
    <m/>
    <s v="10 | Trecho sem obstáculos permite o caminhar contínuo pela calçada"/>
    <m/>
    <n v="8"/>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n v="9"/>
    <m/>
    <n v="2"/>
    <m/>
    <m/>
    <n v="6"/>
    <m/>
    <s v="10 | Trecho com muitos bancos, praças, minipraças, espaços cobertos para descanso, abrigos para a chuva, banheiros e bebedouros públicos"/>
    <m/>
    <n v="3"/>
    <m/>
    <m/>
    <s v="5 | Trecho com trânsito mais agressivo e velocidade regulamentar acima de 50 km/h"/>
    <m/>
    <m/>
    <s v="iury.frutuoso@gmail.com"/>
    <d v="1899-12-30T19:00:00"/>
    <n v="9"/>
    <n v="9"/>
    <n v="8"/>
    <n v="10"/>
    <n v="8"/>
    <n v="10"/>
    <n v="10"/>
    <n v="9"/>
    <n v="2"/>
    <n v="6"/>
    <n v="10"/>
    <n v="3"/>
    <n v="5"/>
    <n v="8.8000000000000007"/>
    <n v="9.8333333333333339"/>
    <n v="4.333333333333333"/>
    <n v="7.7333333333333334"/>
  </r>
  <r>
    <x v="149"/>
    <x v="0"/>
    <x v="21"/>
    <x v="4"/>
    <s v="DF"/>
    <x v="9"/>
    <x v="149"/>
    <x v="1"/>
    <s v="10 | Calçada nivelada, sem imperfeições e dotada de piso tátil"/>
    <m/>
    <n v="8"/>
    <n v="2.1"/>
    <m/>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n v="7"/>
    <m/>
    <s v="5 | Trecho com nível alto de ruído, que dificulta a conversação entre pessoas que caminham. Nível acima de 70 dB"/>
    <m/>
    <m/>
    <s v="5 | Trecho com tráfego intenso de veículos, em especial motocicletas, ônibus, caminhões e vans com motor diesel"/>
    <m/>
    <s v="0 | Trecho sem nenhum ponto de apoio ou conforto para o pedestre"/>
    <m/>
    <s v="0 | Trecho de rua sem nenhuma vegetação"/>
    <m/>
    <m/>
    <s v="5 | Trecho com trânsito mais agressivo e velocidade regulamentar acima de 50 km/h"/>
    <m/>
    <m/>
    <s v="iury.frutuoso@gmail.com"/>
    <d v="1899-12-30T19:45:00"/>
    <n v="10"/>
    <n v="8"/>
    <n v="10"/>
    <n v="10"/>
    <n v="10"/>
    <n v="10"/>
    <n v="10"/>
    <n v="7"/>
    <n v="5"/>
    <n v="5"/>
    <n v="0"/>
    <n v="0"/>
    <n v="5"/>
    <n v="9.6"/>
    <n v="9.5"/>
    <n v="2.5"/>
    <n v="7.7"/>
  </r>
  <r>
    <x v="150"/>
    <x v="0"/>
    <x v="21"/>
    <x v="4"/>
    <s v="DF"/>
    <x v="0"/>
    <x v="150"/>
    <x v="0"/>
    <s v="10 | Calçada nivelada, sem imperfeições e dotada de piso tátil"/>
    <m/>
    <s v="10 | Calçada com mais de 3,0 metros de largura e faixa livre com 1,20 m ou mais"/>
    <n v="3.2"/>
    <m/>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n v="8"/>
    <m/>
    <s v="5 | Trecho com nível alto de ruído, que dificulta a conversação entre pessoas que caminham. Nível acima de 70 dB"/>
    <m/>
    <m/>
    <n v="9"/>
    <m/>
    <s v="10 | Trecho com muitos bancos, praças, minipraças, espaços cobertos para descanso, abrigos para a chuva, banheiros e bebedouros públicos"/>
    <m/>
    <s v="10 | Rua com árvores dispostas a cada 10 metros. Canteiros ajardinados e bem mantidos ao lado da calçada. Edificações também têm jardins e árvores"/>
    <m/>
    <m/>
    <s v="5 | Trecho com trânsito mais agressivo e velocidade regulamentar acima de 50 km/h"/>
    <m/>
    <m/>
    <s v="iury.frutuoso@gmail.com"/>
    <d v="1899-12-30T21:00:00"/>
    <n v="10"/>
    <n v="10"/>
    <n v="10"/>
    <n v="10"/>
    <n v="10"/>
    <n v="10"/>
    <n v="10"/>
    <n v="8"/>
    <n v="5"/>
    <n v="9"/>
    <n v="10"/>
    <n v="10"/>
    <n v="5"/>
    <n v="10"/>
    <n v="9.6666666666666661"/>
    <n v="8.1666666666666661"/>
    <n v="9.0666666666666664"/>
  </r>
  <r>
    <x v="151"/>
    <x v="0"/>
    <x v="21"/>
    <x v="4"/>
    <s v="DF"/>
    <x v="2"/>
    <x v="151"/>
    <x v="0"/>
    <s v="5 | Calçada com frestas, além de algumas falhas no pavimento"/>
    <m/>
    <s v="5 | Calçada com menos de 2,0 metros de largura e faixa livre com menos de 1,20 m"/>
    <n v="1.5"/>
    <m/>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s v="5 | Trecho tem apenas placas indicando os pontos de interesse"/>
    <m/>
    <s v="5 | Trecho com nível alto de ruído, que dificulta a conversação entre pessoas que caminham. Nível acima de 70 dB"/>
    <m/>
    <m/>
    <s v="5 | Trecho com tráfego intenso de veículos, em especial motocicletas, ônibus, caminhões e vans com motor diesel"/>
    <m/>
    <s v="5 | Trecho com algum local para descanso ou abrigo, como parada de ônibus ou marquise de edifício"/>
    <m/>
    <n v="2"/>
    <m/>
    <m/>
    <s v="5 | Trecho com trânsito mais agressivo e velocidade regulamentar acima de 50 km/h"/>
    <m/>
    <s v="https://drive.google.com/open?id=1vb3PL7xXakDDXN4-OW6BTjybBl8pp-ar, https://drive.google.com/open?id=1RqL8Dab4OLWAfOuwgQFAws27xkaeOZvv, https://drive.google.com/open?id=1YGt_0aNTkKIQUe5nEgyvr0O8-l-N-gke"/>
    <s v="iury.frutuoso@gmail.com"/>
    <d v="1899-12-30T17:00:00"/>
    <n v="5"/>
    <n v="5"/>
    <n v="10"/>
    <n v="10"/>
    <n v="10"/>
    <n v="10"/>
    <n v="10"/>
    <n v="5"/>
    <n v="5"/>
    <n v="5"/>
    <n v="5"/>
    <n v="2"/>
    <n v="5"/>
    <n v="8"/>
    <n v="9.1666666666666661"/>
    <n v="4"/>
    <n v="7.1333333333333337"/>
  </r>
  <r>
    <x v="152"/>
    <x v="1"/>
    <x v="22"/>
    <x v="4"/>
    <s v="DF"/>
    <x v="3"/>
    <x v="152"/>
    <x v="2"/>
    <n v="3"/>
    <s v="Pisos quebrados e irregulares"/>
    <n v="1"/>
    <n v="0"/>
    <n v="0"/>
    <m/>
    <n v="3"/>
    <m/>
    <s v="0 | Lugar fechado de barreiras, que obriga o cidadão a sair para a rua."/>
    <m/>
    <s v="0 | Não há rampas de acessibilidade."/>
    <m/>
    <n v="1"/>
    <m/>
    <s v="0 | Trecho não tem semáforo para pedestre ou semáforo está com defeito"/>
    <m/>
    <s v="0 | Trecho não tem nenhuma orientação para localização dos pedestres"/>
    <m/>
    <n v="3"/>
    <m/>
    <s v="Por ser final de semana, o barulho era bem baixo, mas é diferente em dias de semana"/>
    <n v="3"/>
    <m/>
    <n v="2"/>
    <m/>
    <n v="4"/>
    <m/>
    <m/>
    <s v="0 | Local de trânsito muito desordenado e agressivo. Pedestre tem a sensação de querer sair logo do local"/>
    <m/>
    <m/>
    <m/>
    <m/>
    <n v="3"/>
    <n v="1"/>
    <n v="3"/>
    <n v="0"/>
    <n v="0"/>
    <n v="1"/>
    <n v="0"/>
    <n v="0"/>
    <n v="3"/>
    <n v="3"/>
    <n v="2"/>
    <n v="4"/>
    <n v="0"/>
    <n v="1.4"/>
    <n v="0.5"/>
    <n v="3.1666666666666665"/>
    <n v="1.4333333333333333"/>
  </r>
  <r>
    <x v="153"/>
    <x v="0"/>
    <x v="21"/>
    <x v="4"/>
    <s v="DF"/>
    <x v="7"/>
    <x v="153"/>
    <x v="2"/>
    <n v="9"/>
    <m/>
    <n v="8"/>
    <n v="2.1"/>
    <n v="1.5"/>
    <m/>
    <s v="10 | Calçada de aparência plana, que não impede o caminhar confortável e seguro"/>
    <m/>
    <s v="10 | Trecho sem obstáculos permite o caminhar contínuo pela calçada"/>
    <m/>
    <n v="9"/>
    <m/>
    <n v="9"/>
    <m/>
    <n v="4"/>
    <m/>
    <n v="4"/>
    <m/>
    <s v="10 | Trecho com baixo nível de ruído, com, no máximo, 65 dB de nível sonoro"/>
    <m/>
    <m/>
    <n v="9"/>
    <m/>
    <n v="9"/>
    <m/>
    <s v="10 | Rua com árvores dispostas a cada 10 metros. Canteiros ajardinados e bem mantidos ao lado da calçada. Edificações também têm jardins e árvores"/>
    <n v="5"/>
    <m/>
    <s v="10 | Local de tráfego leve, com velocidade até 40 km/h, com ruas movimentadas, comércio aberto e “sensação de segurança”"/>
    <m/>
    <s v="https://drive.google.com/open?id=1RfOcFepzMojFf3WyJ9p_kfJ-lLEebGgh"/>
    <s v="iury.frutuoso@gmail.com"/>
    <d v="1899-12-30T15:00:00"/>
    <n v="9"/>
    <n v="8"/>
    <n v="10"/>
    <n v="10"/>
    <n v="9"/>
    <n v="9"/>
    <n v="4"/>
    <n v="4"/>
    <n v="10"/>
    <n v="9"/>
    <n v="9"/>
    <n v="10"/>
    <n v="10"/>
    <n v="9.1999999999999993"/>
    <n v="6.5"/>
    <n v="9.6666666666666661"/>
    <n v="8.8333333333333339"/>
  </r>
  <r>
    <x v="154"/>
    <x v="0"/>
    <x v="21"/>
    <x v="4"/>
    <s v="DF"/>
    <x v="4"/>
    <x v="154"/>
    <x v="1"/>
    <s v="10 | Calçada nivelada, sem imperfeições e dotada de piso tátil"/>
    <m/>
    <s v="10 | Calçada com mais de 3,0 metros de largura e faixa livre com 1,20 m ou mais"/>
    <n v="3.1"/>
    <n v="1.8"/>
    <m/>
    <s v="10 | Calçada de aparência plana, que não impede o caminhar confortável e seguro"/>
    <m/>
    <s v="10 | Trecho sem obstáculos permite o caminhar contínuo pela calçada"/>
    <m/>
    <s v="10 | Rampas e todas as esquinas, absolutamente de acordo com o padrão da NBR 9050."/>
    <m/>
    <s v="0 | Sem faixa de travessia no trecho"/>
    <s v="Há uma passarela subterrânea"/>
    <s v="0 | Trecho não tem semáforo para pedestre ou semáforo está com defeito"/>
    <m/>
    <s v="5 | Trecho tem apenas placas indicando os pontos de interesse"/>
    <m/>
    <s v="5 | Trecho com nível alto de ruído, que dificulta a conversação entre pessoas que caminham. Nível acima de 70 dB"/>
    <m/>
    <m/>
    <s v="5 | Trecho com tráfego intenso de veículos, em especial motocicletas, ônibus, caminhões e vans com motor diesel"/>
    <m/>
    <s v="5 | Trecho com algum local para descanso ou abrigo, como parada de ônibus ou marquise de edifício"/>
    <m/>
    <s v="5 | Trecho com algumas árvores que trazem sombra"/>
    <n v="5"/>
    <m/>
    <s v="5 | Trecho com trânsito mais agressivo e velocidade regulamentar acima de 50 km/h"/>
    <m/>
    <m/>
    <s v="iury.frutuoso@gmail.com"/>
    <d v="1899-12-30T18:45:00"/>
    <n v="10"/>
    <n v="10"/>
    <n v="10"/>
    <n v="10"/>
    <n v="10"/>
    <n v="0"/>
    <n v="0"/>
    <n v="5"/>
    <n v="5"/>
    <n v="5"/>
    <n v="5"/>
    <n v="5"/>
    <n v="5"/>
    <n v="10"/>
    <n v="0.83333333333333337"/>
    <n v="5"/>
    <n v="6.666666666666667"/>
  </r>
  <r>
    <x v="155"/>
    <x v="0"/>
    <x v="21"/>
    <x v="4"/>
    <s v="DF"/>
    <x v="7"/>
    <x v="155"/>
    <x v="0"/>
    <s v="10 | Calçada nivelada, sem imperfeições e dotada de piso tátil"/>
    <m/>
    <s v="10 | Calçada com mais de 3,0 metros de largura e faixa livre com 1,20 m ou mais"/>
    <n v="3"/>
    <n v="2"/>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s v="5 | Trecho tem apenas placas indicando os pontos de interesse"/>
    <m/>
    <s v="10 | Trecho com baixo nível de ruído, com, no máximo, 65 dB de nível sonoro"/>
    <m/>
    <m/>
    <n v="9"/>
    <m/>
    <s v="5 | Trecho com algum local para descanso ou abrigo, como parada de ônibus ou marquise de edifício"/>
    <m/>
    <s v="10 | Rua com árvores dispostas a cada 10 metros. Canteiros ajardinados e bem mantidos ao lado da calçada. Edificações também têm jardins e árvores"/>
    <n v="7"/>
    <m/>
    <s v="5 | Trecho com trânsito mais agressivo e velocidade regulamentar acima de 50 km/h"/>
    <m/>
    <s v="https://drive.google.com/open?id=1eDZ8_zkNc_gH78wmQoAlGw7ZV4DOrWAi"/>
    <s v="iury.frutuoso@gmail.com"/>
    <d v="1899-12-30T19:00:00"/>
    <n v="10"/>
    <n v="10"/>
    <n v="10"/>
    <n v="10"/>
    <n v="10"/>
    <n v="10"/>
    <n v="10"/>
    <n v="5"/>
    <n v="10"/>
    <n v="9"/>
    <n v="5"/>
    <n v="10"/>
    <n v="5"/>
    <n v="10"/>
    <n v="9.1666666666666661"/>
    <n v="9"/>
    <n v="9.1333333333333329"/>
  </r>
  <r>
    <x v="156"/>
    <x v="0"/>
    <x v="21"/>
    <x v="4"/>
    <s v="DF"/>
    <x v="7"/>
    <x v="156"/>
    <x v="0"/>
    <s v="5 | Calçada com frestas, além de algumas falhas no pavimento"/>
    <m/>
    <n v="6"/>
    <n v="1.8"/>
    <n v="1.5"/>
    <m/>
    <s v="10 | Calçada de aparência plana, que não impede o caminhar confortável e seguro"/>
    <m/>
    <n v="9"/>
    <m/>
    <s v="5 | A rampa existe, mas está fora de norma ou sem manutenção"/>
    <m/>
    <s v="5 | Faixa desgastada, com falta de manutenção e sem placas de advertência."/>
    <m/>
    <s v="10 | Trecho com semáforos para pedestres, dotados de botoeira e sinal sonoro para cegos. Tempo de espera máximo de 1 min. e tempo de travessia suficiente para uma pessoa que ande devagar"/>
    <m/>
    <s v="5 | Trecho tem apenas placas indicando os pontos de interesse"/>
    <m/>
    <s v="10 | Trecho com baixo nível de ruído, com, no máximo, 65 dB de nível sonoro"/>
    <m/>
    <m/>
    <s v="5 | Trecho com tráfego intenso de veículos, em especial motocicletas, ônibus, caminhões e vans com motor diesel"/>
    <m/>
    <s v="5 | Trecho com algum local para descanso ou abrigo, como parada de ônibus ou marquise de edifício"/>
    <m/>
    <s v="5 | Trecho com algumas árvores que trazem sombra"/>
    <n v="5"/>
    <m/>
    <s v="5 | Trecho com trânsito mais agressivo e velocidade regulamentar acima de 50 km/h"/>
    <m/>
    <s v="https://drive.google.com/open?id=1I-chkb6H1I3mCRFZ_ZxtUSm5IXn4Af_K"/>
    <s v="iury.frutuoso@gmail.com"/>
    <d v="1899-12-30T19:15:00"/>
    <n v="5"/>
    <n v="6"/>
    <n v="10"/>
    <n v="9"/>
    <n v="5"/>
    <n v="5"/>
    <n v="10"/>
    <n v="5"/>
    <n v="10"/>
    <n v="5"/>
    <n v="5"/>
    <n v="5"/>
    <n v="5"/>
    <n v="7"/>
    <n v="6.666666666666667"/>
    <n v="6.666666666666667"/>
    <n v="6.666666666666667"/>
  </r>
  <r>
    <x v="157"/>
    <x v="0"/>
    <x v="21"/>
    <x v="4"/>
    <s v="DF"/>
    <x v="7"/>
    <x v="157"/>
    <x v="0"/>
    <n v="7"/>
    <m/>
    <s v="5 | Calçada com menos de 2,0 metros de largura e faixa livre com menos de 1,20 m"/>
    <n v="3.2"/>
    <m/>
    <m/>
    <s v="10 | Calçada de aparência plana, que não impede o caminhar confortável e seguro"/>
    <m/>
    <s v="10 | Trecho sem obstáculos permite o caminhar contínuo pela calçada"/>
    <m/>
    <n v="7"/>
    <m/>
    <s v="5 | Faixa desgastada, com falta de manutenção e sem placas de advertência."/>
    <m/>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s v="5 | Trecho com algum local para descanso ou abrigo, como parada de ônibus ou marquise de edifício"/>
    <m/>
    <s v="10 | Rua com árvores dispostas a cada 10 metros. Canteiros ajardinados e bem mantidos ao lado da calçada. Edificações também têm jardins e árvores"/>
    <n v="7"/>
    <m/>
    <s v="10 | Local de tráfego leve, com velocidade até 40 km/h, com ruas movimentadas, comércio aberto e “sensação de segurança”"/>
    <m/>
    <s v="https://drive.google.com/open?id=1lPfoYR1gP00uCpAeGm9TGqPREiZUoKpd"/>
    <s v="iury.frutuoso@gmail.com"/>
    <d v="1899-12-30T19:15:00"/>
    <n v="7"/>
    <n v="5"/>
    <n v="10"/>
    <n v="10"/>
    <n v="7"/>
    <n v="5"/>
    <n v="0"/>
    <n v="0"/>
    <n v="10"/>
    <n v="10"/>
    <n v="5"/>
    <n v="10"/>
    <n v="10"/>
    <n v="7.8"/>
    <n v="2.5"/>
    <n v="9.1666666666666661"/>
    <n v="7.2333333333333334"/>
  </r>
  <r>
    <x v="158"/>
    <x v="0"/>
    <x v="21"/>
    <x v="4"/>
    <s v="DF"/>
    <x v="9"/>
    <x v="158"/>
    <x v="2"/>
    <s v="5 | Calçada com frestas, além de algumas falhas no pavimento"/>
    <m/>
    <n v="6"/>
    <n v="2"/>
    <m/>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s v="0 | Trecho não tem semáforo para pedestre ou semáforo está com defeito"/>
    <m/>
    <s v="5 | Trecho tem apenas placas indicando os pontos de interesse"/>
    <m/>
    <s v="10 | Trecho com baixo nível de ruído, com, no máximo, 65 dB de nível sonoro"/>
    <m/>
    <m/>
    <s v="10 | Trecho com baixo nível de poluição, permitindo sentir até o aroma de plantas e flores"/>
    <m/>
    <s v="5 | Trecho com algum local para descanso ou abrigo, como parada de ônibus ou marquise de edifício"/>
    <m/>
    <s v="10 | Rua com árvores dispostas a cada 10 metros. Canteiros ajardinados e bem mantidos ao lado da calçada. Edificações também têm jardins e árvores"/>
    <m/>
    <m/>
    <s v="10 | Local de tráfego leve, com velocidade até 40 km/h, com ruas movimentadas, comércio aberto e “sensação de segurança”"/>
    <m/>
    <s v="https://drive.google.com/open?id=1gu37n-2qjuophNWxOmXozcp0vYhJJwhn"/>
    <s v="iury.frutuoso@gmail.com"/>
    <d v="1899-12-30T19:45:00"/>
    <n v="5"/>
    <n v="6"/>
    <n v="10"/>
    <n v="10"/>
    <n v="5"/>
    <n v="5"/>
    <n v="0"/>
    <n v="5"/>
    <n v="10"/>
    <n v="10"/>
    <n v="5"/>
    <n v="10"/>
    <n v="10"/>
    <n v="7.2"/>
    <n v="3.3333333333333335"/>
    <n v="9.1666666666666661"/>
    <n v="7.1"/>
  </r>
  <r>
    <x v="159"/>
    <x v="0"/>
    <x v="21"/>
    <x v="4"/>
    <s v="DF"/>
    <x v="7"/>
    <x v="159"/>
    <x v="2"/>
    <s v="5 | Calçada com frestas, além de algumas falhas no pavimento"/>
    <m/>
    <s v="5 | Calçada com menos de 2,0 metros de largura e faixa livre com menos de 1,20 m"/>
    <n v="0"/>
    <m/>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s v="0 | Trecho não tem semáforo para pedestre ou semáforo está com defeito"/>
    <m/>
    <n v="7"/>
    <m/>
    <s v="10 | Trecho com baixo nível de ruído, com, no máximo, 65 dB de nível sonoro"/>
    <m/>
    <m/>
    <s v="10 | Trecho com baixo nível de poluição, permitindo sentir até o aroma de plantas e flores"/>
    <m/>
    <n v="9"/>
    <m/>
    <s v="10 | Rua com árvores dispostas a cada 10 metros. Canteiros ajardinados e bem mantidos ao lado da calçada. Edificações também têm jardins e árvores"/>
    <n v="4"/>
    <m/>
    <s v="10 | Local de tráfego leve, com velocidade até 40 km/h, com ruas movimentadas, comércio aberto e “sensação de segurança”"/>
    <m/>
    <s v="https://drive.google.com/open?id=12R0fZEnIeiHJ3MfY2i6JBh8QK5Ki0aUB"/>
    <s v="iury.frutuoso@gmail.com"/>
    <d v="1899-12-30T20:00:00"/>
    <n v="5"/>
    <n v="5"/>
    <n v="10"/>
    <n v="10"/>
    <n v="5"/>
    <n v="5"/>
    <n v="0"/>
    <n v="7"/>
    <n v="10"/>
    <n v="10"/>
    <n v="9"/>
    <n v="10"/>
    <n v="10"/>
    <n v="7"/>
    <n v="3.6666666666666665"/>
    <n v="9.8333333333333339"/>
    <n v="7.2"/>
  </r>
  <r>
    <x v="160"/>
    <x v="1"/>
    <x v="21"/>
    <x v="4"/>
    <s v="DF"/>
    <x v="7"/>
    <x v="160"/>
    <x v="2"/>
    <s v="5 | Calçada com frestas, além de algumas falhas no pavimento"/>
    <m/>
    <n v="7"/>
    <n v="1.9"/>
    <m/>
    <m/>
    <s v="10 | Calçada de aparência plana, que não impede o caminhar confortável e seguro"/>
    <m/>
    <s v="10 | Trecho sem obstáculos permite o caminhar contínuo pela calçada"/>
    <m/>
    <n v="7"/>
    <m/>
    <s v="10 | Faixa de pedestres bem visível, com iluminação para aumentar visibilidade e sinalização de advertência ao motorista"/>
    <m/>
    <s v="0 | Trecho não tem semáforo para pedestre ou semáforo está com defeito"/>
    <m/>
    <s v="5 | Trecho tem apenas placas indicando os pontos de interesse"/>
    <m/>
    <s v="10 | Trecho com baixo nível de ruído, com, no máximo, 65 dB de nível sonoro"/>
    <m/>
    <m/>
    <s v="10 | Trecho com baixo nível de poluição, permitindo sentir até o aroma de plantas e flores"/>
    <m/>
    <n v="8"/>
    <m/>
    <s v="10 | Rua com árvores dispostas a cada 10 metros. Canteiros ajardinados e bem mantidos ao lado da calçada. Edificações também têm jardins e árvores"/>
    <n v="9"/>
    <m/>
    <s v="10 | Local de tráfego leve, com velocidade até 40 km/h, com ruas movimentadas, comércio aberto e “sensação de segurança”"/>
    <m/>
    <m/>
    <s v="iury.frutuoso@gmail.com"/>
    <d v="1899-12-30T20:15:00"/>
    <n v="5"/>
    <n v="7"/>
    <n v="10"/>
    <n v="10"/>
    <n v="7"/>
    <n v="10"/>
    <n v="0"/>
    <n v="5"/>
    <n v="10"/>
    <n v="10"/>
    <n v="8"/>
    <n v="10"/>
    <n v="10"/>
    <n v="7.8"/>
    <n v="5.833333333333333"/>
    <n v="9.6666666666666661"/>
    <n v="8"/>
  </r>
  <r>
    <x v="161"/>
    <x v="0"/>
    <x v="21"/>
    <x v="4"/>
    <s v="DF"/>
    <x v="1"/>
    <x v="161"/>
    <x v="0"/>
    <s v="10 | Calçada nivelada, sem imperfeições e dotada de piso tátil"/>
    <m/>
    <s v="10 | Calçada com mais de 3,0 metros de largura e faixa livre com 1,20 m ou mais"/>
    <n v="3"/>
    <m/>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n v="8"/>
    <m/>
    <s v="5 | Trecho com nível alto de ruído, que dificulta a conversação entre pessoas que caminham. Nível acima de 70 dB"/>
    <m/>
    <m/>
    <s v="5 | Trecho com tráfego intenso de veículos, em especial motocicletas, ônibus, caminhões e vans com motor diesel"/>
    <m/>
    <n v="1"/>
    <m/>
    <n v="4"/>
    <m/>
    <s v="Há alguns jardins e árvores próximas aos Ministérios. Porém, não são suficientes proporcionar conforto aos caminhantes. A falta de sombra e de espaços cobertos prejudicam a caminhabilidade na esplanada dos ministérios."/>
    <s v="5 | Trecho com trânsito mais agressivo e velocidade regulamentar acima de 50 km/h"/>
    <m/>
    <m/>
    <s v="iury.frutuoso@gmail.com"/>
    <d v="1899-12-30T20:50:00"/>
    <n v="10"/>
    <n v="10"/>
    <n v="10"/>
    <n v="10"/>
    <n v="10"/>
    <n v="10"/>
    <n v="10"/>
    <n v="8"/>
    <n v="5"/>
    <n v="5"/>
    <n v="1"/>
    <n v="4"/>
    <n v="5"/>
    <n v="10"/>
    <n v="9.6666666666666661"/>
    <n v="4"/>
    <n v="8.2333333333333325"/>
  </r>
  <r>
    <x v="162"/>
    <x v="0"/>
    <x v="21"/>
    <x v="4"/>
    <s v="DF"/>
    <x v="1"/>
    <x v="162"/>
    <x v="0"/>
    <s v="5 | Calçada com frestas, além de algumas falhas no pavimento"/>
    <s v="não há calçadas. Há barreiras que impedem o pedestre de passar, tendo que desviar pela pista durante todo o trajeto. Com uma justificativa de manter a segurança das autoridades políticas, acabam deixando de lado a preocupação com a segurança da população que circula a pé pela região."/>
    <s v="0 | Calçada estreita, com menos de 1,20 m, sem faixa livre"/>
    <m/>
    <m/>
    <m/>
    <s v="10 | Calçada de aparência plana, que não impede o caminhar confortável e seguro"/>
    <m/>
    <s v="0 | Lugar fechado de barreiras, que obriga o cidadão a sair para a rua."/>
    <s v="Há barreiras colocadas pelo poder publico para impedir que pessoas caminhem na frente do edifício"/>
    <s v="10 | Rampas e todas as esquinas, absolutamente de acordo com o padrão da NBR 9050."/>
    <m/>
    <s v="10 | Faixa de pedestres bem visível, com iluminação para aumentar visibilidade e sinalização de advertência ao motorista"/>
    <m/>
    <n v="7"/>
    <m/>
    <n v="7"/>
    <m/>
    <s v="5 | Trecho com nível alto de ruído, que dificulta a conversação entre pessoas que caminham. Nível acima de 70 dB"/>
    <m/>
    <m/>
    <s v="5 | Trecho com tráfego intenso de veículos, em especial motocicletas, ônibus, caminhões e vans com motor diesel"/>
    <m/>
    <s v="0 | Trecho sem nenhum ponto de apoio ou conforto para o pedestre"/>
    <m/>
    <s v="0 | Trecho de rua sem nenhuma vegetação"/>
    <m/>
    <m/>
    <s v="5 | Trecho com trânsito mais agressivo e velocidade regulamentar acima de 50 km/h"/>
    <m/>
    <m/>
    <s v="iury.frutuoso@gmail.com"/>
    <d v="1899-12-30T21:00:00"/>
    <n v="5"/>
    <n v="0"/>
    <n v="10"/>
    <n v="0"/>
    <n v="10"/>
    <n v="10"/>
    <n v="7"/>
    <n v="7"/>
    <n v="5"/>
    <n v="5"/>
    <n v="0"/>
    <n v="0"/>
    <n v="5"/>
    <n v="5"/>
    <n v="8.5"/>
    <n v="2.5"/>
    <n v="5.2"/>
  </r>
  <r>
    <x v="163"/>
    <x v="0"/>
    <x v="21"/>
    <x v="4"/>
    <s v="DF"/>
    <x v="9"/>
    <x v="163"/>
    <x v="1"/>
    <s v="10 | Calçada nivelada, sem imperfeições e dotada de piso tátil"/>
    <m/>
    <n v="7"/>
    <n v="2.1"/>
    <m/>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s v="10 | Trecho tem mapa bem detalhado e acessível para a leitura e localização dos pedestres com todas as informações de locais e de transportes nas proximidades. Inclui informação sobre pontos com acessibilidade para pessoas com deficiência"/>
    <m/>
    <s v="5 | Trecho com nível alto de ruído, que dificulta a conversação entre pessoas que caminham. Nível acima de 70 dB"/>
    <m/>
    <m/>
    <s v="5 | Trecho com tráfego intenso de veículos, em especial motocicletas, ônibus, caminhões e vans com motor diesel"/>
    <m/>
    <s v="5 | Trecho com algum local para descanso ou abrigo, como parada de ônibus ou marquise de edifício"/>
    <m/>
    <s v="10 | Rua com árvores dispostas a cada 10 metros. Canteiros ajardinados e bem mantidos ao lado da calçada. Edificações também têm jardins e árvores"/>
    <n v="15"/>
    <m/>
    <s v="5 | Trecho com trânsito mais agressivo e velocidade regulamentar acima de 50 km/h"/>
    <m/>
    <m/>
    <s v="iury.frutuoso@gmail.com"/>
    <d v="1899-12-30T19:35:00"/>
    <n v="10"/>
    <n v="7"/>
    <n v="10"/>
    <n v="10"/>
    <n v="10"/>
    <n v="10"/>
    <n v="10"/>
    <n v="10"/>
    <n v="5"/>
    <n v="5"/>
    <n v="5"/>
    <n v="10"/>
    <n v="5"/>
    <n v="9.4"/>
    <n v="10"/>
    <n v="6.666666666666667"/>
    <n v="8.5333333333333332"/>
  </r>
  <r>
    <x v="164"/>
    <x v="0"/>
    <x v="21"/>
    <x v="4"/>
    <s v="DF"/>
    <x v="9"/>
    <x v="164"/>
    <x v="1"/>
    <s v="10 | Calçada nivelada, sem imperfeições e dotada de piso tátil"/>
    <m/>
    <s v="10 | Calçada com mais de 3,0 metros de largura e faixa livre com 1,20 m ou mais"/>
    <n v="3.1"/>
    <m/>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n v="9"/>
    <m/>
    <s v="5 | Trecho com nível alto de ruído, que dificulta a conversação entre pessoas que caminham. Nível acima de 70 dB"/>
    <m/>
    <m/>
    <s v="5 | Trecho com tráfego intenso de veículos, em especial motocicletas, ônibus, caminhões e vans com motor diesel"/>
    <m/>
    <s v="0 | Trecho sem nenhum ponto de apoio ou conforto para o pedestre"/>
    <m/>
    <s v="0 | Trecho de rua sem nenhuma vegetação"/>
    <m/>
    <m/>
    <s v="5 | Trecho com trânsito mais agressivo e velocidade regulamentar acima de 50 km/h"/>
    <m/>
    <m/>
    <s v="iury.frutuoso@gmail.com"/>
    <d v="1899-12-30T20:00:00"/>
    <n v="10"/>
    <n v="10"/>
    <n v="10"/>
    <n v="10"/>
    <n v="10"/>
    <n v="10"/>
    <n v="10"/>
    <n v="9"/>
    <n v="5"/>
    <n v="5"/>
    <n v="0"/>
    <n v="0"/>
    <n v="5"/>
    <n v="10"/>
    <n v="9.8333333333333339"/>
    <n v="2.5"/>
    <n v="7.9666666666666668"/>
  </r>
  <r>
    <x v="165"/>
    <x v="0"/>
    <x v="21"/>
    <x v="4"/>
    <s v="DF"/>
    <x v="7"/>
    <x v="165"/>
    <x v="0"/>
    <s v="5 | Calçada com frestas, além de algumas falhas no pavimento"/>
    <m/>
    <n v="7"/>
    <n v="2"/>
    <n v="1.8"/>
    <m/>
    <s v="10 | Calçada de aparência plana, que não impede o caminhar confortável e seguro"/>
    <m/>
    <n v="7"/>
    <m/>
    <s v="5 | A rampa existe, mas está fora de norma ou sem manutenção"/>
    <m/>
    <s v="10 | Faixa de pedestres bem visível, com iluminação para aumentar visibilidade e sinalização de advertência ao motorista"/>
    <m/>
    <n v="6"/>
    <m/>
    <s v="0 | Trecho não tem nenhuma orientação para localização dos pedestres"/>
    <m/>
    <n v="8"/>
    <m/>
    <m/>
    <n v="6"/>
    <m/>
    <s v="0 | Trecho sem nenhum ponto de apoio ou conforto para o pedestre"/>
    <m/>
    <s v="5 | Trecho com algumas árvores que trazem sombra"/>
    <n v="3"/>
    <m/>
    <s v="5 | Trecho com trânsito mais agressivo e velocidade regulamentar acima de 50 km/h"/>
    <m/>
    <s v="https://drive.google.com/open?id=1t1xHDitvTT7FPsFlia0WmUFPnw8cIETi, https://drive.google.com/open?id=1JVHhio3hibhuox3CRoEkG0fuZAQFIZ0s, https://drive.google.com/open?id=1qLvyl_R2Jocpii5nRSizmX6UBX6IkSww"/>
    <s v="iury.frutuoso@gmail.com"/>
    <d v="1899-12-30T16:50:00"/>
    <n v="5"/>
    <n v="7"/>
    <n v="10"/>
    <n v="7"/>
    <n v="5"/>
    <n v="10"/>
    <n v="6"/>
    <n v="0"/>
    <n v="8"/>
    <n v="6"/>
    <n v="0"/>
    <n v="5"/>
    <n v="5"/>
    <n v="6.8"/>
    <n v="7"/>
    <n v="5.333333333333333"/>
    <n v="6.3666666666666663"/>
  </r>
  <r>
    <x v="166"/>
    <x v="0"/>
    <x v="21"/>
    <x v="4"/>
    <s v="DF"/>
    <x v="4"/>
    <x v="166"/>
    <x v="1"/>
    <n v="9"/>
    <m/>
    <s v="5 | Calçada com menos de 2,0 metros de largura e faixa livre com menos de 1,20 m"/>
    <m/>
    <m/>
    <s v="Na parte superior, a largura é irregular. Em um lado da calçada há ela tem a largura de 7.50 metros mas do outro lado não há espaço para os pedestres devido a uma obra que está sendo realizada a muito tempo. Os pedestres tem que se aventurar entre os carros dando a volta no edificio para atravessar. Na parte inferior, há calçada e sinalização, porém em algum ponto os pedestres têm que dividir o espaço com os ônibus da estação.  "/>
    <s v="10 | Calçada de aparência plana, que não impede o caminhar confortável e seguro"/>
    <m/>
    <s v="5 | Obstáculos obrigam a constantes desvios."/>
    <s v="Tapumes de obras impedem a circulação"/>
    <n v="7"/>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s v="5 | Trecho tem apenas placas indicando os pontos de interesse"/>
    <m/>
    <s v="5 | Trecho com nível alto de ruído, que dificulta a conversação entre pessoas que caminham. Nível acima de 70 dB"/>
    <m/>
    <m/>
    <s v="5 | Trecho com tráfego intenso de veículos, em especial motocicletas, ônibus, caminhões e vans com motor diesel"/>
    <m/>
    <s v="5 | Trecho com algum local para descanso ou abrigo, como parada de ônibus ou marquise de edifício"/>
    <m/>
    <s v="0 | Trecho de rua sem nenhuma vegetação"/>
    <m/>
    <m/>
    <s v="0 | Local de trânsito muito desordenado e agressivo. Pedestre tem a sensação de querer sair logo do local"/>
    <m/>
    <s v="https://drive.google.com/open?id=1SIns96LgJ_8wl4El3ZWQNq5uGVh2oTfB, https://drive.google.com/open?id=1zE67d7icclhAlY8-wg85b83XzQw4hfen, https://drive.google.com/open?id=1bpP8IkICY-WuBbNwbciI-e5DRm3wB2-q"/>
    <s v="iury.frutuoso@gmail.com"/>
    <d v="1899-12-30T18:45:00"/>
    <n v="9"/>
    <n v="5"/>
    <n v="10"/>
    <n v="5"/>
    <n v="7"/>
    <n v="10"/>
    <n v="10"/>
    <n v="5"/>
    <n v="5"/>
    <n v="5"/>
    <n v="5"/>
    <n v="0"/>
    <n v="0"/>
    <n v="7.2"/>
    <n v="9.1666666666666661"/>
    <n v="3.3333333333333335"/>
    <n v="6.1"/>
  </r>
  <r>
    <x v="167"/>
    <x v="0"/>
    <x v="23"/>
    <x v="4"/>
    <s v="DF"/>
    <x v="0"/>
    <x v="167"/>
    <x v="1"/>
    <n v="1"/>
    <s v="Ao longo da W3 Norte, na altura da 713, atualmente só há areia e carros sobre o local onde deveria existir a calçada. O estacionamento irregular e a falta de pavimentação impedem totalmente o acesso de cadeirantes ou pessoas com mobilidade reduzida."/>
    <n v="3"/>
    <n v="2.6"/>
    <n v="2.6"/>
    <s v="Há uma calçada que atravessa o canteiro com 2,60 m, no sentido perpendicular à W3, por onde os carros passam para estacionar no canteiro. A passagem de carros resultou na deterioração do piso.  Considerando a calçada destruída que atravessa o canteiro e o trecho sem calçada paralelo à avenida, a nota geral atribuída foi inferior a 5."/>
    <n v="6"/>
    <s v="O trecho com calçadas é plano aparentemente, mas o trecho com areia e carros possui maior inclinação."/>
    <s v="0 | Lugar fechado de barreiras, que obriga o cidadão a sair para a rua."/>
    <s v="Há muitos carros estacionados irregularmente, o que obriga os pedestres a irem para a rua."/>
    <s v="0 | Não há rampas de acessibilidade."/>
    <s v="Não existem rampas de acesso no espaço ao longo da W3."/>
    <s v="0 | Sem faixa de travessia no trecho"/>
    <s v="Não existe faixa de pedestre no local. Muitas pessoas se arriscam entre carros e ônibus em alta velocidade. Existe um ponto de ônibus em cada lado da avenida, mas não há travessia segura para chegar ao ponto. "/>
    <s v="0 | Trecho não tem semáforo para pedestre ou semáforo está com defeito"/>
    <s v="Apesar do fluxo intenso de pessoas a pé, não há semáforo para facilitar a travessia. Já houve mortes no local. "/>
    <n v="7"/>
    <s v="Existe uma placa de orientação voltada aos pedestres, com indicação de locais nos arredores. O ponto negativo é que não fica tão visível a quem caminha, especialmente em razão do alto número de carros em todo o canteiro. "/>
    <n v="4"/>
    <n v="69"/>
    <s v="Em horário de grande movimento na W3, o ruído de carros, motos e caminhões é significativo. "/>
    <s v="5 | Trecho com tráfego intenso de veículos, em especial motocicletas, ônibus, caminhões e vans com motor diesel"/>
    <m/>
    <n v="4"/>
    <s v="No local não há bancos nem locais com sombra. Há apenas um pequeno abrigo de ônibus."/>
    <n v="2"/>
    <n v="7"/>
    <s v="O local tem poucas árvores. Sob a sombra formada por uma árvore frondosa ficam carros estacionados irregularmente."/>
    <n v="2"/>
    <s v="A insegurança é provocada pelo alto fluxo de carros e ônibus em alta velocidade. Não há ponto seguro de travessia."/>
    <s v="https://drive.google.com/open?id=1gRPZ4sGGOI7szFWA89eDZJpq3pnJ08Ty, https://drive.google.com/open?id=1n-HdGsY8riVmIbj-hAIVoE2xqUYj2TRy, https://drive.google.com/open?id=1Ed6OcTlDZQ5-j445YbkKfBLhd5IjMa2C"/>
    <s v="uiradebelem@gmail.com"/>
    <d v="1899-12-30T13:30:00"/>
    <n v="1"/>
    <n v="3"/>
    <n v="6"/>
    <n v="0"/>
    <n v="0"/>
    <n v="0"/>
    <n v="0"/>
    <n v="7"/>
    <n v="4"/>
    <n v="5"/>
    <n v="4"/>
    <n v="2"/>
    <n v="2"/>
    <n v="2"/>
    <n v="1.1666666666666667"/>
    <n v="3.5"/>
    <n v="2.1333333333333333"/>
  </r>
  <r>
    <x v="168"/>
    <x v="0"/>
    <x v="23"/>
    <x v="4"/>
    <s v="DF"/>
    <x v="4"/>
    <x v="168"/>
    <x v="1"/>
    <n v="2"/>
    <s v="A calçada tem rachaduras e há uma grande cratera próximo ao ponto de ônibus."/>
    <n v="6"/>
    <n v="2.6"/>
    <n v="2.6"/>
    <m/>
    <n v="6"/>
    <s v="Em geral, a calçada é plana, mas a inclinação em razão da cratera prejudica a caminhada e a drenagem. "/>
    <n v="8"/>
    <s v="Sem obstáculos visíveis, com exceção da cratera."/>
    <s v="0 | Não há rampas de acessibilidade."/>
    <s v="Não existem rampas ao longo da calçada."/>
    <s v="0 | Sem faixa de travessia no trecho"/>
    <s v="Não há faixa de travessia, apesar de existir um ponto de ônibus em cada lado da avenida. O fluxo de pedestres que atravessam a W3 é constante. "/>
    <s v="0 | Trecho não tem semáforo para pedestre ou semáforo está com defeito"/>
    <s v="Não existe semáforo no local. As pessoas se arriscam entre os carros e ônibus."/>
    <s v="0 | Trecho não tem nenhuma orientação para localização dos pedestres"/>
    <s v="Não há sinalização visível voltada para os pedestres."/>
    <n v="4"/>
    <n v="69"/>
    <s v="Nível considerável de ruído em razão do fluxo motorizado intenso na W3."/>
    <s v="5 | Trecho com tráfego intenso de veículos, em especial motocicletas, ônibus, caminhões e vans com motor diesel"/>
    <m/>
    <n v="4"/>
    <s v="Existe apenas o abrigo do ponto de ônibus."/>
    <n v="3"/>
    <n v="8"/>
    <s v="As árvores no canteiro não propiciam sombra ao longo da calçada. "/>
    <n v="2"/>
    <s v="O fluxo motorizado intenso na W3 causa insegurança. Não é um local atrativo para permanecer. "/>
    <s v="https://drive.google.com/open?id=1Ebbqmvpm52kayfztl266E8761qISq263, https://drive.google.com/open?id=1qDXs4NilzUO5B_gR_VFCh0AwRTEunkE2, https://drive.google.com/open?id=1njV_EHnrn2Cl4PIIfbE8FSs826Wc_sWM, https://drive.google.com/open?id=1YzWx_l2BHZcFgtkinY_240Q_QTmtn7EE"/>
    <s v="uiradebelem@gmail.com"/>
    <d v="1899-12-30T13:30:00"/>
    <n v="2"/>
    <n v="6"/>
    <n v="6"/>
    <n v="8"/>
    <n v="0"/>
    <n v="0"/>
    <n v="0"/>
    <n v="0"/>
    <n v="4"/>
    <n v="5"/>
    <n v="4"/>
    <n v="3"/>
    <n v="2"/>
    <n v="4.4000000000000004"/>
    <n v="0"/>
    <n v="3.8333333333333335"/>
    <n v="3.1666666666666665"/>
  </r>
  <r>
    <x v="169"/>
    <x v="0"/>
    <x v="23"/>
    <x v="4"/>
    <s v="DF"/>
    <x v="4"/>
    <x v="169"/>
    <x v="1"/>
    <s v="0 | Calçada completamente destruída, repleta de buracos, blocos e pedras soltas que “empurram” o pedestre para a rua"/>
    <s v="Na saída da rodoviária do Plano Piloto, principal terminal de transporte de Brasília, a calçada está bastante deteriorada. "/>
    <n v="8"/>
    <n v="4.8"/>
    <n v="4.8"/>
    <s v="Apesar de ser larga, nos momentos de maior movimento a calçada não comporta a grande quantidade de pedestres. Há um trecho de afunilamento e desnível."/>
    <n v="8"/>
    <s v="A maior parte é plana, mas há um trecho com maior inclinação por conta das irregularidades no piso. "/>
    <s v="5 | Obstáculos obrigam a constantes desvios."/>
    <s v="Há postes e outros obstáculos no caminho. "/>
    <s v="0 | Não há rampas de acessibilidade."/>
    <s v="Não existem rampas ao longo da calçada em volta da rodoviária do Plano Piloto, no sentido da Catedral. No momento da avaliação, passou um cadeirante que precisou andar pela pista. Há apenas uma rampa em uma das extremidades, mas inadequada e com obstáculos no caminho."/>
    <s v="5 | Faixa desgastada, com falta de manutenção e sem placas de advertência."/>
    <s v="Existe faixa de travessia para a rodoviária, com pintura desgastada. Nos acessos laterais não há faixa nem placa de advertência para a travessia dos pedestres.  "/>
    <s v="5 | Trecho com semáforo para pedestres, mas sem sinal sonoro. Espera para abertura superior a 1 min. e tempo curto (menos de 15 seg.) para travessia"/>
    <s v="O tempo de espera dos pedestres é longo e não há sinal sonoro."/>
    <s v="0 | Trecho não tem nenhuma orientação para localização dos pedestres"/>
    <s v="Trecho sem qualquer sinalização para os pedestres. "/>
    <n v="2"/>
    <n v="74"/>
    <s v="Trecho com muito barulho em razão da grande quantidade de carros e ônibus nas seis pistas no início da Esplanada dos Ministérios. "/>
    <n v="2"/>
    <s v="É possível notar a poluição decorrente do grande fluxo de veículos motorizados, incluindo ônibus e outros veículos a diesel."/>
    <n v="1"/>
    <s v="O único ponto de refúgio para os pedestres é a própria cobertura da rodoviária. Parte da calçada fica coberta. Não existem bancos ou praças ao longo da calçada."/>
    <s v="0 | Trecho de rua sem nenhuma vegetação"/>
    <n v="0"/>
    <s v="Sem árvores no trajeto. "/>
    <s v="0 | Local de trânsito muito desordenado e agressivo. Pedestre tem a sensação de querer sair logo do local"/>
    <s v="Além da insegurança no trânsito (intenso fluxo motorizado, com alto limite de velocidade), a região da rodoviária é temida pelo risco de assaltos, especialmente à noite. "/>
    <s v="https://drive.google.com/open?id=1-P1VlZatPbd_2UjL2-MEFTDuuEM6C7Pi, https://drive.google.com/open?id=1B7vCTLEE7wlux4VEkiadtSxDWUs8nOy-, https://drive.google.com/open?id=12OdkGKN2sbkmauFa1f8vUdSe5W4kYs5L, https://drive.google.com/open?id=1Yj6DoxVx8LxeMpsR7jYmkS1rcm90skAO, https://drive.google.com/open?id=17hNCBFgJlIhDphjN11i-Iu9pHZqttTec, https://drive.google.com/open?id=1jm9jg72DkkAFsBHnEBaCh0AndFb5d5I6, https://drive.google.com/open?id=1ZQsBPaCYHLI4jFh2YuQu6wp1_pF5orPV, https://drive.google.com/open?id=1gpxgq06bE67pTTEaNEQFlB5Z_Lyuelrs, https://drive.google.com/open?id=1IwU3UDKNC_wF79S4q3cdg-X26-fs331g, https://drive.google.com/open?id=1wfBFqOTK3XgJX-OFDpwjSlE92YmfGFs8"/>
    <s v="uiradebelem@gmail.com"/>
    <d v="1899-12-30T16:00:00"/>
    <n v="0"/>
    <n v="8"/>
    <n v="8"/>
    <n v="5"/>
    <n v="0"/>
    <n v="5"/>
    <n v="5"/>
    <n v="0"/>
    <n v="2"/>
    <n v="2"/>
    <n v="1"/>
    <n v="0"/>
    <n v="0"/>
    <n v="4.2"/>
    <n v="4.166666666666667"/>
    <n v="1.1666666666666667"/>
    <n v="3.1666666666666665"/>
  </r>
  <r>
    <x v="170"/>
    <x v="0"/>
    <x v="23"/>
    <x v="4"/>
    <s v="DF"/>
    <x v="9"/>
    <x v="170"/>
    <x v="1"/>
    <s v="10 | Calçada nivelada, sem imperfeições e dotada de piso tátil"/>
    <s v="Calçada em perfeito estado, com piso tátil."/>
    <s v="10 | Calçada com mais de 3,0 metros de largura e faixa livre com 1,20 m ou mais"/>
    <n v="5"/>
    <n v="4"/>
    <m/>
    <s v="10 | Calçada de aparência plana, que não impede o caminhar confortável e seguro"/>
    <s v="Pela aparência, calçada com inclinação adequada."/>
    <s v="10 | Trecho sem obstáculos permite o caminhar contínuo pela calçada"/>
    <s v="Faixa livre sem obstáculos."/>
    <s v="10 | Rampas e todas as esquinas, absolutamente de acordo com o padrão da NBR 9050."/>
    <s v="Rampas acessíveis e em conformidade com a norma."/>
    <s v="5 | Faixa desgastada, com falta de manutenção e sem placas de advertência."/>
    <s v="Faixa de pedestre da W3 com pintura desgastada. Na travessia do mesmo lado, rumo ao ponto de ônibus, não há sinalização (placa ou faixa)."/>
    <s v="5 | Trecho com semáforo para pedestres, mas sem sinal sonoro. Espera para abertura superior a 1 min. e tempo curto (menos de 15 seg.) para travessia"/>
    <m/>
    <s v="0 | Trecho não tem nenhuma orientação para localização dos pedestres"/>
    <s v="Não há placas de orientação. "/>
    <n v="6"/>
    <n v="65"/>
    <m/>
    <s v="5 | Trecho com tráfego intenso de veículos, em especial motocicletas, ônibus, caminhões e vans com motor diesel"/>
    <m/>
    <s v="5 | Trecho com algum local para descanso ou abrigo, como parada de ônibus ou marquise de edifício"/>
    <s v="A marquise garante sombreamento. Mas não há bancos e pontos de apoio."/>
    <n v="1"/>
    <n v="1"/>
    <s v="A única árvore não garante sombra adicional."/>
    <n v="7"/>
    <s v="O espaço cultural com movimento de pessoas em frente dá sensação de segurança."/>
    <s v="https://drive.google.com/open?id=1vDSQo4Gd7_sFIVPKeCo63V7DpWPyOorb, https://drive.google.com/open?id=1Z28JZr8GWBzDzTizsHzj4Yb60j0pmlXw, https://drive.google.com/open?id=1WM8NMwlG8rkDCKIAGuSLo6L4n1FUK-95, https://drive.google.com/open?id=1up1r21dILAZM8rqmep-sRMR0ywLeYJHO"/>
    <s v="uiradebelem@gmail.com"/>
    <d v="1899-12-30T10:30:00"/>
    <n v="10"/>
    <n v="10"/>
    <n v="10"/>
    <n v="10"/>
    <n v="10"/>
    <n v="5"/>
    <n v="5"/>
    <n v="0"/>
    <n v="6"/>
    <n v="5"/>
    <n v="5"/>
    <n v="1"/>
    <n v="7"/>
    <n v="10"/>
    <n v="4.166666666666667"/>
    <n v="4"/>
    <n v="7.333333333333333"/>
  </r>
  <r>
    <x v="171"/>
    <x v="0"/>
    <x v="23"/>
    <x v="4"/>
    <s v="DF"/>
    <x v="6"/>
    <x v="171"/>
    <x v="0"/>
    <s v="0 | Calçada completamente destruída, repleta de buracos, blocos e pedras soltas que “empurram” o pedestre para a rua"/>
    <s v="Calçada totalmente deteriorada e invadida por carros estacionados irregularmente. "/>
    <s v="0 | Calçada estreita, com menos de 1,20 m, sem faixa livre"/>
    <n v="0"/>
    <n v="0"/>
    <s v="Só há vestígios da calçada que, um dia, existiu."/>
    <s v="5 | Inclinação acima de 5 graus já dificulta a passagem"/>
    <s v="O piso não apresenta grande inclinação, mas os restos de calçada provocam irregularidade."/>
    <s v="0 | Lugar fechado de barreiras, que obriga o cidadão a sair para a rua."/>
    <s v="Muitos carros e pedras no caminho."/>
    <s v="0 | Não há rampas de acessibilidade."/>
    <s v="Ausência de rampas."/>
    <s v="0 | Sem faixa de travessia no trecho"/>
    <m/>
    <s v="0 | Trecho não tem semáforo para pedestre ou semáforo está com defeito"/>
    <m/>
    <s v="0 | Trecho não tem nenhuma orientação para localização dos pedestres"/>
    <m/>
    <n v="8"/>
    <n v="62"/>
    <s v="O fluxo de carros na pista não é intenso, mas o barulho dos carros sobre o canteiro e a calçada incomoda."/>
    <n v="8"/>
    <s v="O nível de fumaça não é significativo."/>
    <s v="0 | Trecho sem nenhum ponto de apoio ou conforto para o pedestre"/>
    <s v="Faltam pontos de apoio e descanso, apesar do canteiro arborizado propício ao relaxamento. "/>
    <n v="9"/>
    <n v="20"/>
    <s v="Canteiro bem arborizado. O ponto negativo é a ocupação irregular do espaço, que afasta os pedestres."/>
    <n v="4"/>
    <s v="A insegurança se deve aos carros circulando irregularmente sobre o resto de calçada e o canteiro. O baixo movimento de pessoas, que evitam o local inacessível, também aumenta a sensação de insegurança."/>
    <s v="https://drive.google.com/open?id=1dfiD4d0RS_GUH11F-VSe4aGOAYmewZya, https://drive.google.com/open?id=1A8M9LXb2Q9WMOXPOUJYDWztgJwEZxPjt, https://drive.google.com/open?id=1dfDVpZNC2gkxf5583F3UNjeSMpehemju, https://drive.google.com/open?id=16-CU4FOok4566nKZ2Ybpl2prg3bAjvrH, https://drive.google.com/open?id=1N-TwWkcs5ZqIrqNzFPLFE0_ZlNMf3SDn, https://drive.google.com/open?id=1MFw-I3BFYQWhuHmzuJ2arN-0juKvINOj"/>
    <s v="uiradebelem@gmail.com"/>
    <d v="1899-12-30T10:00:00"/>
    <n v="0"/>
    <n v="0"/>
    <n v="5"/>
    <n v="0"/>
    <n v="0"/>
    <n v="0"/>
    <n v="0"/>
    <n v="0"/>
    <n v="8"/>
    <n v="8"/>
    <n v="0"/>
    <n v="9"/>
    <n v="4"/>
    <n v="1"/>
    <n v="0"/>
    <n v="7"/>
    <n v="2.2999999999999998"/>
  </r>
  <r>
    <x v="172"/>
    <x v="0"/>
    <x v="23"/>
    <x v="4"/>
    <s v="DF"/>
    <x v="3"/>
    <x v="172"/>
    <x v="0"/>
    <n v="3"/>
    <s v="Boa parte da área é ocupada irregularmente por estacionamento, inclusive parte da calçada e rampa, que estão destruídas."/>
    <s v="5 | Calçada com menos de 2,0 metros de largura e faixa livre com menos de 1,20 m"/>
    <n v="1.9"/>
    <n v="1.9"/>
    <m/>
    <n v="9"/>
    <s v="Calçada totalmente plana, com exceção do trecho deteriorado. "/>
    <s v="5 | Obstáculos obrigam a constantes desvios."/>
    <s v="Trecho com carros e cratera no caminho. No maior trecho, há postes sobre a calçada."/>
    <n v="3"/>
    <s v="Há uma rampa numa das extremidades, fora dos padrões. A outra rampa foi destruída pela passagem de carros que estacionam irregularmente."/>
    <n v="4"/>
    <s v="Existe uma faixa de travessia desgastada para o lado oposto, onde fica o shopping Venâncio. Nas laterais não existe faixa de travessia. "/>
    <s v="5 | Trecho com semáforo para pedestres, mas sem sinal sonoro. Espera para abertura superior a 1 min. e tempo curto (menos de 15 seg.) para travessia"/>
    <s v="Há semáforo na faixa de travessia, sem sinal sonoro. O tempo de espera dos pedestres é longo e muitos pedestres atravessam antes de liberar passagem."/>
    <n v="8"/>
    <s v="Há um mapa com indicação de pontos de interesse na região. "/>
    <n v="6"/>
    <n v="67"/>
    <s v="Tráfego moderado de veículos. Número reduzido de ônibus e caminhões."/>
    <n v="7"/>
    <m/>
    <s v="0 | Trecho sem nenhum ponto de apoio ou conforto para o pedestre"/>
    <s v="Trecho sem bancos ou ponto de ônibus. "/>
    <s v="0 | Trecho de rua sem nenhuma vegetação"/>
    <n v="0"/>
    <m/>
    <n v="7"/>
    <s v="O movimento constante de pessoas durante o dia dá sensação de segurança. A velocidade dos carros não é tão alta. A insegurança se dá pela passagem de carros que estacionam irregularmente e nas travessias (conversão dos motoristas sem dar preferência ao pedestre)."/>
    <s v="https://drive.google.com/open?id=16XzyvLZvwg7XEHPfEkZ0w1aes_2vd6kW, https://drive.google.com/open?id=1tWUXTZ_B0xb9AgbPNcsveIrc4dMkC_nI, https://drive.google.com/open?id=1iibJiqYboAFJuEkGsm5S_WZPMRZ-Xpyh, https://drive.google.com/open?id=1a_8WIir8LU-7ybDJgzmeRifglMxx7VBc, https://drive.google.com/open?id=1iTOkXEHwaaoHiKWbAwDoIId88D_DEwN_, https://drive.google.com/open?id=13XZ2dZZ3OpWab9kqYcY--G7_6hx30Lo_, https://drive.google.com/open?id=18MMVipluQ74byCO4Mx-uXfBAMVfm4yKO, https://drive.google.com/open?id=1sqZNKuAfL1mHNSBsbSEHwD54BuwQgMVQ, https://drive.google.com/open?id=1NOIHIMrppSfzT7RKan5NWBsfpL-2mq8Z, https://drive.google.com/open?id=1k1eCal-KwO577gf-Ivo3WY6-BEa8RrS9"/>
    <s v="uiradebelem@gmail.com"/>
    <d v="1899-12-30T14:00:00"/>
    <n v="3"/>
    <n v="5"/>
    <n v="9"/>
    <n v="5"/>
    <n v="3"/>
    <n v="4"/>
    <n v="5"/>
    <n v="8"/>
    <n v="6"/>
    <n v="7"/>
    <n v="0"/>
    <n v="0"/>
    <n v="7"/>
    <n v="5"/>
    <n v="5"/>
    <n v="3.1666666666666665"/>
    <n v="4.833333333333333"/>
  </r>
  <r>
    <x v="173"/>
    <x v="0"/>
    <x v="23"/>
    <x v="4"/>
    <s v="DF"/>
    <x v="3"/>
    <x v="173"/>
    <x v="0"/>
    <n v="4"/>
    <s v="Existem falhas e crateras no caminho."/>
    <n v="9"/>
    <n v="3"/>
    <n v="3"/>
    <s v="Há variação na largura, mas boa parte tem largura compatível com o fluxo de pedestres, que é intenso de dia"/>
    <n v="9"/>
    <s v="Aparência plana"/>
    <n v="9"/>
    <s v="Não há obstáculos no caminho com exceção das crateras. Postes e árvores ficam no_x000a_canteiro e não dificultam a caminhada."/>
    <s v="5 | A rampa existe, mas está fora de norma ou sem manutenção"/>
    <s v="Existe rampa na travessia. Há uma rampa de acesso ao estacionamento, mas fora do_x000a_padrão e com a vaga demarcada de forma errada."/>
    <s v="5 | Faixa desgastada, com falta de manutenção e sem placas de advertência."/>
    <s v="Existe um ponto de travessia com faixa (pintura desgastada) e semáforo, inclusive com_x000a_sinal sonoro. No entanto, em outros dois pontos de grande movimento (ligação com o_x000a_Setor Comercial) não existem faixas de travessia."/>
    <s v="5 | Trecho com semáforo para pedestres, mas sem sinal sonoro. Espera para abertura superior a 1 min. e tempo curto (menos de 15 seg.) para travessia"/>
    <s v="Um semáforo com botoeira e sinal sonoro. O outro semáforo estava desligado (amarelo piscante) e sem auxiliar a travessia."/>
    <s v="0 | Trecho não tem nenhuma orientação para localização dos pedestres"/>
    <s v="Local sem placa de orientação"/>
    <n v="6"/>
    <n v="68"/>
    <s v="Medição de ruído não foi em horário de maior fluxo motorizado"/>
    <n v="6"/>
    <s v="Em horário de grande movimento, nível de poluição maior em razão do congestionamento."/>
    <s v="0 | Trecho sem nenhum ponto de apoio ou conforto para o pedestre"/>
    <s v="Apesar da grande área com árvores, não há qualquer ponto de apoio ao pedestre."/>
    <n v="8"/>
    <n v="8"/>
    <s v="Árvores de porte diferente ao longo do canteiro. Mas a sombra não abrange toda a_x000a_calçada."/>
    <n v="6"/>
    <s v="Movimento de pessoas durante o dia dá sensação de segurança. À noite e nos finais de_x000a_semana, o baixo movimento de pessoas causa insegurança."/>
    <m/>
    <m/>
    <d v="1899-12-30T14:40:00"/>
    <n v="4"/>
    <n v="9"/>
    <n v="9"/>
    <n v="9"/>
    <n v="5"/>
    <n v="5"/>
    <n v="5"/>
    <n v="0"/>
    <n v="6"/>
    <n v="6"/>
    <n v="0"/>
    <n v="8"/>
    <n v="6"/>
    <n v="7.2"/>
    <n v="4.166666666666667"/>
    <n v="5.666666666666667"/>
    <n v="6.166666666666667"/>
  </r>
  <r>
    <x v="173"/>
    <x v="0"/>
    <x v="23"/>
    <x v="4"/>
    <s v="DF"/>
    <x v="9"/>
    <x v="174"/>
    <x v="1"/>
    <s v="5 | Calçada com frestas, além de algumas falhas no pavimento"/>
    <s v="Há trechos em ótimo estado. No entanto, há dois trechos sem calçada (a obra de_x000a_construção da calçada não foi concluída)."/>
    <s v="10 | Calçada com mais de 3,0 metros de largura e faixa livre com 1,20 m ou mais"/>
    <n v="3.1"/>
    <n v="3.1"/>
    <m/>
    <n v="8"/>
    <s v="Calçada plana em boa parte, com exceção dos trechos sem calçada."/>
    <n v="9"/>
    <s v="Calçada livre de obstáculos, com exceção dos trechos inacabados e do ponto de ônibus."/>
    <s v="5 | A rampa existe, mas está fora de norma ou sem manutenção"/>
    <s v="Rampa em uma das extremidades. Na outra extremidade falta rampa de acesso."/>
    <s v="5 | Faixa desgastada, com falta de manutenção e sem placas de advertência."/>
    <s v="Existe faixa de pedestre na travessia do Eixo Monumental. No entanto, nos outros pontos não existe faixa nem placa para sinalizar a travessia."/>
    <n v="4"/>
    <s v="Há um semáforo para travessia até a Torre de TV, sem sinal sonoro. Na travessia para o_x000a_estádio não há semáforo de travessia e os carros passam em alta velocidade."/>
    <s v="0 | Trecho não tem nenhuma orientação para localização dos pedestres"/>
    <s v="Não há placa de orientação no trecho."/>
    <n v="6"/>
    <n v="68"/>
    <m/>
    <s v="5 | Trecho com tráfego intenso de veículos, em especial motocicletas, ônibus, caminhões e vans com motor diesel"/>
    <s v="Em horário de maior movimento, é possível sentir a fumaça dos escapamentos. Grande_x000a_fluxo de carros, ônibus e vans."/>
    <n v="3"/>
    <s v="Não há pontos de apoio ao longo de todo o trecho de calçada, exceto o abrigo de um ponto de ônibus."/>
    <n v="3"/>
    <m/>
    <s v="Há bom número de árvores espalhadas no canteiro, mas ao longo da calçada o_x000a_sombreamento é baixo."/>
    <s v="5 | Trecho com trânsito mais agressivo e velocidade regulamentar acima de 50 km/h"/>
    <s v="Trecho com limite de 60 km/h e fluxo intenso de carros e ônibus. O baixo movimento de_x000a_pessoas na calçada causa certa insegurança, apesar da proximidade de locais com_x000a_atrativo turístico (torre de TV, estádio e planetário)."/>
    <m/>
    <m/>
    <d v="1899-12-30T13:00:00"/>
    <n v="5"/>
    <n v="10"/>
    <n v="8"/>
    <n v="9"/>
    <n v="5"/>
    <n v="5"/>
    <n v="4"/>
    <n v="0"/>
    <n v="6"/>
    <n v="5"/>
    <n v="3"/>
    <n v="3"/>
    <n v="5"/>
    <n v="7.4"/>
    <n v="3.8333333333333335"/>
    <n v="4.333333333333333"/>
    <n v="5.833333333333333"/>
  </r>
  <r>
    <x v="173"/>
    <x v="0"/>
    <x v="23"/>
    <x v="4"/>
    <s v="DF"/>
    <x v="3"/>
    <x v="175"/>
    <x v="1"/>
    <s v="0 | Calçada completamente destruída, repleta de buracos, blocos e pedras soltas que “empurram” o pedestre para a rua"/>
    <s v="Calçada irregular, com muitas pedras soltas."/>
    <s v="0 | Calçada estreita, com menos de 1,20 m, sem faixa livre"/>
    <n v="1.2"/>
    <n v="0.6"/>
    <m/>
    <n v="4"/>
    <s v="Calçada com declive provocado por terra e pedras soltas."/>
    <s v="0 | Lugar fechado de barreiras, que obriga o cidadão a sair para a rua."/>
    <s v="Pedras, postes e placas no caminho."/>
    <n v="1"/>
    <s v="Só existe rampa improvisada, estreita e inadequada para cadeirante."/>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0"/>
    <s v="Fluxo motorizado sob o viaduto causa grande desconforto em razão do barulho."/>
    <n v="6"/>
    <m/>
    <s v="0 | Trecho sem nenhum ponto de apoio ou conforto para o pedestre"/>
    <m/>
    <s v="0 | Trecho de rua sem nenhuma vegetação"/>
    <n v="0"/>
    <m/>
    <s v="0 | Local de trânsito muito desordenado e agressivo. Pedestre tem a sensação de querer sair logo do local"/>
    <s v="O fluxo motorizado em alta velocidade e o fato de o pedestre ter que andar na rua fazem_x000a_do local um dos mais hostis entre os pontos avaliados. O desejo é de sair o mais rápido_x000a_possível."/>
    <m/>
    <m/>
    <d v="1899-12-30T14:30:00"/>
    <n v="0"/>
    <n v="0"/>
    <n v="4"/>
    <n v="0"/>
    <n v="1"/>
    <n v="0"/>
    <n v="0"/>
    <n v="0"/>
    <n v="5"/>
    <n v="6"/>
    <n v="0"/>
    <n v="0"/>
    <n v="0"/>
    <n v="1"/>
    <n v="0"/>
    <n v="2.6666666666666665"/>
    <n v="1.0333333333333334"/>
  </r>
  <r>
    <x v="173"/>
    <x v="0"/>
    <x v="23"/>
    <x v="4"/>
    <s v="DF"/>
    <x v="1"/>
    <x v="176"/>
    <x v="1"/>
    <n v="3"/>
    <s v="Piso formado por blocos de concreto e grama, inadequado para pessoas com deficiência_x000a_e mobilidade reduzida."/>
    <n v="8"/>
    <n v="2.75"/>
    <n v="2.75"/>
    <m/>
    <n v="9"/>
    <s v="Calçada com aparência plana, mas caminhada dificultada pelo piso irregular entre os blocos de cimento e a grama."/>
    <n v="9"/>
    <s v="Poucos postes e placas no caminho."/>
    <s v="0 | Não há rampas de acessibilidade."/>
    <m/>
    <s v="0 | Sem faixa de travessia no trecho"/>
    <m/>
    <s v="0 | Trecho não tem semáforo para pedestre ou semáforo está com defeito"/>
    <m/>
    <s v="0 | Trecho não tem nenhuma orientação para localização dos pedestres"/>
    <m/>
    <n v="6"/>
    <n v="69"/>
    <m/>
    <s v="5 | Trecho com tráfego intenso de veículos, em especial motocicletas, ônibus, caminhões e vans com motor diesel"/>
    <m/>
    <s v="0 | Trecho sem nenhum ponto de apoio ou conforto para o pedestre"/>
    <m/>
    <s v="0 | Trecho de rua sem nenhuma vegetação"/>
    <n v="0"/>
    <m/>
    <s v="5 | Trecho com trânsito mais agressivo e velocidade regulamentar acima de 50 km/h"/>
    <s v="Trecho com fluxo motorizado veloz e sem pontos de travessia sinalizados. O movimento_x000a_constante de pessoas, incluindo turistas, resulta em sensação de segurança."/>
    <m/>
    <m/>
    <d v="1899-12-30T16:30:00"/>
    <n v="3"/>
    <n v="8"/>
    <n v="9"/>
    <n v="9"/>
    <n v="0"/>
    <n v="0"/>
    <n v="0"/>
    <n v="0"/>
    <n v="6"/>
    <n v="5"/>
    <n v="0"/>
    <n v="0"/>
    <n v="5"/>
    <n v="5.8"/>
    <n v="0"/>
    <n v="2.8333333333333335"/>
    <n v="3.9666666666666668"/>
  </r>
  <r>
    <x v="173"/>
    <x v="0"/>
    <x v="23"/>
    <x v="4"/>
    <s v="DF"/>
    <x v="6"/>
    <x v="177"/>
    <x v="1"/>
    <n v="8"/>
    <s v="Calçada de pedra portuguesa com algumas imperfeições e sem piso tátil."/>
    <n v="8"/>
    <n v="4"/>
    <n v="4"/>
    <m/>
    <s v="10 | Calçada de aparência plana, que não impede o caminhar confortável e seguro"/>
    <m/>
    <n v="8"/>
    <s v="Existem dois postes no caminho."/>
    <s v="0 | Não há rampas de acessibilidade."/>
    <m/>
    <s v="0 | Sem faixa de travessia no trecho"/>
    <m/>
    <s v="0 | Trecho não tem semáforo para pedestre ou semáforo está com defeito"/>
    <m/>
    <n v="1"/>
    <s v="Apenas placa com informações turísticas."/>
    <n v="6"/>
    <n v="69"/>
    <m/>
    <s v="5 | Trecho com tráfego intenso de veículos, em especial motocicletas, ônibus, caminhões e vans com motor diesel"/>
    <m/>
    <s v="5 | Trecho com algum local para descanso ou abrigo, como parada de ônibus ou marquise de edifício"/>
    <m/>
    <s v="0 | Trecho de rua sem nenhuma vegetação"/>
    <n v="0"/>
    <m/>
    <s v="5 | Trecho com trânsito mais agressivo e velocidade regulamentar acima de 50 km/h"/>
    <s v="Fluxo motorizado intenso e sem faixa de travessia. Movimento de turistas dá sensação de_x000a_segurança."/>
    <m/>
    <m/>
    <d v="1899-12-30T16:45:00"/>
    <n v="8"/>
    <n v="8"/>
    <n v="10"/>
    <n v="8"/>
    <n v="0"/>
    <n v="0"/>
    <n v="0"/>
    <n v="1"/>
    <n v="6"/>
    <n v="5"/>
    <n v="5"/>
    <n v="0"/>
    <n v="5"/>
    <n v="6.8"/>
    <n v="0.16666666666666666"/>
    <n v="3.6666666666666665"/>
    <n v="4.666666666666667"/>
  </r>
  <r>
    <x v="173"/>
    <x v="0"/>
    <x v="23"/>
    <x v="4"/>
    <s v="DF"/>
    <x v="1"/>
    <x v="178"/>
    <x v="1"/>
    <s v="5 | Calçada com frestas, além de algumas falhas no pavimento"/>
    <s v="Há trechos com muitas falhas no piso."/>
    <s v="5 | Calçada com menos de 2,0 metros de largura e faixa livre com menos de 1,20 m"/>
    <n v="6.1"/>
    <n v="4.3"/>
    <s v="Trechos com largura diferente. A medição se refere à parte mais longa e com maior_x000a_largura. Na parte mais estreita, a calça tem 2,10 m de faixa livre. O trecho em frente ao_x000a_Palácio do Planalto não tem faixa livre em razão do bloqueio instalado."/>
    <n v="9"/>
    <s v="Calçada com aparência plana, exceto pelos trechos com irregularidades no piso."/>
    <n v="2"/>
    <s v="O trecho em frente ao Palácio do Planalto é inteiramente bloqueado por estrutura_x000a_metálica, o que obriga os pedestres a caminharem na rua, junto com carros e ônibus em_x000a_alta velocidade."/>
    <s v="0 | Não há rampas de acessibilidade."/>
    <m/>
    <n v="4"/>
    <s v="Nos três pontos com semáforos apenas um deles, próximo ao ponto de ônibus, há faixa_x000a_de travessia."/>
    <n v="4"/>
    <s v="Nos três pontos com semáforos apenas um deles tem semáforo para pedestres."/>
    <n v="7"/>
    <s v="Existe uma placa com informações detalhadas sobre os blocos da Esplanada dos_x000a_Ministérios. A placa está parcialmente deteriorada."/>
    <n v="6"/>
    <n v="69"/>
    <m/>
    <s v="5 | Trecho com tráfego intenso de veículos, em especial motocicletas, ônibus, caminhões e vans com motor diesel"/>
    <m/>
    <s v="5 | Trecho com algum local para descanso ou abrigo, como parada de ônibus ou marquise de edifício"/>
    <s v="Sem bancos ou praça. Apenas um ponto de ônibus com abrigo."/>
    <s v="0 | Trecho de rua sem nenhuma vegetação"/>
    <n v="0"/>
    <m/>
    <n v="4"/>
    <s v="Fluxo motorizado intenso, trecho com calçada bloqueada e pontos sem faixa de pedestre_x000a_causam insegurança."/>
    <m/>
    <m/>
    <d v="1899-12-30T17:00:00"/>
    <n v="5"/>
    <n v="5"/>
    <n v="9"/>
    <n v="2"/>
    <n v="0"/>
    <n v="4"/>
    <n v="4"/>
    <n v="7"/>
    <n v="6"/>
    <n v="5"/>
    <n v="5"/>
    <n v="0"/>
    <n v="4"/>
    <n v="4.2"/>
    <n v="4.5"/>
    <n v="3.6666666666666665"/>
    <n v="4.1333333333333337"/>
  </r>
  <r>
    <x v="173"/>
    <x v="0"/>
    <x v="23"/>
    <x v="4"/>
    <s v="DF"/>
    <x v="6"/>
    <x v="179"/>
    <x v="1"/>
    <s v="5 | Calçada com frestas, além de algumas falhas no pavimento"/>
    <s v="Calçada com rachaduras e falhas."/>
    <n v="2"/>
    <n v="1.5"/>
    <n v="1"/>
    <s v="Calçada estreita e com postes que ocupam parte do espaço."/>
    <n v="9"/>
    <s v="Calçada com aparência plana."/>
    <n v="6"/>
    <s v="Postes e cratera no caminho."/>
    <s v="0 | Não há rampas de acessibilidade."/>
    <m/>
    <s v="5 | Faixa desgastada, com falta de manutenção e sem placas de advertência."/>
    <m/>
    <s v="5 | Trecho com semáforo para pedestres, mas sem sinal sonoro. Espera para abertura superior a 1 min. e tempo curto (menos de 15 seg.) para travessia"/>
    <m/>
    <s v="0 | Trecho não tem nenhuma orientação para localização dos pedestres"/>
    <m/>
    <n v="6"/>
    <n v="69"/>
    <m/>
    <s v="5 | Trecho com tráfego intenso de veículos, em especial motocicletas, ônibus, caminhões e vans com motor diesel"/>
    <m/>
    <s v="0 | Trecho sem nenhum ponto de apoio ou conforto para o pedestre"/>
    <s v="Sem ponto de apoio."/>
    <s v="0 | Trecho de rua sem nenhuma vegetação"/>
    <n v="0"/>
    <m/>
    <s v="5 | Trecho com trânsito mais agressivo e velocidade regulamentar acima de 50 km/h"/>
    <s v="Fluxo motorizado intenso. Semáforo próximo aumenta a segurança na travessia."/>
    <m/>
    <m/>
    <d v="1899-12-30T17:30:00"/>
    <n v="5"/>
    <n v="2"/>
    <n v="9"/>
    <n v="6"/>
    <n v="0"/>
    <n v="5"/>
    <n v="5"/>
    <n v="0"/>
    <n v="6"/>
    <n v="5"/>
    <n v="0"/>
    <n v="0"/>
    <n v="5"/>
    <n v="4.4000000000000004"/>
    <n v="4.166666666666667"/>
    <n v="2.8333333333333335"/>
    <n v="4.0999999999999996"/>
  </r>
  <r>
    <x v="173"/>
    <x v="0"/>
    <x v="23"/>
    <x v="4"/>
    <s v="DF"/>
    <x v="4"/>
    <x v="180"/>
    <x v="1"/>
    <n v="2"/>
    <s v="Piso da passagem muito deteriorado."/>
    <n v="8"/>
    <n v="2.9"/>
    <n v="2.9"/>
    <s v="Largura contínua ao longo do vão principal da passagem. Nos acessos laterais a largura_x000a_se reduz e os caminhos se dividem em uma escada e rampa. Como a passagem é usada_x000a_por pedestres e ciclistas, no horário de maior movimento a largura não acomoda de forma_x000a_satisfatória os transeuntes."/>
    <s v="10 | Calçada de aparência plana, que não impede o caminhar confortável e seguro"/>
    <m/>
    <s v="5 | Obstáculos obrigam a constantes desvios."/>
    <s v="Crateras no caminho obrigam a fazer desvios."/>
    <s v="5 | A rampa existe, mas está fora de norma ou sem manutenção"/>
    <s v="Rampas de acesso à passagem em mau estado de conservação e sem piso tátil."/>
    <m/>
    <m/>
    <m/>
    <m/>
    <s v="0 | Trecho não tem nenhuma orientação para localização dos pedestres"/>
    <s v="Não possui placa para pedestres."/>
    <s v="10 | Trecho com baixo nível de ruído, com, no máximo, 65 dB de nível sonoro"/>
    <n v="61"/>
    <s v="A medição não foi feita em horário de maior movimento. A passagem dá certa proteção_x000a_contra o ruído causado pelo fluxo motorizado intenso no Eixão e nos Eixinhos."/>
    <n v="8"/>
    <s v="Apesar da proximidade do Eixão, não se nota fumaça dos veículos motorizados."/>
    <s v="5 | Trecho com algum local para descanso ou abrigo, como parada de ônibus ou marquise de edifício"/>
    <s v="Apesar de não existirem bancos ou outros pontos de apoio, a parte coberta garante_x000a_sombreamento e proteção da chuva."/>
    <s v="0 | Trecho de rua sem nenhuma vegetação"/>
    <n v="0"/>
    <m/>
    <s v="0 | Local de trânsito muito desordenado e agressivo. Pedestre tem a sensação de querer sair logo do local"/>
    <s v="Grande nível de insegurança causado pelo mau estado de conservação, pela má_x000a_iluminação e pelo fluxo intenso de carros na parte de cima do Eixão. Risco de assalto na_x000a_passagem e risco de atropelamento na parte de cima do Eixão."/>
    <m/>
    <m/>
    <d v="1899-12-30T12:30:00"/>
    <n v="2"/>
    <n v="8"/>
    <n v="10"/>
    <n v="5"/>
    <n v="5"/>
    <m/>
    <m/>
    <n v="0"/>
    <n v="10"/>
    <n v="8"/>
    <n v="5"/>
    <n v="0"/>
    <n v="0"/>
    <n v="6"/>
    <n v="0"/>
    <n v="5.5"/>
    <n v="4.92"/>
  </r>
  <r>
    <x v="173"/>
    <x v="0"/>
    <x v="23"/>
    <x v="4"/>
    <s v="DF"/>
    <x v="4"/>
    <x v="181"/>
    <x v="1"/>
    <n v="2"/>
    <s v="Piso da passagem muito deteriorado."/>
    <n v="8"/>
    <n v="2.9"/>
    <n v="2.9"/>
    <s v="Largura contínua ao longo do vão principal da passagem. Nos acessos laterais a largura_x000a_se reduz e os caminhos se dividem em uma escada e rampa. Como a passagem é usada_x000a_por pedestres e ciclistas, no horário de maior movimento a largura não acomoda de forma_x000a_satisfatória os transeuntes."/>
    <s v="10 | Calçada de aparência plana, que não impede o caminhar confortável e seguro"/>
    <m/>
    <s v="5 | Obstáculos obrigam a constantes desvios."/>
    <s v="Crateras no caminho obrigam a fazer desvios."/>
    <s v="5 | A rampa existe, mas está fora de norma ou sem manutenção"/>
    <s v="Rampas de acesso à passagem em mau estado de conservação e sem piso tátil."/>
    <m/>
    <m/>
    <m/>
    <m/>
    <s v="0 | Trecho não tem nenhuma orientação para localização dos pedestres"/>
    <s v="Não possui placa para pedestres."/>
    <s v="10 | Trecho com baixo nível de ruído, com, no máximo, 65 dB de nível sonoro"/>
    <n v="61"/>
    <s v="A medição não foi feita em horário de maior movimento. A passagem dá certa proteção_x000a_contra o ruído causado pelo fluxo motorizado intenso no Eixão e nos Eixinhos."/>
    <n v="8"/>
    <s v="Apesar da proximidade do Eixão, não se nota fumaça dos veículos motorizados."/>
    <s v="5 | Trecho com algum local para descanso ou abrigo, como parada de ônibus ou marquise de edifício"/>
    <s v="Apesar de não existirem bancos ou outros pontos de apoio, a parte coberta garante_x000a_sombreamento e proteção da chuva."/>
    <s v="0 | Trecho de rua sem nenhuma vegetação"/>
    <n v="0"/>
    <m/>
    <s v="0 | Local de trânsito muito desordenado e agressivo. Pedestre tem a sensação de querer sair logo do local"/>
    <s v="Grande nível de insegurança causado pelo mau estado de conservação, pela má_x000a_iluminação e pelo fluxo intenso de carros na parte de cima do Eixão. Risco de assalto na_x000a_passagem e risco de atropelamento na parte de cima do Eixão."/>
    <m/>
    <m/>
    <d v="1899-12-30T13:00:00"/>
    <n v="2"/>
    <n v="8"/>
    <n v="10"/>
    <n v="5"/>
    <n v="5"/>
    <m/>
    <m/>
    <n v="0"/>
    <n v="10"/>
    <n v="8"/>
    <n v="5"/>
    <n v="0"/>
    <n v="0"/>
    <n v="6"/>
    <n v="0"/>
    <n v="5.5"/>
    <n v="4.92"/>
  </r>
  <r>
    <x v="174"/>
    <x v="0"/>
    <x v="24"/>
    <x v="5"/>
    <s v="MS"/>
    <x v="0"/>
    <x v="182"/>
    <x v="1"/>
    <n v="6"/>
    <s v="Trecho possui calçamento com material irregular, apresenta trincas e irregularidades. "/>
    <s v="10 | Calçada com mais de 3,0 metros de largura e faixa livre com 1,20 m ou mais"/>
    <n v="3.53"/>
    <n v="3.03"/>
    <s v=" Não possui faixa permeável, faixa do entorno há uma pequena variação de largura. Caminhos dentro da praça possuem trechos mais estreitos."/>
    <n v="9"/>
    <s v="Calçada praticamente plana, sem entrada e rebaixamento da guia para veículos. "/>
    <n v="8"/>
    <s v="Treco livre de obstáculos durante o passeio na faixa livre. Há postes e ponto de onibus na faixa de serviço, mas nada que atrapalhe o transito."/>
    <n v="1"/>
    <s v="Possui rebaixamento da guia somente em uma esquina, em todo o entorno não há acessibilidade. "/>
    <n v="7"/>
    <s v="Faixa somente em uma das esquinas. O restante da via carece de uma melhor sinalização para o pedestre."/>
    <n v="6"/>
    <s v="Trecho possui somente um semáforo para pedestres e com um grande fluxo. O restante da via não há nada."/>
    <n v="2"/>
    <s v="Trecho possui somente um tipo de placa para travessia de pedestres na faixa."/>
    <n v="6"/>
    <n v="65"/>
    <s v=" Trecho avaliado em horário tranquilo, porém em horários de picos de movimento a situação se complica, pela grande quantidade de veículos. "/>
    <n v="6"/>
    <s v="Local com fluxo intenso de veículos e também de caminhões."/>
    <s v="10 | Trecho com muitos bancos, praças, minipraças, espaços cobertos para descanso, abrigos para a chuva, banheiros e bebedouros públicos"/>
    <s v="Por ser uma praça, no local escolhido há bancos, lixeiras, áreas sombreadas e um microclima confortável para transito e permanência. "/>
    <n v="8"/>
    <n v="7"/>
    <s v="No local há bancos, lixeiras, áreas sombreadas e um microclima confortável. Ao longo da via há áreas várias áreas sombreadas."/>
    <n v="8"/>
    <s v="Há uma certa sensação de segurança pelo fato de que há guardas em todo o entorno, porém há um grande fluxo de veículos."/>
    <s v="https://drive.google.com/open?id=1AKFj5Bawm3RwOFQrA-Qu_7meN4000SLj, https://drive.google.com/open?id=1wjVNt6BJx-nNZ_5UnGKJUTU6d92O7wIN, https://drive.google.com/open?id=16fIBJl3leupDFk5c-bIXxiqvvUxzVrWg, https://drive.google.com/open?id=1oDBlkF9axqgmj8enQns3Fh7N-TqF4Edv, https://drive.google.com/open?id=1K4P-5d-eypOE91wjDOrMDoNh3_2MCYvU, https://drive.google.com/open?id=12sYoBIBbyv0YRgJ-ecJoEvhchm1_AOtf"/>
    <s v="je.rabitochaves@gmail.com"/>
    <d v="1899-12-30T13:20:00"/>
    <n v="6"/>
    <n v="10"/>
    <n v="9"/>
    <n v="8"/>
    <n v="1"/>
    <n v="7"/>
    <n v="6"/>
    <n v="2"/>
    <n v="6"/>
    <n v="6"/>
    <n v="10"/>
    <n v="8"/>
    <n v="8"/>
    <n v="6.8"/>
    <n v="5.833333333333333"/>
    <n v="7.333333333333333"/>
    <n v="6.833333333333333"/>
  </r>
  <r>
    <x v="175"/>
    <x v="0"/>
    <x v="24"/>
    <x v="5"/>
    <s v="MS"/>
    <x v="8"/>
    <x v="183"/>
    <x v="0"/>
    <s v="10 | Calçada nivelada, sem imperfeições e dotada de piso tátil"/>
    <s v="calçada com pavimento bem regular, nivelada e com piso tátil."/>
    <s v="10 | Calçada com mais de 3,0 metros de largura e faixa livre com 1,20 m ou mais"/>
    <n v="3.9"/>
    <n v="2.5"/>
    <s v="largura varia com trechos de faixa livre de 2.50m e faixa permeável de 1.40m. Sendo que o trecho em frente à Câmara aumenta a largura da faixa livre para 3.90m (medida da largura total)."/>
    <s v="10 | Calçada de aparência plana, que não impede o caminhar confortável e seguro"/>
    <s v="calçada visivelmente plana"/>
    <n v="7"/>
    <s v="ponto de ônibus localizado na linha do piso tátil e próximo do trecho em que diminui a largura da faixa livre, sendo um obstáculo em que o pedestre precisa desviar."/>
    <n v="6"/>
    <s v="Uma das esquinas tem as rampas sem manutenção e fora da norma."/>
    <n v="9"/>
    <s v="Faixa elevada para pedestre ou plataforma de elevação (lombada) como estratégia de traffic calm para diminuição de velocidade, possibilita melhor acessibilidade e segurança ao pedestre"/>
    <s v="0 | Trecho não tem semáforo para pedestre ou semáforo está com defeito"/>
    <s v="Não tem semáforo, porém possui faixa elevada para travessia de pedestre."/>
    <n v="1"/>
    <s v="Placa de localização da Câmara, sem acessibilidade para pessoas com deficiência."/>
    <s v="10 | Trecho com baixo nível de ruído, com, no máximo, 65 dB de nível sonoro"/>
    <n v="59"/>
    <s v="O ruído não dificulta a conversação entre as pessoas. Devido a lombada os veículos reduzem velocidade no trecho avaliado."/>
    <n v="7"/>
    <s v="Presença de ônibus e pequenos caminhões. Apesar de ser um local intenso de veículos nos dias úteis e nos horários de pico (as 17:30), não é perceptível poluição dos veículos de modo que cause incomodo, ou que seja possível captar visualmente a fumaça."/>
    <s v="5 | Trecho com algum local para descanso ou abrigo, como parada de ônibus ou marquise de edifício"/>
    <s v="Ponto de ônibus com abrigo e assento."/>
    <n v="1"/>
    <n v="0"/>
    <s v="Não possui árvores no trecho avaliado, não protegendo o pedestre do Sol. Existe um jardim na fachada da Câmara, e o trecho com faixa permeável está gramado e com manutenção. "/>
    <n v="8"/>
    <s v="Possui comércio na proximidade como clínicas, cafés, bares e lanchonetes que funcionam em diferentes horários. A faixa elevada ajuda na travessia dos pedestres."/>
    <s v="https://drive.google.com/open?id=1hh02ASSPWRaIeKQiE3IloqwhGRYAqbix, https://drive.google.com/open?id=16oLtHfgVRn561sdWfRdjJozTsELiQk7q, https://drive.google.com/open?id=1mVkIa_ze7M4kqCu5ddKXFDakAfKWPY5V, https://drive.google.com/open?id=1ncm5E9NOQ_mXlCALYQK22WsUo5PY24zw, https://drive.google.com/open?id=19XLKKeBPAcGfn6Z3wjEPVYv2btz5Ibb-, https://drive.google.com/open?id=1w1EtrjH82ZNdT_vmnx_RNVk7i3i5xpfW"/>
    <s v="je.rabitochaves@gmail.com"/>
    <d v="1899-12-30T16:40:00"/>
    <n v="10"/>
    <n v="10"/>
    <n v="10"/>
    <n v="7"/>
    <n v="6"/>
    <n v="9"/>
    <n v="0"/>
    <n v="1"/>
    <n v="10"/>
    <n v="7"/>
    <n v="5"/>
    <n v="1"/>
    <n v="8"/>
    <n v="8.6"/>
    <n v="4.666666666666667"/>
    <n v="5.666666666666667"/>
    <n v="7.166666666666667"/>
  </r>
  <r>
    <x v="176"/>
    <x v="0"/>
    <x v="24"/>
    <x v="5"/>
    <s v="MS"/>
    <x v="9"/>
    <x v="184"/>
    <x v="1"/>
    <n v="8"/>
    <s v="Calçada com pavimento bem regular com mosaico de pedra portuguesa na maior parte do percurso e no restante calçada está cimentada e sem fissuras. Em alguns trechos pontuais que foram retiradas as pedras portuguesas estão revestidas com cimento, não prejudicando o caminhar do pedestre. Trecho sem piso tátil."/>
    <n v="9"/>
    <n v="3.4"/>
    <n v="2.2000000000000002"/>
    <s v="Largura irregular, que varia ao longo do trecho com larguras de 5.35m; 3.95m e 2.20m. Trecho todo pavimentado. O traçado da calçada é irregular dificultando efetuar um percurso retilíneo e a acessibilidade ao local por toda a face de quadra."/>
    <n v="8"/>
    <s v="trecho próximo a esquina com Av. Fabio Zahran possui inclinação considerável devido o desnível do relevo, que causa dificuldade para travessia."/>
    <n v="9"/>
    <s v="não apresenta obstáculos, porém o traçado irregular e não retilíneo da calçada dificulta um pouco o percurso próximo à esquina com a Av. Fabio Zahran."/>
    <s v="5 | A rampa existe, mas está fora de norma ou sem manutenção"/>
    <s v="Rampa em uma das esquinas, porém com o mesmo revestimento da calçada e sem sinalização."/>
    <n v="9"/>
    <s v="Faixa elevada para pedestre ou plataforma de elevação (lombada) como estratégia de traffic calm para diminuição de velocidade dos automóveis, possibilita melhor acessibilidade e segurança ao pedestre. Com iluminação."/>
    <n v="9"/>
    <s v="Semáforo com tempo de travessia de 1min, porém sem alerta de sinal sonoro e sem placa de aviso de botão ao pedestre, apresenta falta de manutenção."/>
    <n v="1"/>
    <s v="Placa de indicação de ponto turístico, sem acessibilidade."/>
    <s v="10 | Trecho com baixo nível de ruído, com, no máximo, 65 dB de nível sonoro"/>
    <n v="60"/>
    <s v="motos e ônibus causam os ruídos de maior intensidade. Porém não prejudicou na conversação ou causou incômodo a quem permanece no local. "/>
    <n v="8"/>
    <s v="Região central com intensidade de veículos. Porém não é perceptível poluição atmosférica no local."/>
    <n v="1"/>
    <s v="Existência de um telefone público para apoio ao pedestre e na entrada possui um toldo que serve de abrigo ao pedestre, proteção aos intempéries."/>
    <s v="0 | Trecho de rua sem nenhuma vegetação"/>
    <n v="0"/>
    <s v="Trecho sem vegetação nem área permeável."/>
    <s v="10 | Local de tráfego leve, com velocidade até 40 km/h, com ruas movimentadas, comércio aberto e “sensação de segurança”"/>
    <s v="Local de tráfego intenso, com velocidade até 40 km/h, com ruas movimentadas, comércio aberto e “sensação de segurança” devido a presença de dois semáforos (em um intervalo de 48m), sendo um com faixa de elevação para passagem de pedestres e outro semáforo com faixa de pedestre e placa indicativa de travessia."/>
    <s v="https://drive.google.com/open?id=1bxFlO604m3ZXDrZMwqJuOqhFV_Sud3rC, https://drive.google.com/open?id=1sn9ub4wI9DPkRb7tm9uCytKIJDUgWjr7, https://drive.google.com/open?id=1Igh6QCOQP1dGoaGgAHFEALct0ozYzB8U, https://drive.google.com/open?id=1OJfoBc1iUCTHOgR5MUsmo8Jt--ruKhxK, https://drive.google.com/open?id=1vE-bmQS1dcRfXI75YPZzAH4EFafaY31Z, https://drive.google.com/open?id=18eqSCMXcHLjBhL9aqgRK9e1dsYAFpJxj"/>
    <s v="je.rabitochaves@gmail.com"/>
    <d v="1899-12-30T17:20:00"/>
    <n v="8"/>
    <n v="9"/>
    <n v="8"/>
    <n v="9"/>
    <n v="5"/>
    <n v="9"/>
    <n v="9"/>
    <n v="1"/>
    <n v="10"/>
    <n v="8"/>
    <n v="1"/>
    <n v="0"/>
    <n v="10"/>
    <n v="7.8"/>
    <n v="7.666666666666667"/>
    <n v="4.833333333333333"/>
    <n v="7.4"/>
  </r>
  <r>
    <x v="177"/>
    <x v="0"/>
    <x v="24"/>
    <x v="5"/>
    <s v="MS"/>
    <x v="2"/>
    <x v="185"/>
    <x v="0"/>
    <n v="4"/>
    <s v="A calçada que dá acesso ao edifício público de saúde possui o pavimento regular, porém apresenta alguns problemas como o revestimento quebrado logo em frente à entrada do estacionamento e a presença de pequenos canteiros no meio da faixa livre de circulação, não nivelados com o piso adjacente, formando um desnível que pode causar incidentes. "/>
    <n v="1"/>
    <n v="1.5"/>
    <n v="0.8"/>
    <s v="A calçada é estreita para o fluxo de pedestres (Largura total de 1,50m e faixa livre de 0,80m). Com esta característica, nos horários em que se formam as filas para entrada no local, há um tumulto na calçada, forçando os pedestres que circulam pelo espaço a andarem pela rua. Além disso, o espaço mínimo de 1,20m para circulação não é respeitado devido a existência de diversos obstáculos. "/>
    <n v="9"/>
    <s v="A calçada é aparentemente plana em grande parte de toda extensão avaliada. Os casos em que há exceção são: 1) em frente a entrada do estacionamento.  Nesta situação, apenas a área da faixa de serviço (≥ 0,30m) deveria ser inclinada, mesmo excedendo os 3%, sendo suficiente para entrada e saída de veículos. 2) na calçada em frente a entrada principal do equipamento, onde a  rampa ultrapassa a largura da faixa de serviço e, apesar de não mensurada, sua inclinação está visivelmente superior a 3%. "/>
    <s v="5 | Obstáculos obrigam a constantes desvios."/>
    <s v="O trecho apresenta algumas barreiras vegetais que se apropriam do passeio, assim como placas de sinalização. O orelhão existente se caracteriza como um obstáculo suspenso (já que seu volume superior sobrepõe-se à sua base), devendo estar devidamente sinalizado com piso tátil de alerta — o que não é encontrado neste caso. "/>
    <n v="2"/>
    <s v="As esquinas não possuem rampas de acessibilidade e as existentes são inadequadas e servem como obstáculo para a população com mobilidade reduzida. Estas possuem inclinação acima do ideal de acordo com a NBR 9050 que é de 8.33%, no máximo."/>
    <s v="0 | Sem faixa de travessia no trecho"/>
    <s v="Não há faixas nas esquinas do trecho avaliado."/>
    <s v="0 | Trecho não tem semáforo para pedestre ou semáforo está com defeito"/>
    <s v="O trecho não apresenta semáforo para os pedestres nem outro tipo de sinalização vertical para os mesmos, não contemplando a segurança para os pedestres principalmente os portadores de alguma deficiência física, visual ou auditiva."/>
    <s v="0 | Trecho não tem nenhuma orientação para localização dos pedestres"/>
    <s v="No trecho não há nenhuma orientação para localização dos pedestres, nem mesmo placas com o nome da rua."/>
    <n v="8"/>
    <n v="66"/>
    <s v="O edifício fica em uma via onde transitam ônibus coletivos com frequência tornando o ruído elevado em alguns momentos. "/>
    <n v="6"/>
    <s v="No local transitam muitos veículos antigos que poluem mais a atmosfera. O volume de gases nocivos à saúde gerado pelo motor de um carro com mais de 15 anos de uso é 28 vezes maior que o de um novo, segundo pesquisa da Associação Nacional dos Fabricantes de Veículos Automotores (Anfavea).  A maior parte da poluição atmosférica sentida no local é proveniente deste tipo de automóvel e de sólidos em suspensão (poeira)."/>
    <n v="4"/>
    <s v="Trecho possui um orelhão que serve como ponto de apoio para os pedestres e dois pontos de descanso para o pedestre, que seriam dois bancos dispostos em cada entrada da edificação pública. Além disso, esta área possui um jardim, onde seria possível a implantação de mais bancos para o conforto de pedestres."/>
    <n v="4"/>
    <n v="1"/>
    <s v="O trecho avaliado possui uma arvore disposta no centro da calçada, além de alguns arbustos no jardim frontal da edificação. Este jardim recebe manutenção regular, mas há necessidade de mais poda devido ao tamanho dos arbustos que vem invadindo o espaço de circulação. A principal sombra é proveniente das espécies arbóreas existentes dentro do lote. Protegem do sol apenas no período da manhã e inicio da tarde (onde o sol ainda está alto). "/>
    <n v="8"/>
    <s v="Trecho com trânsito regular, com velocidade em torno de 40km/h. Possui alguns pontos comerciais no entorno, o que auxilia a manter o fluxo constante de pedestres ao longo do horário comercial e mantém boa a sensação de segurança. Entretanto, fora do horário comercial, a falta de permeabilidade visual para os lotes e para o edifício público presente na quadra acabam formando um percurso entre &quot;paredes&quot; que prejudica essa sensação. A falta de sinalização e priorização para os pedestres fazem com que esta impressão também diminua ao precisar atravessar a via."/>
    <s v="https://drive.google.com/open?id=1RdqeZqzdOeISOcPxKpS0KAcYSW4V4kNU, https://drive.google.com/open?id=1tBYkOZQ1nWVSMujZwA4fKdbJn-HMdK-S, https://drive.google.com/open?id=16EwDIBiOIovAqsp5vFi7szwBx4yvndQg, https://drive.google.com/open?id=1R8Lnm-J-kplU1FceDQMqiZiIXqBXw00s, https://drive.google.com/open?id=1uzR6E9Yk64aJfgwJT6CwKKlek9ll4pIU, https://drive.google.com/open?id=1cb9Fu6Y8SBrPOPDilVlCXkBpdSWLuyyM, https://drive.google.com/open?id=1WN0LiWfv4712ym9r4wv9eyW3XkqNARX6, https://drive.google.com/open?id=1iW-vLpTxs_CiPDivDmfKTK0OYJiZqGBw, https://drive.google.com/open?id=1tGWNfkrVRTNu8Onvl5xfIXg1YrpeIqEm"/>
    <s v="je.rabitochaves@gmail.com"/>
    <d v="1899-12-30T11:50:00"/>
    <n v="4"/>
    <n v="1"/>
    <n v="9"/>
    <n v="5"/>
    <n v="2"/>
    <n v="0"/>
    <n v="0"/>
    <n v="0"/>
    <n v="8"/>
    <n v="6"/>
    <n v="4"/>
    <n v="4"/>
    <n v="8"/>
    <n v="4.2"/>
    <n v="0"/>
    <n v="5.666666666666667"/>
    <n v="4.0333333333333332"/>
  </r>
  <r>
    <x v="178"/>
    <x v="0"/>
    <x v="24"/>
    <x v="5"/>
    <s v="MS"/>
    <x v="9"/>
    <x v="186"/>
    <x v="0"/>
    <n v="9"/>
    <s v="calçada com pavimento bem regular, porém precisa ter cuidado com os pontos de iluminação instalados no chão para iluminar o edifício, pois o piso de vidro escorregadio pode causar acidentes e a noite esta iluminação prejudica o pedestre."/>
    <n v="6"/>
    <n v="2"/>
    <n v="1.5"/>
    <s v="Largura regular do trecho que margeia o edifício, sem faixa de acesso. Percurso da área de estacionamento possui calçada com dimensão reduzida e com vegetação árborea e ponto de táxi. Os pedestres circulam principalmente no trecho em que está implantada a edificação, mudando de calçada ou não trafegando no trecho do ponto de táxi, menor fluxo mesmo sendo uma área fortemente sombreada."/>
    <s v="10 | Calçada de aparência plana, que não impede o caminhar confortável e seguro"/>
    <s v="Calçada visivelmente plana"/>
    <n v="6"/>
    <s v="Existe um ponto de táxi que dificulta a passagem do pedestre quando tem motoristas sentados no ponto de abrigo."/>
    <n v="6"/>
    <s v="Rampas com o mesmo revestimento da calçada e sem piso tátil"/>
    <n v="4"/>
    <s v="Uma faixa de pedestre no meio da quadra, um pouco desgastada. Sem sinalização de passagem de pedestre."/>
    <s v="0 | Trecho não tem semáforo para pedestre ou semáforo está com defeito"/>
    <s v="não possui semáforo"/>
    <s v="0 | Trecho não tem nenhuma orientação para localização dos pedestres"/>
    <s v="Não possui."/>
    <s v="10 | Trecho com baixo nível de ruído, com, no máximo, 65 dB de nível sonoro"/>
    <n v="58"/>
    <s v="A rua lateral é de sentido único e os veículos circulam em velocidade reduzida. o tráfego não causa desconforto ou alguma dificuldade para conversação."/>
    <n v="8"/>
    <s v="Presença de muitas motos. Alguns caminhões circulam esporadicamente por ali para abastecimento do mercadão e demais estabelecimentos do entorno."/>
    <n v="7"/>
    <s v="marquise do edifício cobre uma extensão de aproximadamente 112m, mais da metade da extensão da face de quadra (144m)"/>
    <n v="6"/>
    <n v="6"/>
    <s v="Presença de árvores na área do estacionamento que causam sombra em torno de um terço do percurso."/>
    <n v="9"/>
    <s v="Região central com intenso movimento promovido pelo comércio. Do outro lado da esquina existe um batalhão da polícia militar. O ponto de táxi identificado fica ativo 24h proporcionando alguma segurança."/>
    <s v="https://drive.google.com/open?id=1s4mkTqPdzkLqakjOswm8JtydPquJpGec, https://drive.google.com/open?id=1KQKb_f6fwNTxKYNHM1xAvEKdkv7vGcTB, https://drive.google.com/open?id=1AY6XaKOF7j7vei2fleVsgVw20_tt0JjW, https://drive.google.com/open?id=1InY-eIhk_IMJUr9qxmAWyCZzUNxBC7pp"/>
    <s v="je.rabitochaves@gmail.com"/>
    <d v="1899-12-30T17:20:00"/>
    <n v="9"/>
    <n v="6"/>
    <n v="10"/>
    <n v="6"/>
    <n v="6"/>
    <n v="4"/>
    <n v="0"/>
    <n v="0"/>
    <n v="10"/>
    <n v="8"/>
    <n v="7"/>
    <n v="6"/>
    <n v="9"/>
    <n v="7.4"/>
    <n v="2"/>
    <n v="7.833333333333333"/>
    <n v="6.5666666666666664"/>
  </r>
  <r>
    <x v="179"/>
    <x v="0"/>
    <x v="24"/>
    <x v="5"/>
    <s v="MS"/>
    <x v="7"/>
    <x v="187"/>
    <x v="0"/>
    <n v="3"/>
    <s v="A calçada não possui piso podotátil e apesar da regularidade presente em metade de sua extensão, a calçada passa a apresentar fissuras e peças de concreto soltas, além de ser descontínua passando a não ter mais calçamento, gerando um grande desnível, podendo causar tropeços e dificultando a circulação de qualquer pessoa."/>
    <s v="10 | Calçada com mais de 3,0 metros de largura e faixa livre com 1,20 m ou mais"/>
    <n v="3.5"/>
    <n v="3"/>
    <s v="A largura é regular ao longo do trecho, porém a mesma muda drasticamente ao virar a esquina em qualquer uma de suas laterais, passando de 3,50 a 1,50 metros de largura total. Somente a largura da faixa livre varia conforme surgem equipamentos urbanos obstruindo a passagem, contudo não estreita a ponto de ficar menor que o mínimo de 1,20m."/>
    <n v="9"/>
    <s v="A calçada é aparentemente plana em grande parte de toda extensão avaliada. A maior dificuldade em caminhar pelo local surge nos pontos de pequenos morros de terra onde não há mais piso e, apesar de não mensurada, sua inclinação está visivelmente superior a 3%. "/>
    <n v="4"/>
    <s v="A lixeira e se caracteriza por obstáculo suspenso (já que seu volume superior sobrepõe-se à sua base), devendo estar devidamente sinalizado com piso tátil de alerta — o que não é encontrado neste caso. "/>
    <s v="0 | Não há rampas de acessibilidade."/>
    <s v="As esquinas não possuem rampas de acessibilidade e nem mesmo em frente ao acesso do CEINF onde há uma faixa para travessia de pedestres."/>
    <s v="5 | Faixa desgastada, com falta de manutenção e sem placas de advertência."/>
    <s v="Não há faixas nas esquinas do trecho avaliado. Já no meio da quadra, existe uma que dá acesso ao equipamento de educação, entretanto apresenta-se desgastada pela falta de manutenção e não possui rampas de acesso."/>
    <s v="0 | Trecho não tem semáforo para pedestre ou semáforo está com defeito"/>
    <s v="O trecho não apresenta semáforo para os pedestres nem outro tipo de sinalização vertical para os mesmos, não contemplando a segurança para os pedestres principalmente os portadores de alguma deficiência física, visual ou auditiva."/>
    <s v="0 | Trecho não tem nenhuma orientação para localização dos pedestres"/>
    <s v="No trecho não há nenhuma orientação para localização dos pedestres, nem mesmo placas com o nome da rua."/>
    <n v="9"/>
    <n v="57"/>
    <s v="O trecho avaliado apresenta menor nível de ruído comparado ao trecho da UBSF. Isto se deve ao fato de transitar um numero menor de ônibus coletivos."/>
    <n v="7"/>
    <s v="No local transitam muitos veículos antigos que poluem mais a atmosfera. O volume de gases nocivos à saúde gerado pelo motor de um carro com mais de 15 anos de uso é 28 vezes maior que o de um novo, segundo pesquisa da Associação Nacional dos Fabricantes de Veículos Automotores (Anfavea).  A maior parte da poluição atmosférica sentida no local é proveniente deste tipo de automóvel e de sólidos em suspensão (poeira)."/>
    <s v="0 | Trecho sem nenhum ponto de apoio ou conforto para o pedestre"/>
    <s v="Trecho sem nenhum ponto de apoio ou descanso para o pedestre."/>
    <n v="7"/>
    <n v="7"/>
    <s v=" O trecho com 100 metros de extensão possui árvores de diferentes espécies que protegem o pedestre do sol ao longo do dia e trazem conforto térmico para os mesmos. Apresentam um fuste mais alto do que as comumente encontradas nas calçadas do bairro, o que permite permeabilidade visual. Ao não estarem muito próximas umas das outras, permite manter na calçada pontos de iluminação natural sem deixar o percurso muito escuro, entretanto o afastamento exagerado das espécies não é confortável e desprotege o pedestre da radiação solar."/>
    <n v="7"/>
    <s v="O trecho possui alguns pontos comerciais no entorno, o que auxilia a manter o fluxo constante de pedestres ao longo do horário comercial e mantém boa a sensação de segurança. Entretanto, fora do horário comercial, a falta de permeabilidade visual para os lotes e para o edifício público presente na quadra acabam formando um percurso entre &quot;paredes&quot; que prejudica essa sensação. A falta de sinalização e priorização para os pedestres fazem com que esta impressão também diminua ao precisar atravessar a via."/>
    <s v="https://drive.google.com/open?id=10xyKJt4kdO_lRnO-B1cDWpNRRMpF-kG8, https://drive.google.com/open?id=1-i4MScrTBle_e6Jb47ChVtqfGmP3hfB-, https://drive.google.com/open?id=1bVDCvW9RmFkdNi9fwVgt59VgTuWRhFFg, https://drive.google.com/open?id=1VR-HoSFy0siWGm4P0WBt-iWBnK6-KeKk, https://drive.google.com/open?id=1ZKvp2FrO-8zhaxbBFLz3hFh8rHtGrM18, https://drive.google.com/open?id=1p45zWuLEjVGBDY_Z8inkJKJQL1_t7vnN"/>
    <s v="je.rabitochaves@gmail.com"/>
    <d v="1899-12-30T12:30:00"/>
    <n v="3"/>
    <n v="10"/>
    <n v="9"/>
    <n v="4"/>
    <n v="0"/>
    <n v="5"/>
    <n v="0"/>
    <n v="0"/>
    <n v="9"/>
    <n v="7"/>
    <n v="0"/>
    <n v="7"/>
    <n v="7"/>
    <n v="5.2"/>
    <n v="2.5"/>
    <n v="6.5"/>
    <n v="5.0999999999999996"/>
  </r>
  <r>
    <x v="180"/>
    <x v="0"/>
    <x v="24"/>
    <x v="5"/>
    <s v="MS"/>
    <x v="9"/>
    <x v="188"/>
    <x v="1"/>
    <n v="7"/>
    <s v="Calçada com pavimento regular, mas sem manutenção. É possível ver fissuras e algumas falhas. Revestimento semelhante a lajota com trincas. Sem piso tátil na fachada do edifício."/>
    <s v="10 | Calçada com mais de 3,0 metros de largura e faixa livre com 1,20 m ou mais"/>
    <n v="4.2"/>
    <n v="3"/>
    <s v="Trecho da entrada com calçada de 3m com espaço de parada de veículos (embarque/desembarque). Restante da calçada com largura 5,3m total. Trecho da esquina em frente a lote vazio (usado como estacionamento) possui piso tátil, porém não foi implantado no eixo da faixa livre (cota de 2,6m da testada até eixo do piso tátil e 1,6m até guia)."/>
    <s v="10 | Calçada de aparência plana, que não impede o caminhar confortável e seguro"/>
    <s v="visivelmente plana"/>
    <n v="7"/>
    <s v="Os postes estão locados no meio da calçada. Porém devido a faixa livre de 3m é possível desviar sem ter que sair da calçada. "/>
    <s v="5 | A rampa existe, mas está fora de norma ou sem manutenção"/>
    <s v="possui rampas na esquina sem manutenção."/>
    <n v="8"/>
    <s v="Faixa nas esquinas um pouco desgastada."/>
    <s v="0 | Trecho não tem semáforo para pedestre ou semáforo está com defeito"/>
    <s v="Não há semáforo específico para o pedestre, nem botão para solicitar a travessia. Semáforo de veículos existe."/>
    <s v="0 | Trecho não tem nenhuma orientação para localização dos pedestres"/>
    <s v="Não possui."/>
    <n v="8"/>
    <n v="68"/>
    <s v="Ônibus e moto causam o aumento do ruído."/>
    <n v="7"/>
    <s v="tráfego intenso de veículos com muitas motos e circulação de ônibus e alguns caminhões."/>
    <s v="0 | Trecho sem nenhum ponto de apoio ou conforto para o pedestre"/>
    <s v="Não possui"/>
    <n v="1"/>
    <n v="0"/>
    <s v="trecho do poder público avaliado sem implantação de árvores, porém no restante da quadra que não foi avaliada havia presença de árvores que proporcionam sombra a cada 2m. O edifício avaliado possui área de jardim com plantas e palmáceas."/>
    <n v="7"/>
    <s v="região central, próximo a comércio, escolas e lanchonetes com atividades em horário comercial. A noite há uma sensação de insegurança e sem guardas policiais. Avenida com fluxo constante de veículos, porém o semáforo auxilia na travessia segura do pedestre."/>
    <s v="https://drive.google.com/open?id=1YOIUY8PjlPjq5XbNgBAD9KjwjD1gBmtN, https://drive.google.com/open?id=12hEzZr3z1tD2RpoecCSNwuS4L81ZN9Is, https://drive.google.com/open?id=1Q5gB2TZYhbZKMVMR84pqs-LH7dyManER, https://drive.google.com/open?id=1n9un7mSscLqUKZSp9qjnq1Oz-OPU3ofs"/>
    <s v="je.rabitochaves@gmail.com"/>
    <d v="1899-12-30T17:00:00"/>
    <n v="7"/>
    <n v="10"/>
    <n v="10"/>
    <n v="7"/>
    <n v="5"/>
    <n v="8"/>
    <n v="0"/>
    <n v="0"/>
    <n v="8"/>
    <n v="7"/>
    <n v="0"/>
    <n v="1"/>
    <n v="7"/>
    <n v="7.8"/>
    <n v="4"/>
    <n v="4.166666666666667"/>
    <n v="6.2333333333333334"/>
  </r>
  <r>
    <x v="181"/>
    <x v="0"/>
    <x v="24"/>
    <x v="5"/>
    <s v="MS"/>
    <x v="9"/>
    <x v="189"/>
    <x v="2"/>
    <n v="6"/>
    <s v="Calçada com pavimento bem regular, revestido de piso intertravado com bloco sextavado. Porém em alguns trechos pontuais possuem pisos levemente destacados devido algumas raízes proveniente das árvores de grande porte presentes no entorno, locadas na faixa permeável de 1,10m. Ao longo de toda quadra não possui piso tátil, nem rampa de acessibilidade."/>
    <n v="9"/>
    <n v="3"/>
    <n v="1.9"/>
    <s v="Largura regular por toda a quadra. Apesar de ser um local bastante frequentado para práticas esportivas desde crianças à adultos, em diferentes horários ao logo do dia até começo da noite, constatou-se um baixo fluxo de transeuntes pelas calçadas, com presença forte de carros estacionados no entorno imediato, indicando que grande parcela do público frequentador utiliza carros particulares."/>
    <n v="9"/>
    <s v="Calçada plana e homogênea por toda a quadra. Confortável para o deslocamento de pedestres. Alguns trechos próximos a faixa de serviço possui piso sem manutenção e destacados do solo, devido as raízes de árvores. Calçada aparenta não ter tido manutenção do pavimento, porém analisando a partir do eixo da calçada com uma largura de 1,8m o trecho está em boas condições para passagem de pedestres. "/>
    <n v="9"/>
    <s v="Acesso 01: possui 01 placa de sinalização de travessia de pedestre locada na faixa livre, ocasionando um leve desvio e reduzindo a passagem para apenas um pedestre por vez de modo confortável (placa locada à 70cm, com largura da passagem em 1,2m e área permeável na faixa de transição com 1,10m). No trecho do Acesso 02 existem duas placas locadas no trecho que deveria ser de faixa livre e há uma árvore de grande porte que faz com que o pedestre tenha que desviar, porém é possível continuar a travessia pedestre mantendo-se na calçada."/>
    <s v="0 | Não há rampas de acessibilidade."/>
    <s v="Não há rampas de acessibilidade nas esquinas nem piso tátil ao longo da quadra. Apenas rampas para entrada de veículos, acesso garagem e estacionamentos."/>
    <s v="0 | Sem faixa de travessia no trecho"/>
    <s v="Via local não apresenta faixa de pedestre, porém há placas de sinalização vertical de advertência indicando a entrada em áreas escolares. Antigamente o edifício era uma escola particular, depois se tornou ed. público com foco de capacitação dos estudantes, o Instituto mirim e atualmente é sede de secretarias e local para esporte, treinamento de atletas e prática de esporte para a comunidade local."/>
    <s v="0 | Trecho não tem semáforo para pedestre ou semáforo está com defeito"/>
    <s v="Devido ser um bairro residencial, trecho avaliado com vias locais de velocidade máxima de 30 km, não existe semáforos no local, nem no entorno imediato."/>
    <s v="0 | Trecho não tem nenhuma orientação para localização dos pedestres"/>
    <s v="Não existe placas de orientação."/>
    <s v="10 | Trecho com baixo nível de ruído, com, no máximo, 65 dB de nível sonoro"/>
    <n v="12"/>
    <s v="Via local com baixo tráfego de pedestre. Durante as medições de ruído, teve momentos de longa duração que não havia movimentação de automóveis, em média aparecia um automóvel a cada 10 min aproximadamente, local é fortemente residencial e os veículos trafegam em baixa velocidade. O local é próximo de um bosque e o entorno da quadra avaliada possui arvores no entorno, os sons mais frequente são de pássaros, vento e folhagens."/>
    <s v="10 | Trecho com baixo nível de poluição, permitindo sentir até o aroma de plantas e flores"/>
    <s v="Passagem de veículos esporadicamente, com uma média de trafego de nível baixo ao longo do dia"/>
    <n v="1"/>
    <s v="possui um telefone público e lixeiras"/>
    <n v="9"/>
    <n v="32"/>
    <s v="trecho da Rua Usi Tomi  (acesso 01) possui aproximadamente 92m de cumprimento com  08 árvores de grande porte que produzem sombra, aglomeradas em três principais pontos (extremos e meio de quadra) esses &quot;nichos&quot; possuem uma distancia em média de 30 m (por eixo). Apenas dois trechos de aprox. 15m que ficam sem sombra. Nas demais calçadas é acentuada a  presença de vegetação, locadas em média a cada 15m proporcionando sombra ao longo do trecho."/>
    <n v="8"/>
    <s v="Local que passa uma sensação de segurança apesar de não haver comércio no entorno imediato. O local que é característico por ser residencial, bem próximo de um clube (quadra vizinha) e de um bosque (há uma quadra de distância), com baixo tráfego de veículos e a noite existe vigilante particular que faz ronda pelo bairro. Por não haver muito fluxo de veículos, causa conforto para trafegar na região."/>
    <s v="https://drive.google.com/open?id=1pByANYgiREkJBqH0WjHNe94ABVZawkvP, https://drive.google.com/open?id=1bASGdvt-IM44tlpxtr4XRw_EwenxoVI3, https://drive.google.com/open?id=1PVWBfx0Z3L99PmaE368bKvcu2eNxNs0x, https://drive.google.com/open?id=19iJCyMgv5fhYwyhu3EXznkxzeCYXXaS1, https://drive.google.com/open?id=1YmbqIuXERXNikXS5wUytq7jVWtg7thIz, https://drive.google.com/open?id=1TyJDYeeeK8OFYRG8KLnuEMMQvhC3L9IJ, https://drive.google.com/open?id=1P2hKfk3hKSCnQRWWwbRPCwIzCD5LlVVx, https://drive.google.com/open?id=1umSiQKHxTM9uCUSoo3YA_6SkJCtLwrVZ, https://drive.google.com/open?id=1f6c5dpRoVmx10AK8uPe3KeMtvdpjNOe0, https://drive.google.com/open?id=1HHmptEiUp7VxcWpPGlrhLYvVlIr_NA05"/>
    <s v="je.rabitochaves@gmail.com"/>
    <d v="1899-12-30T08:23:00"/>
    <n v="6"/>
    <n v="9"/>
    <n v="9"/>
    <n v="9"/>
    <n v="0"/>
    <n v="0"/>
    <n v="0"/>
    <n v="0"/>
    <n v="10"/>
    <n v="10"/>
    <n v="1"/>
    <n v="9"/>
    <n v="8"/>
    <n v="6.6"/>
    <n v="0"/>
    <n v="8.1666666666666661"/>
    <n v="5.7333333333333334"/>
  </r>
  <r>
    <x v="182"/>
    <x v="0"/>
    <x v="24"/>
    <x v="5"/>
    <s v="MS"/>
    <x v="2"/>
    <x v="190"/>
    <x v="1"/>
    <n v="4"/>
    <s v="O Hospital fica logo ao lado do Terminal Aero Rancho que atende uma das 7 regiões urbanas de Campo Grande. As ruas avaliadas são as mais utilizadas pelos pedestres para acesso ao Hospital.  Na rua lateral ao do acesso 1, o pavimento da calçada se mantém regular por toda a sua extensão, exceto em um ponto onde a raiz da árvore compromete a qualidade do piso e cria um revestimento solto e trepidante. Ao virar a esquina em direção ao acesso 1 do hospital, o revestimento da calçada torna-se predominantemente irregular, podendo causar tropeços e dificultando a circulação de pessoas em cadeiras de rodas. Além disso, percebe-se a presença de tampa de caixa de inspeção e de visita não nivelada com o piso, formando um desnível que também pode causar incidentes."/>
    <s v="10 | Calçada com mais de 3,0 metros de largura e faixa livre com 1,20 m ou mais"/>
    <n v="4.8"/>
    <n v="2"/>
    <s v="A calçada lateral é a que apresenta largura total e de faixa livre mais regular até o seu fim, exceto em um ponto onde a presença de uma árvore bloqueia e estreita a faixa livre de pedestres, forçando os mesmos a andarem pelo canteiro. Logo ao virar a esquina em direção ao Acesso 1, observa-se uma dificuldade em transitar pelo local devido à vegetação invadindo o passeio. Além de inacessível em alguns trechos, a calçada poderia abrigar lixo e animais peçonhentos, oferecendo risco à saúde das pessoas."/>
    <n v="9"/>
    <s v="A calçada possui aparência plana ao longo do trajeto. Entretanto, apesar desta característica, a calçada não deixa de ser considerada inconfortável devido às irregularidades em alguns pontos na calçada, como partes elevadas por conta da raiz de algumas árvores."/>
    <n v="6"/>
    <s v="A calçada possui algumas barreiras e obstáculos que obrigam o pedestre a desviar de seu caminho. O primeiro caso é o de uma árvore existente no meio da faixa livre na rua perpendicular ao acesso principal do hospital. Já no Acesso 1, temos a vegetação que invade a faixa livre e alguns desnivelamentos que dificultariam o acesso de pessoas com cadeira de rodas. Além disso, nessa área temos um pequeno comércio informal que quando encontra-se ocupado por muitos clientes obstrui a circulação dificultando a passagem de qualquer pedestre."/>
    <n v="3"/>
    <s v="A presença de rampas é visível apenas próximo ao semáforo e no acesso 1 do Hospital. Pela ausência de sinalização tátil (direcional e de alerta), estes rebaixamentos de guia não seguem as especificações da NBR9050. Nas esquinas e no outro lado do acesso 1 não se encontra nenhuma rampa, não tornando o local convidativo para pessoas com cadeira de rodas ou carrinhos de bebê, por exemplo. "/>
    <n v="3"/>
    <s v="No Acesso 1, onde há entrada e saída de veículos do estacionamento do hospital seria necessário ter algum tipo de sinalização para travessia segura dos pedestres, porém não há. A unica faixa existente é a que dá acesso ao Terminal de ônibus coletivos do Aero Rancho, avaliado anteriormente pela equipe. Esta faixa apresenta-se desgastada e já não tão visível para os motoristas."/>
    <n v="4"/>
    <s v="A faixa de travessia para pedestres que faz conexão entre o hospital e o terminal Aero Rancho possui um semáforo para pedestres, porém até o dia da visita estava com defeito. O tempo de espera contabilizado de 30 segundos foi baseado no semáforo para automóveis."/>
    <s v="0 | Trecho não tem nenhuma orientação para localização dos pedestres"/>
    <s v="Trecho não tem nenhuma orientação para localização dos pedestres."/>
    <s v="5 | Trecho com nível alto de ruído, que dificulta a conversação entre pessoas que caminham. Nível acima de 70 dB"/>
    <n v="71"/>
    <s v="A calçada da rua lateral está próxima ao terminal de ônibus Aero Rancho e paralela a uma avenida de grande fluxo de veículos de pequeno a grande porte, consequentemente o nível de ruído torna-se alto. Já no trecho do Acesso 1, por ser uma via de característica mais local, o nível de ruído cai consideravelmente."/>
    <s v="5 | Trecho com tráfego intenso de veículos, em especial motocicletas, ônibus, caminhões e vans com motor diesel"/>
    <s v="A poluição atmosférica local é perceptível, principalmente devido ao alto tráfego de veículos com motores a diesel (ônibus coletivos), porém no trecho da entrada principal esta percepção muda devido ao menor fluxo de veículos e ao aumento da massa arbórea."/>
    <s v="5 | Trecho com algum local para descanso ou abrigo, como parada de ônibus ou marquise de edifício"/>
    <s v="O único ponto de apoio aos pedestres seria um ponto de ônibus coberto."/>
    <n v="6"/>
    <n v="13"/>
    <s v="No trecho do acesso 1, o número de espécies arbóreas é maior. Devido a falta de manutenção da vegetação, é necessário se desviar do caminho ou abaixar-se para poder continuar trafegando na calçada. As árvores não são equidistantes e aparentam estar muito próximas escurecendo o caminho, porém mantendo o conforto térmico agradável..  Na rua de maior tráfego, se encontra a maior parte de vegetação rasteira com manutenção periódica e pouquíssimas árvores. "/>
    <s v="5 | Trecho com trânsito mais agressivo e velocidade regulamentar acima de 50 km/h"/>
    <s v="A segurança segue a mesma classificação do caso do terminal Aero Rancho. Há guardas municipais que percorrem as imediações às vezes, porém nada que aumente a sensação de segurança no local. Principalmente à noite onde a iluminação é insuficiente. O fato do transito ser intenso e os carros, na maioria das vezes, passarem em alta velocidade desrespeitando os pontos de parada para a travessia de pedestres aumenta a sensação de insegurança. A questão da iluminação se agrava na rua da entrada principal, as árvores densas e baixas deixam a calçada sem claridade suficiente para ver os obstáculos e aumentando a sensação de insegurança neste trecho. "/>
    <s v="https://drive.google.com/open?id=1yC7L81PfB_bHSfA5aMQKxYs_VT6sbMx0, https://drive.google.com/open?id=1NoyXIPNGiNtU6crzZAHs7cfqFTBo3AKX, https://drive.google.com/open?id=1vyx4kqa5gnGqQnloMYbLJxfJdy5RM020, https://drive.google.com/open?id=1-lz3Wb13a_n5_gTArwLm_O15kMbxo2MC, https://drive.google.com/open?id=1HgFHvfUJYSZ-N6-Zxuu3ZDRYoMxH3Hb0, https://drive.google.com/open?id=1rYGFeDZtb682ZqJFIBcDf--MOj5ctNHR, https://drive.google.com/open?id=1bQTiDrEBhfqtWA4Y-fv8MMR8AT69s5tI, https://drive.google.com/open?id=1dXDa_qcL-IDnTUIZEW01J64tm8VvHZih, https://drive.google.com/open?id=1TVebZH2OBNwLZGLzzAarNrPx4O4d5gSX, https://drive.google.com/open?id=1XyyDibzacjzhzFmd87sx3XE3AyYugvTS"/>
    <s v="je.rabitochaves@gmail.com"/>
    <d v="1899-12-30T07:30:00"/>
    <n v="4"/>
    <n v="10"/>
    <n v="9"/>
    <n v="6"/>
    <n v="3"/>
    <n v="3"/>
    <n v="4"/>
    <n v="0"/>
    <n v="5"/>
    <n v="5"/>
    <n v="5"/>
    <n v="6"/>
    <n v="5"/>
    <n v="6.4"/>
    <n v="2.8333333333333335"/>
    <n v="5.333333333333333"/>
    <n v="5.333333333333333"/>
  </r>
  <r>
    <x v="183"/>
    <x v="0"/>
    <x v="24"/>
    <x v="5"/>
    <s v="MS"/>
    <x v="4"/>
    <x v="191"/>
    <x v="1"/>
    <s v="5 | Calçada com frestas, além de algumas falhas no pavimento"/>
    <s v="O revestimento do piso da calçada, apesar de ser antiderrapante, não possui piso podotátil e está irregular, apresentando rachaduras. Em outros pontos a calçada perde a continuação, obrigando o pedestre a andar na grama, podendo ocorrer acidentes neste trecho."/>
    <s v="10 | Calçada com mais de 3,0 metros de largura e faixa livre com 1,20 m ou mais"/>
    <n v="5"/>
    <n v="1.5"/>
    <s v="A largura total da calçada é variável devido a área permeável que muda de dimensão (aumentando ou não). A faixa livre se mantém regular em todo o perímetro do trecho avaliado."/>
    <n v="4"/>
    <s v="A calçada apresenta inclinação transversal no trecho próximo aos pontos de saída/entrada do terminal. Em um dos casos, uma rampa ocupa quase toda a faixa de circulação atrapalhando a circulação dos pedestres. Entretanto, como não foi mensurada, não podemos afirmar que a inclinação excede os 3% admitidos. Apesar disso, devido à inclinação do Terminal (que pode chegar a 3 metros do nível da rua em uma de suas laterais), é necessário a utilização de rampas e escadas para acesso ao local. No caso da calçada que não possui pavimentação e que é frequentemente utilizada pelos pedestres, visivelmente possui uma inclinação transversal perigosa para o caminhar devido à esta topografia acentuada. O excesso de inclinação transversal torna a circulação do trecho insegura e desconfortável, além de exigir um grande gasto energético."/>
    <n v="7"/>
    <s v="Os postes e placas estão dentro da faixa de serviço (junto ao meio fio), não resultando em barreiras para os pedestres. Apesar disso, a falta de continuidade do piso e em alguns casos estar em péssimo estado de conservação, com o revestimento degradado, com pedras soltas, rachaduras e desníveis, torna-se um obstáculo que coloca em risco a segurança de qualquer pedestre."/>
    <s v="5 | A rampa existe, mas está fora de norma ou sem manutenção"/>
    <s v="Há rampas de acessibilidade, porém estão fora da norma. Ausência de piso tátil de alerta no início e no final tanto da escada existente em um trecho quanto da rampa. Somente uma das rampas possui corrimão (que na verdade parece mais uma grade de separação da rua), não possui duas alturas como exige a norma técnica e não possuem acabamento recurvado paralelo ao piso no seu início e final. Além disso, ausência de sinalização tátil nos corrimãos, não há guia de balizamento na rampa e há ausência de patamar e aparentemente a inclinação é excessiva, dificultando sua subida e descida."/>
    <s v="5 | Faixa desgastada, com falta de manutenção e sem placas de advertência."/>
    <s v="Apenas em dois pontos há faixas de pedestres, e em ambos a faixa encontra-se desgastada pela falta de manutenção. A deficiência na sinalização (tanto vertical quanto horizontal) para que os pedestres possam atravessar a rua com segurança é um agravante, uma vez que, diversas vezes presencia-se os automóveis não respeitando a faixa indicada para parar antes da faixa de travessia de pedestres (faixa de retenção). O fato da faixa de pedestres e de retenção estar bem distante do semáforo, faz com que os motoristas parem apenas antes do semáforo e não antes da faixa de retenção. No local onde há uma escada para acesso à rua e ao terminal não há qualquer tipo de sinalização indicando aos motoristas que aquele trecho é possível a travessia de pedestres, sendo um local que também traz risco."/>
    <n v="4"/>
    <s v="No trecho há semáforos para travessia de pedestres, porém sem sinal sonoro e além disso um dos deles não está funcionando. O que está tem duração suficiente para a travessia de pessoa que ande devagar (35 segundos)."/>
    <s v="0 | Trecho não tem nenhuma orientação para localização dos pedestres"/>
    <s v="Trecho não possui mapas para orientação de localização dos pedestres."/>
    <s v="5 | Trecho com nível alto de ruído, que dificulta a conversação entre pessoas que caminham. Nível acima de 70 dB"/>
    <n v="71"/>
    <s v="Por ser um terminal de ônibus coletivo e estar bem no centro de uma avenida de grande fluxo de veículos de pequeno a grande porte o nível de ruído é alto."/>
    <s v="5 | Trecho com tráfego intenso de veículos, em especial motocicletas, ônibus, caminhões e vans com motor diesel"/>
    <s v="A poluição atmosférica local é perceptível, principalmente devido ao alto tráfego de veículos com motores a diesel (ônibus coletivos)."/>
    <s v="0 | Trecho sem nenhum ponto de apoio ou conforto para o pedestre"/>
    <s v="Trecho sem nenhum ponto de apoio ou conforto para o pedestre."/>
    <n v="2"/>
    <n v="0"/>
    <s v="O trecho possui apenas vegetação rasteira com manutenção periódica e nenhuma espécie arbórea para proteger os pedestres da ação do sol e contra o ruído do trânsito. Isto causa desconforto ao usuário."/>
    <s v="5 | Trecho com trânsito mais agressivo e velocidade regulamentar acima de 50 km/h"/>
    <s v="A Avenida Gunter Hans apresenta um trânsito mais agressivo. Há guardas municipais que percorrem as imediações às vezes, porém nada que aumente a sensação de segurança no local. Principalmente à noite onde a iluminação é insuficiente. O fato do transito ser intenso e os carros, na maioria das vezes, passarem em alta velocidade desrespeitando os pontos de parada para a travessia de pedestres aumenta a sensação de insegurança."/>
    <s v="https://drive.google.com/open?id=1dUNWjJHu0smaSFa0o534ja8K6lBPCrXn, https://drive.google.com/open?id=10RfV5uUhp1cHLeS0vXeq5VZ5cdu8EGha, https://drive.google.com/open?id=1B1HrnJZpA7Jk-coWEbLX2n9iGCYe__9c, https://drive.google.com/open?id=1f4C5F0DZX28sKPclluH1gczICPphYDPO, https://drive.google.com/open?id=1LoTvesmZl_oJE_uzb3LdoiS5XvYntzkT, https://drive.google.com/open?id=1gOnDCfYVeKcjU8A2ZUwrisi8-oCy-nGM, https://drive.google.com/open?id=1c8LLhgU_Oa7KGMgIFonbImZA9JZjzRBY, https://drive.google.com/open?id=1zlcq9Yml_-Eea9yD9MPE8wlPoFQ6Ksiq, https://drive.google.com/open?id=1YkElEClm4dGdI9hM8kJG5nGZNvO60d7w, https://drive.google.com/open?id=1JGiZwEFdE2f-0qXhTYTsus7J8alIeG9O"/>
    <s v="je.rabitochaves@gmail.com"/>
    <d v="1899-12-30T06:50:00"/>
    <n v="5"/>
    <n v="10"/>
    <n v="4"/>
    <n v="7"/>
    <n v="5"/>
    <n v="5"/>
    <n v="4"/>
    <n v="0"/>
    <n v="5"/>
    <n v="5"/>
    <n v="0"/>
    <n v="2"/>
    <n v="5"/>
    <n v="6.2"/>
    <n v="3.8333333333333335"/>
    <n v="3.1666666666666665"/>
    <n v="5"/>
  </r>
  <r>
    <x v="184"/>
    <x v="0"/>
    <x v="24"/>
    <x v="5"/>
    <s v="MS"/>
    <x v="6"/>
    <x v="192"/>
    <x v="0"/>
    <n v="6"/>
    <s v="Calçada com superfície regular, firme e estável, porém trepidante para dispositivos com rodas. Trecho da fachada possui calçada revestida com placa de concreto com junta de 8cm com seixos que causam  desconforto para a passagem do cadeirante. Trecho até ponto de ônibus possui placa de concreto de junta em milímetros sem piso tátil. Restante calçada cimentada com piso tátil."/>
    <s v="10 | Calçada com mais de 3,0 metros de largura e faixa livre com 1,20 m ou mais"/>
    <n v="5.5"/>
    <n v="1.5"/>
    <s v="Largura total e de faixa livre variam ao longo do trecho. Faixa livre mantém um percurso retilíneo, e com a dimensão min de 1.5m. No trecho em frente ao TJMS  a faixa livre é de 2,5m."/>
    <n v="9"/>
    <s v="Percurso entre o ponto de ônibus até o acesso do estacionamento reduziu a dimensão da faixa de passagem livre onde é possível a travessia no piso nivelado. Metade da faixa encontra-se inclinada."/>
    <n v="9"/>
    <s v="Sem barreiras. Com ressalva para o desvio do ponto de ônibus sem necessidade de sair da calçada."/>
    <n v="3"/>
    <s v="Não há rampas para acesso a faixa de pedestre que fica na entrada do TJMS, nem na travessia para acesso ao prédio da Receita Federal e próimo ao ponto de ônibus. Foram identificadas 2 rampas, próximas ao ponto de ônibus, situadas em frente ao TRE e Imasul."/>
    <n v="8"/>
    <s v="Faixas de pedestres no nível da pista, bem pintada e apenas algumas com placa de sinalização e iluminação. Nem todas tinham rebaixamento da calçada para fazer a travessia, como é o caso da entrada  para o TJMS. Teve trecho em que existe rampa para travessia porém sem sinalização horizontal (na frente da Receita Federal)."/>
    <s v="0 | Trecho não tem semáforo para pedestre ou semáforo está com defeito"/>
    <s v="Não possui nenhum tipo de semáforo."/>
    <s v="0 | Trecho não tem nenhuma orientação para localização dos pedestres"/>
    <s v="Não possui mapas com placas de orientação"/>
    <s v="10 | Trecho com baixo nível de ruído, com, no máximo, 65 dB de nível sonoro"/>
    <n v="56"/>
    <s v="Não há incômodo ou dificuldade de conversação no local, mesmo com o tráfego de nível moderado."/>
    <s v="10 | Trecho com baixo nível de poluição, permitindo sentir até o aroma de plantas e flores"/>
    <s v="Pouca presença de caminhões, região com densa vegetação arbórea também contribui para a qualidade do ar."/>
    <n v="8"/>
    <s v="03 bancos localizados na frente do edifício e lixeiras.A entrada é recuada do alinhamento e possui marquise de aproximadamente 3x10m. Também há o ponto de ônibus com abrigo e assento."/>
    <s v="10 | Rua com árvores dispostas a cada 10 metros. Canteiros ajardinados e bem mantidos ao lado da calçada. Edificações também têm jardins e árvores"/>
    <n v="30"/>
    <s v="Vegetação densa, de difícil contabilização de todo o trecho. Na área da fachada do TJMS estima-se pelo menos 30 árvores que produzem sombra ao pedestre. árvores e jardins estão bem conservados e protegem o pedestre da insolação direta e proporcionam bem estar e conforto ambiental."/>
    <n v="7"/>
    <s v="Local de velocidade máxima de 30km e com radares. Porém não há comércio ao longo do trecho, sendo que fora do horário de funcionamento, mesmo com vigilantes que prezam pela segurança dos edifícios públicos, no período noturno causa uma sensação de insegurança, com entorno de vegetação arbórea densa que necessita de uma boa iluminação."/>
    <s v="https://drive.google.com/open?id=1b0i2ktIUl6l3Jil2x7nM1ptgcZ3vRp0p, https://drive.google.com/open?id=1WYqiBDmSikekw-TjjocviTYaHvfD_n8l, https://drive.google.com/open?id=1r9XinGubhr1mQAdH3clfrpJUoKbNKfjY, https://drive.google.com/open?id=1lc145KiP0-HwklJNta-RDiiaolDNh95l, https://drive.google.com/open?id=1QSVf09t9aNzqEle2wZqx7_Km8sgkh9v_, https://drive.google.com/open?id=1y2MqtRkJgJGuI7oRRqQ2usMwCShDsJvR, https://drive.google.com/open?id=1rCzs6hAz32akv9MdjibWGHyuPuGikd6q"/>
    <s v="je.rabitochaves@gmail.com"/>
    <d v="1899-12-30T09:00:00"/>
    <n v="6"/>
    <n v="10"/>
    <n v="9"/>
    <n v="9"/>
    <n v="3"/>
    <n v="8"/>
    <n v="0"/>
    <n v="0"/>
    <n v="10"/>
    <n v="10"/>
    <n v="8"/>
    <n v="10"/>
    <n v="7"/>
    <n v="7.4"/>
    <n v="4"/>
    <n v="9.6666666666666661"/>
    <n v="7.1333333333333337"/>
  </r>
  <r>
    <x v="185"/>
    <x v="0"/>
    <x v="24"/>
    <x v="5"/>
    <s v="MS"/>
    <x v="4"/>
    <x v="193"/>
    <x v="1"/>
    <n v="8"/>
    <s v="O pavimento encontra-se regular, porém há algumas trincas e recortes no passeio. Não há piso tátil."/>
    <n v="7"/>
    <n v="2"/>
    <n v="0.5"/>
    <s v="Não aparenta haver faixa de serviços no local, todos os postes e placas estão no gramado ao lado do passeio. "/>
    <n v="9"/>
    <s v="Calçada predominantemente plana, há alguns desníveis mínimos que não atrapalham o caminhar. "/>
    <s v="10 | Trecho sem obstáculos permite o caminhar contínuo pela calçada"/>
    <s v="O trecho não possui nenhum tipo de barreiras aos pedestres, toda a sinalização e postes encontra-se no gramado ao lado do passeio."/>
    <n v="4"/>
    <s v="No trecho há duas rampas de acessibilidade, porém estão sem a devida manutenção, em situação perigosa."/>
    <s v="10 | Faixa de pedestres bem visível, com iluminação para aumentar visibilidade e sinalização de advertência ao motorista"/>
    <s v="Possui faixa de pedestres em ótimo estado."/>
    <s v="0 | Trecho não tem semáforo para pedestre ou semáforo está com defeito"/>
    <s v=" Há somente um semáforo em uma das esquinas e o tempo de travessia é superior a 1min. Não há semáforo especifico para o pedestre e nem o sinal sonoro."/>
    <s v="0 | Trecho não tem nenhuma orientação para localização dos pedestres"/>
    <s v="Não há mapas e placas de orientação do local, há apenas uma placa para proibir a travessia de pedestres em determinado local."/>
    <n v="7"/>
    <n v="70"/>
    <s v="Trecho possui um alto nível de ruido em horários de pico de movimento."/>
    <n v="7"/>
    <s v="Não há sinais visíveis de poluição do ar, mas há um intenso fluxo de veículos nesse local. "/>
    <n v="7"/>
    <s v="Nesse trecho há duas áreas de bosque, com muitas árvores e lixeiras, não há banco e nem qualquer outra estrutura nesses locais."/>
    <s v="10 | Rua com árvores dispostas a cada 10 metros. Canteiros ajardinados e bem mantidos ao lado da calçada. Edificações também têm jardins e árvores"/>
    <n v="23"/>
    <s v="Nessa fachada há duas áreas sombreadas pela extensa quantia de árvores. O que torna o clima agradável nesse trecho. "/>
    <n v="7"/>
    <s v="Não é tão segura pelo alto fluxo de veículos constante nesse trecho. "/>
    <m/>
    <s v="je.rabitochaves@gmail.com"/>
    <d v="1899-12-30T14:00:00"/>
    <n v="8"/>
    <n v="7"/>
    <n v="9"/>
    <n v="10"/>
    <n v="4"/>
    <n v="10"/>
    <n v="0"/>
    <n v="0"/>
    <n v="7"/>
    <n v="7"/>
    <n v="7"/>
    <n v="10"/>
    <n v="7"/>
    <n v="7.6"/>
    <n v="5"/>
    <n v="8"/>
    <n v="7.1"/>
  </r>
  <r>
    <x v="186"/>
    <x v="0"/>
    <x v="24"/>
    <x v="5"/>
    <s v="MS"/>
    <x v="7"/>
    <x v="194"/>
    <x v="0"/>
    <s v="5 | Calçada com frestas, além de algumas falhas no pavimento"/>
    <s v="A calçada possui não possui piso podotátil e tem revestimento regular ao longo do trajeto, excesso em um ponto onde se vê uma elevação causada por uma raiz de árvore que pode dificultar a circulação com cadeira de rodas."/>
    <s v="10 | Calçada com mais de 3,0 metros de largura e faixa livre com 1,20 m ou mais"/>
    <n v="3.8"/>
    <n v="2"/>
    <s v="A largura é regular ao longo do trecho avaliado. Entretanto, a presença de um equipamento urbano caracterizado como um obstáculo suspenso invade um pouco a faixa livre estreitando este espaço, porém respeitando a largura mínima de 1,20m."/>
    <n v="9"/>
    <s v="A calçada apresenta inclinação transversal aparentemente plana. Em um ponto há uma rampa, onde antigamente era a entrada para o estacionamento da escola, com largura que prejudica a faixa livre de circulação e mesmo não mensurada, ultrapassa a inclinação de 3%."/>
    <n v="9"/>
    <s v="Observando o trecho, vê-se a presença de um orelhão que atrapalha um pouco a percepção visual além de forçar o pedestre a desviar um pouco do eixo central da calçada. Além disso, como já citado anteriormente temos uma elevação no piso devido à raiz de uma árvore que serve como barreira para pessoas com cadeira de rodas."/>
    <s v="5 | A rampa existe, mas está fora de norma ou sem manutenção"/>
    <s v="No trecho temos rampas nas esquinas e em frente à entrada principal do edifício. As rampas existente estão sem manutenção e não seguem as recomendações da norma de acessibilidade. "/>
    <n v="6"/>
    <s v="Há uma faixa de pedestre em frente à entrada principal com placa de advertência, porém com a pintura desgastada e que dá para o outro lado da rua que não possui rampa e calçada com diversos obstáculos e irregularidades, gerando um número grande de pedestres andando na rua, principalmente nos horários de saída de alunos da escola."/>
    <s v="0 | Trecho não tem semáforo para pedestre ou semáforo está com defeito"/>
    <s v="O trecho não apresenta semáforo de pedestres."/>
    <s v="0 | Trecho não tem nenhuma orientação para localização dos pedestres"/>
    <s v="Trecho não tem nenhuma orientação para localização dos pedestres, nem mesmo placas com o nome da rua."/>
    <n v="8"/>
    <m/>
    <s v="O trecho apresenta nível de ruído que não atrapalha a conversão e torna a permanência no local agradável."/>
    <n v="7"/>
    <s v="O número de veículos antigos que trafegam no local e o nível de poeira no ar trazem um pouco de polução para o local. Mas no trecho não trafegam muitos veículos de grande porte, auxiliando na não geração de grandes níveis de poluição na atmosfera. "/>
    <s v="0 | Trecho sem nenhum ponto de apoio ou conforto para o pedestre"/>
    <s v="O trecho não apresenta bancos ou qualquer outro tipo de mobiliário que auxiliem no descanso dos pedestres, o conforto se dá pela presença de vegetação que protege os pedestres e trazem um pouco de proteção para os mesmos."/>
    <n v="9"/>
    <n v="50"/>
    <s v="Através de uma gentileza urbana (recuo do lote da edificação) foi implantado uma faixa verde ao lado do muro, ao norte da calçada. Através desta decisão, foi possível ter uma sequência de espécies arbóreas/arbustivas de médio-grande porte sem atrapalhar a fiação da rede elétrica e proteger os pedestres na maioria dos meses durante todo o dia. Esta sequencia de árvores é interrompida quase ao chegar em uma das esquina, e logo se vê a diferença de conforto para transitar no local sem proteção."/>
    <n v="6"/>
    <s v="A segurança ocorre no trecho pela presença de transito mais leve devido à presença de lombadas que forçam os motoristas e reduzir a velocidade assim como a presença de moradores ocupando a calçada para conversar e tomar tereré. O fato da rua não apresentar muitos comércios e a iluminação à noite não ser adequada para os pedestres, a sensação de segurança e bem-estar desejável não é alcançada."/>
    <s v="https://drive.google.com/open?id=14rSwF3pRWQIQTC1ZsLD0ZLtazFw1QkIi, https://drive.google.com/open?id=1SbrdFupF1-hcb1hR12dkE6C-iiFDNP6F, https://drive.google.com/open?id=1f0ka-tDyuKW8DPoigt3Negd9uryDLeyl, https://drive.google.com/open?id=19W0H5Ejrk1EmvrMXlE0CIyKuR_mxCfQp, https://drive.google.com/open?id=1XLMj-AbUto-JbrwbJ3vXx9KH7IuF8eKv, https://drive.google.com/open?id=1IssbJkTw7YqLEsu7Wy6z_7sxGBlGHU99, https://drive.google.com/open?id=1Jnz1M4gVL6_AQ_V6lKtl563DtovI3xXk"/>
    <s v="je.rabitochaves@gmail.com"/>
    <d v="1899-12-30T09:40:00"/>
    <n v="5"/>
    <n v="10"/>
    <n v="9"/>
    <n v="9"/>
    <n v="5"/>
    <n v="6"/>
    <n v="0"/>
    <n v="0"/>
    <n v="8"/>
    <n v="7"/>
    <n v="0"/>
    <n v="9"/>
    <n v="6"/>
    <n v="7.6"/>
    <n v="3"/>
    <n v="6.833333333333333"/>
    <n v="6.3666666666666663"/>
  </r>
  <r>
    <x v="187"/>
    <x v="0"/>
    <x v="24"/>
    <x v="5"/>
    <s v="MS"/>
    <x v="2"/>
    <x v="195"/>
    <x v="1"/>
    <n v="6"/>
    <s v="Calçadas mais regular nos trechos onde a pavimentação é de concreto — diferente dos locais onde há blocos intertravados sextavados, apresentando maiores irregularidades, como trepidações e peças faltantes. Estes dois tipos de pavimentação são intercalados ao longo do trecho que não apresenta piso podotátil, exceto em frente à um banco. Mesmo no local onde a calçada é mais regular, existem algumas trincas e pequenas elevações."/>
    <n v="8"/>
    <n v="2.5499999999999998"/>
    <n v="1.5"/>
    <s v="Largura regular ao longo do trecho avaliado. A faixa livre de circulação, apesar de não ser mensurada em alguns pontos, aparenta possui a largura mínima, não podendo ser mais estreita do que isso."/>
    <s v="10 | Calçada de aparência plana, que não impede o caminhar confortável e seguro"/>
    <s v=" A calçada aparenta ser plana do meio-fio até o alinhamento predial. A maior inclinação ocorre longitudinalmente principalmente ao final da rua, onde pode atrapalhar a circulação confortável das pessoas com algum tipo de dificuldade de locomoção."/>
    <n v="9"/>
    <s v="O trecho não apresenta muitas barreiras. Em alguns pontos, houve um recuo na cerca do hospital para abrigar os pontos de ônibus cobertos e isso evitou que ele obstruísse a passagem. As barreiras mais significativas se dão por conta dos vendedores ambulantes que, principalmente nos primeiros horários do dia, se instalam na entrada do hospital e diminuem o espaço disponível para circulação, principalmente porque é neste horário que há a maior quantidade de pessoas circulando no local."/>
    <s v="5 | A rampa existe, mas está fora de norma ou sem manutenção"/>
    <s v="Há rampas, porém não obedecem a norma de acessibilidade não sendo padronizadas e com ausência de piso tátil de alerta nas mesmas."/>
    <n v="6"/>
    <s v="Devido ao fluxo intenso de veículos, foi necessário implantar uma faixa de pedestres elevada em frente ao edifício sendo o único local com faixa para travessia. Neste local inexiste semáforos, sendo necessário que o motorista pare por livre e espontânea vontade (o que demora em alguns casos) para os pedestres atravessarem a rua. Nas esquinas não há qualquer outro tipo de sinalização para os pedestres."/>
    <s v="0 | Trecho não tem semáforo para pedestre ou semáforo está com defeito"/>
    <s v="Não há semáforos no local, tanto para pedestres quanto para os automóveis."/>
    <s v="0 | Trecho não tem nenhuma orientação para localização dos pedestres"/>
    <s v="O trecho não apresenta placas ou painéis de orientação indicando os locais e pontos de interesse. Nos pontos de ônibus também não há sinalização de quais linhas circulam pelo local."/>
    <n v="4"/>
    <m/>
    <s v="Trecho com alto nível de ruído, principalmente nos horários de pico, inviabilizando a conversação entre pessoas."/>
    <s v="5 | Trecho com tráfego intenso de veículos, em especial motocicletas, ônibus, caminhões e vans com motor diesel"/>
    <s v="Trecho com alto nível de tráfego de veículos, a fumaça é visível em alguns veículos e ônibus antigos."/>
    <s v="5 | Trecho com algum local para descanso ou abrigo, como parada de ônibus ou marquise de edifício"/>
    <s v="O trecho apresenta dois pontos de parada de ônibus com cobertura, sendo os únicos pontos de descanso ou abrigo."/>
    <n v="7"/>
    <m/>
    <s v="O trecho é bem arborizado apresentando várias árvores ao longo do percurso, entretanto o número de espécies arbóreas é menor em frente a edificação pública de saúde. No restante do trecho, mesmo que estas árvores não estejam na calçada propriamente dita - e sim, dentro do lote, a sombra projetada é bem agradável sendo um alivio nos horários de sol mais forte."/>
    <n v="6"/>
    <s v="O local apresenta vários comércios abertos e um número grande de pessoas circulando no local ao longo do dia, o que aumenta a sensação de segurança. Apesar do fluxo alto de automóveis, a velocidade de circulação diminui nos horários de pico por consequência da implantação da faixa elevada (que força os motoristas a pararem o transito para permitir a passagem dos pedestres) também trazendo certa sensação de segurança, porém a falta de sinalização em outros pontos do trecho, o número de pessoas circulando ser menor nestes locais e o auto nível de ruído em toro do percurso trazem a sensação de querer sair logo do local."/>
    <s v="https://drive.google.com/open?id=156TN0bSCZO1JqAP8S6VOWlu27d84oIT5, https://drive.google.com/open?id=1rdGLVpitgQb-5zRF0pwfDchINrd4eK1j, https://drive.google.com/open?id=10KmJkRi8slYqAADDdas1880E6ZWNkvmb, https://drive.google.com/open?id=1o0DmQ2wZHy3uWBCl63hyNLpUZKxVKZ9J, https://drive.google.com/open?id=1fpFSQZAOOcPwQTvMLcNCXmmcaY5JY7Ga, https://drive.google.com/open?id=1nFnle10tiTh22sw3fIG_EXex0FnrECDY, https://drive.google.com/open?id=1I3oC8rpBXzYk4L0aV7_MOZuv1hzangVd, https://drive.google.com/open?id=1IWhlOtb2aGfXtseuKshcoKZZbJGRVBHW, https://drive.google.com/open?id=19ep7_hzXL__TiC24nD9j1fEZqFIU16_C, https://drive.google.com/open?id=1jEnLrYzpMF9QsJ5a9uXSy36943Avcz03"/>
    <s v="je.rabitochaves@gmail.com"/>
    <d v="1899-12-30T10:35:00"/>
    <n v="6"/>
    <n v="8"/>
    <n v="10"/>
    <n v="9"/>
    <n v="5"/>
    <n v="6"/>
    <n v="0"/>
    <n v="0"/>
    <n v="4"/>
    <n v="5"/>
    <n v="5"/>
    <n v="7"/>
    <n v="6"/>
    <n v="7.6"/>
    <n v="3"/>
    <n v="5.333333333333333"/>
    <n v="6.0666666666666664"/>
  </r>
  <r>
    <x v="188"/>
    <x v="0"/>
    <x v="24"/>
    <x v="5"/>
    <s v="MS"/>
    <x v="9"/>
    <x v="196"/>
    <x v="1"/>
    <n v="8"/>
    <s v="Pavimento regular, porém devido ao seu revestimento, seguindo os moldes do mosaico português acarreta trepidação quando ocorre a circulação de algum instrumento de rolamento. Possui piso tátil. "/>
    <s v="10 | Calçada com mais de 3,0 metros de largura e faixa livre com 1,20 m ou mais"/>
    <n v="5.65"/>
    <n v="5.65"/>
    <s v="Largura irregular, que varia ao longo do trecho, devido ser uma passagem intra quadra oriunda das construções limiares já implantadas."/>
    <n v="8"/>
    <s v="Existe uma leve inclinação, mas que não impede uma passagem confortável  dos frequentantes. "/>
    <s v="10 | Trecho sem obstáculos permite o caminhar contínuo pela calçada"/>
    <s v="Não possui barreira que prejudique a passagem."/>
    <s v="0 | Não há rampas de acessibilidade."/>
    <s v="Por ser um trecho de meio de quadra, não foi identificado rampa. o Final do trecho que conecta para rua Quinze de Novembro possui faixa de elevada para pedestres, não sendo necessária uma rampa para atravessar a rua. Enquanto do outro lado com acesso à Av. Afonso Pena, não possui faixa de pedestre elevada e nem rampa conectado a passagem avaliada. "/>
    <n v="7"/>
    <s v="Faixa elevada para pedestre ou plataforma de elevação (lombada) como estratégia de traffic calm para diminuição de velocidade dos automóveis, possibilita melhor acessibilidade e segurança ao pedestre e  desgaste por intemperismo do material de revestimento."/>
    <n v="1"/>
    <s v="Faixa um pouco desgastada. Com semáforo. Porém sem sinalização de passagem de pedestre"/>
    <s v="0 | Trecho não tem nenhuma orientação para localização dos pedestres"/>
    <s v="Não possui nenhuma orientação de localização para o pedestre."/>
    <n v="4"/>
    <m/>
    <s v="Percurso exclusivo de pedestre, com interferência de ruídos de uma das Avenidas principais de Campo Grande, a Av. Afonso Pena."/>
    <s v="5 | Trecho com tráfego intenso de veículos, em especial motocicletas, ônibus, caminhões e vans com motor diesel"/>
    <s v="Por se tratar de um trecho de trafego intenso de veículos é possível identificar fumaça"/>
    <n v="3"/>
    <s v="Não existe "/>
    <s v="0 | Trecho de rua sem nenhuma vegetação"/>
    <n v="0"/>
    <s v="Sem presença de vegetação"/>
    <n v="6"/>
    <s v="Durante horário comercial existe intenso movimento de translado por parte dos pedestres e o tráfego de veículos é rápido e agressivo. No período noturno existe problemas com criminalidade no entorno, com tudo o trecho é fechado."/>
    <s v="https://drive.google.com/open?id=1NMr548cJt9bINaOgwLs4TlWJgpWy9LhH, https://drive.google.com/open?id=1nxaAmvO9hD00LASzAHtgKdIgFYTMgogf, https://drive.google.com/open?id=1glLM4yYjBmpA7FQuLArysWrB5UYKSM-H, https://drive.google.com/open?id=1ZA3QCgqr8sKqdw6eW9t_86TqessQ8dRd, https://drive.google.com/open?id=1i_qS2k_nWvhwebSrFnwZStMZF9gwZgh9"/>
    <s v="je.rabitochaves@gmail.com"/>
    <d v="1899-12-30T16:20:00"/>
    <n v="8"/>
    <n v="10"/>
    <n v="8"/>
    <n v="10"/>
    <n v="0"/>
    <n v="7"/>
    <n v="1"/>
    <n v="0"/>
    <n v="4"/>
    <n v="5"/>
    <n v="3"/>
    <n v="0"/>
    <n v="6"/>
    <n v="7.2"/>
    <n v="3.8333333333333335"/>
    <n v="2.6666666666666665"/>
    <n v="5.5"/>
  </r>
  <r>
    <x v="189"/>
    <x v="0"/>
    <x v="24"/>
    <x v="5"/>
    <s v="MS"/>
    <x v="0"/>
    <x v="197"/>
    <x v="1"/>
    <n v="8"/>
    <s v="A calçada possui em sua maior parte revestimento regular, firme e estável, além de contar com piso tátil. No entanto, alguns trechos apresentam revestimento do piso com rachaduras e alguns desnivelamentos causados por raízes de árvores. Estes desnivelamentos podem chegar a mais de 5 centímetros, deixando peças soltas que causam trepidação, ou seja, um empecilho aos pedestres."/>
    <s v="10 | Calçada com mais de 3,0 metros de largura e faixa livre com 1,20 m ou mais"/>
    <n v="5"/>
    <n v="2.5"/>
    <s v="A largura é regular, entretanto varia conforme a rua. Nas ruas orientadas ao norte e sul, a calçada possui largura de 5 metros, nas calçadas orientadas a leste e oeste, a largura passa a ser de 3,00 metros. "/>
    <s v="10 | Calçada de aparência plana, que não impede o caminhar confortável e seguro"/>
    <s v="A calçada é aparentemente plana, não excedendo os 3% de inclinação transversal e confortável ao caminhar."/>
    <n v="4"/>
    <s v="A rota avaliada apresenta diversos tipos de barreiras e obstáculos. A NBR 16537/2016 estipula que deve haver pelo menos 1,00 m de distância entre a sinalização tátil de direcionamento e as paredes, os pilares ou outros objetos, contando-se 1,00 m desde a borda da sinalização tátil, como ilustrado na figura acima. Alguns postes e diversas ocupações de comércios ambulantes/informais não respeitam esta distância, estando em alguns casos sobre o piso podotátil. Esta situação atrapalha a circulação, especialmente de deficientes visuais. Outro tipo de obstáculo encontrado é o de um contêiner de coleta de lixo que também está sobre um piso podotátil. Estas barreiras dificultam o passeio dos que precisam da sinalização para melhor se locomover, sendo então os deficientes visuais os mais prejudicados."/>
    <n v="8"/>
    <s v="Os rebaixamentos, quando construídos adequadamente, tornam acessível o percurso de todos os pedestres, independente se são pessoas com dificuldade de locomoção ou não. A inclinação das rampas existentes é suave. O revestimento do piso é regular, firme e antiderrapante. A sinalização tátil instalada possui cor contrastante com a do piso adjacente, mas não segue à risca as especificações da NBR9050. Não há desnível entre o término do rebaixamento da calçada e o asfalto. OBS.: Em duas esquinas as rampas foram quebradas devido a uma requalificação de uma das vias perimetrais da praça em questão."/>
    <n v="9"/>
    <s v="Na calçada voltada à principal via de Campo Grande, a Avenida Afonso Pena, as faixas de travessia para pedestres estão bem pintadas e conservadas recebendo manutenção regular. São visíveis para os motoristas, inclusive durante o período noturno devido à qualidade da mesma e à boa iluminação que a via apresenta. Entretanto, na via adjacente a faixa existente necessita de manutenção pois está com a pintura mal conservada."/>
    <n v="3"/>
    <s v="O trecho possui semáforo para pedestres em cada uma das três vias analisadas, porém sem sinal sonoro em todas e em uma delas o semáforos não está funcionando."/>
    <n v="1"/>
    <s v="O trecho apresenta apenas uma placa informativa, voltada a atração turística orientando a localização da praça em si."/>
    <n v="6"/>
    <n v="68"/>
    <s v="Devido ao alto fluxo de veículos, pessoas, carros de propaganda, ônibus coletivos e, às vezes, ambulâncias o ruído no local pode ser caracterizado como alto."/>
    <s v="5 | Trecho com tráfego intenso de veículos, em especial motocicletas, ônibus, caminhões e vans com motor diesel"/>
    <s v="O local é transitado em sua maior parte do tempo por ônibus movidos à diesel e carros de passeio e não há como negar a poluição existente neste local. Entretanto devido ao número de vegetação, esta sensação diminui um pouco."/>
    <s v="10 | Trecho com muitos bancos, praças, minipraças, espaços cobertos para descanso, abrigos para a chuva, banheiros e bebedouros públicos"/>
    <s v="Por ser uma praça, o local conta com vários mobiliários para apoio e conforto dos transeuntes e dos que permanecem no local. Entre eles podemos citar o banheiro público, bancos, vários espaços com sombra, pergolados, bebedouro, etc."/>
    <n v="8"/>
    <n v="6"/>
    <s v="O local conta com diversas espécies arbustivas, porem não tantas na calçada. A vegetação existente está presente, em sua maioria, dentro da área da praça. As árvores da calçada não aparentam ser adequadas para o local, já que algumas danificaram a calçada. A praça conta com um paisagismo, mas devido à falta de manutenção boa parte da composição se perdeu."/>
    <n v="6"/>
    <s v="O transito no local tem como velocidade máxima a de 50km/h. Apesar disso, há diversos casos de acidentes envolvendo pedestres e motoristas. Um dos motivos relaciona-se à falta de sinalização para os pedestres. Por vezes, o pedestre não sabendo a hora de atravessar a rua acaba sendo pego de surpresa, principalmente por carros que estão na conversão. Em relação à sensação de segurança em si, os pedestres podem se sentir mais seguros durante o dia e fim da tarde, enquanto os comércios estão abertos e há bastante movimento na rua. O sentimento se agrava no período na noite, quando os comércios fecham e as ruas ficam desertas."/>
    <s v="https://drive.google.com/open?id=1AqE3oBjl9SYGDFena9Mhvi2O8h3RzDms, https://drive.google.com/open?id=1lH53sDhx3KsSrE_ZYbrTW_F7f-Kfa76O, https://drive.google.com/open?id=1wNLi5X2u1bPcNMZVCugQHPS4N2FYs-D3, https://drive.google.com/open?id=1triZjP_s7EKxZLbCyZn_8LIT_UxlU_0C, https://drive.google.com/open?id=1L9iFbMBBAwpDzOj8VyoLt2alnlsIY7Vu, https://drive.google.com/open?id=1dNPGpKhqQJYHxuCLsNf4Oc07GWqbRQcB, https://drive.google.com/open?id=1jHDmLcay29t8ZqNWjm1TaM_SGhqYEnKZ, https://drive.google.com/open?id=1g4CGYCo3Ij0SDIKHAveLtSnum-tbPu7H, https://drive.google.com/open?id=1AhV8pVFOAk11ncGiNdjWgLc6A5_6RD_q, https://drive.google.com/open?id=1MYoafkznHxNF1VRbfEzuU-u5gr_bMwtn"/>
    <s v="je.rabitochaves@gmail.com"/>
    <d v="1899-12-30T12:10:00"/>
    <n v="8"/>
    <n v="10"/>
    <n v="10"/>
    <n v="4"/>
    <n v="8"/>
    <n v="9"/>
    <n v="3"/>
    <n v="1"/>
    <n v="6"/>
    <n v="5"/>
    <n v="10"/>
    <n v="8"/>
    <n v="6"/>
    <n v="8"/>
    <n v="5.666666666666667"/>
    <n v="7.166666666666667"/>
    <n v="7.166666666666667"/>
  </r>
  <r>
    <x v="190"/>
    <x v="0"/>
    <x v="24"/>
    <x v="5"/>
    <s v="MS"/>
    <x v="7"/>
    <x v="198"/>
    <x v="2"/>
    <s v="10 | Calçada nivelada, sem imperfeições e dotada de piso tátil"/>
    <s v="Aparentemente foi reformada recente e está bem regular."/>
    <s v="10 | Calçada com mais de 3,0 metros de largura e faixa livre com 1,20 m ou mais"/>
    <n v="4.33"/>
    <n v="3.8"/>
    <s v="Não possui faixa permeável. "/>
    <n v="9"/>
    <s v="Calçada praticamente plana, possui somente uma inclinação leve para a entrada dos veículos."/>
    <n v="9"/>
    <s v="Há postes, lixeira e telefone público no trecho, porem restritos a faixa de serviço."/>
    <n v="6"/>
    <s v="Possui rebaixamento da guia somente na entrada, nas duas esquinas não possui nenhum tipo de acessibilidade."/>
    <s v="5 | Faixa desgastada, com falta de manutenção e sem placas de advertência."/>
    <s v="Faixa somente em uma das esquinas, pintura quase apagada."/>
    <s v="0 | Trecho não tem semáforo para pedestre ou semáforo está com defeito"/>
    <s v="Trecho não possui semáforo especifico para pedestres."/>
    <s v="0 | Trecho não tem nenhuma orientação para localização dos pedestres"/>
    <s v="Trecho não possui nenhum tipo de sinalização para pedestres."/>
    <s v="10 | Trecho com baixo nível de ruído, com, no máximo, 65 dB de nível sonoro"/>
    <n v="54"/>
    <s v="Trecho avaliado em horário tranquilo, fluxo leve."/>
    <n v="8"/>
    <s v="O fluxo de veículos não é constante, portanto não apresenta elevado nível de poluição atmosférica. E também há um canteiro central que é pouco arborizado, mas ajuda. "/>
    <n v="2"/>
    <s v="Há uma praça próximo ao local e também um canteiro central na avenida com algumas árvores, porém na fachada analisada não há nenhum tipo de conforto ao usuário. "/>
    <s v="0 | Trecho de rua sem nenhuma vegetação"/>
    <n v="0"/>
    <s v="Não há nenhuma arborização no trecho, sendo bem desconfortável andar nos horários mais quentes do dia."/>
    <n v="7"/>
    <s v="Há uma certa sensação de segurança pelo fato de que há guardas nas proximidades e também diversas pessoas passando pelo local. "/>
    <s v="https://drive.google.com/open?id=1Ms62eLsJ2G9A7zx6y6lTVgBVJwJnWZII, https://drive.google.com/open?id=1TLVZWJIk7G6fXcR5abuUk0DHdlPuej2_, https://drive.google.com/open?id=1x0QekR1J3XQk2wkbAWJK3apLrBINcdoE"/>
    <s v="je.rabitochaves@gmail.com"/>
    <d v="1899-12-30T12:36:00"/>
    <n v="10"/>
    <n v="10"/>
    <n v="9"/>
    <n v="9"/>
    <n v="6"/>
    <n v="5"/>
    <n v="0"/>
    <n v="0"/>
    <n v="10"/>
    <n v="8"/>
    <n v="2"/>
    <n v="0"/>
    <n v="7"/>
    <n v="8.8000000000000007"/>
    <n v="2.5"/>
    <n v="5"/>
    <n v="6.6"/>
  </r>
  <r>
    <x v="191"/>
    <x v="0"/>
    <x v="24"/>
    <x v="5"/>
    <s v="MS"/>
    <x v="7"/>
    <x v="199"/>
    <x v="1"/>
    <n v="9"/>
    <s v="Trecho regular com leves alterações no pavimento. "/>
    <n v="7"/>
    <n v="1.9"/>
    <n v="1.35"/>
    <s v="Não possui faixa permeável, faixa há uma variação de largura ao longo do trecho."/>
    <n v="9"/>
    <s v="Calçada praticamente plana."/>
    <n v="7"/>
    <s v="Há alguns postes e há um banco de ponto de ônibus também no trajeto."/>
    <n v="6"/>
    <s v="Possui rebaixamento da guia somente na entrada, e em uma das esquinas."/>
    <n v="7"/>
    <s v="Faixa somente em uma das esquinas. O restante da via carece de uma melhor sinalização para o pedestre."/>
    <s v="5 | Trecho com semáforo para pedestres, mas sem sinal sonoro. Espera para abertura superior a 1 min. e tempo curto (menos de 15 seg.) para travessia"/>
    <s v="Trecho possui somente um semáforo para pedestres e com um grande fluxo o tempo de 30seg para travessia não é suficiente. O restante da via não há nada."/>
    <n v="1"/>
    <s v="Trecho possui somente um tipo de placa para travessia de pedestres na faixa."/>
    <n v="6"/>
    <n v="73"/>
    <s v="No horário avaliado o fluxo não estava tão intenso. Porém a área é conturbada nos horários de pico, então durante uma permanência prolongada pode acabar gerando desconforto. "/>
    <n v="6"/>
    <s v="Local com fluxo intenso de veículos e também de caminhões."/>
    <s v="5 | Trecho com algum local para descanso ou abrigo, como parada de ônibus ou marquise de edifício"/>
    <s v="Há uma praça bem na frente do local, porém na quadra analisada só possui uma proteção de parada de ônibus. "/>
    <n v="3"/>
    <n v="0"/>
    <s v=" Ao longo da via só há uma pequena área sombreada por árvores de dentro da edificação. "/>
    <n v="8"/>
    <s v="Há uma certa sensação de segurança pelo fato de que há guardas em todo o entorno, porém há um grande fluxo de veículos em alta velocidade. "/>
    <s v="https://drive.google.com/open?id=1l-SzcbY2YbTe5N-f-xrreSS5cgma-hM8, https://drive.google.com/open?id=1JRuKse_6fD2ydCySNTN-dEzKm83AbvXy, https://drive.google.com/open?id=15y-WDcJOFE4m2vl1olYNuwzrPA-0Ga-L, https://drive.google.com/open?id=1BIDtC0NUbUnoS7Di5H7hOXZ5WiaCaxLl, https://drive.google.com/open?id=1MmMIioJL9UMctjRGowdzCgDQ-87DTOSW, https://drive.google.com/open?id=1fuIpgXgvvaimMT7A2u9mGPdpJe5sr2QA, https://drive.google.com/open?id=1tGIRr1BGHZeghmYU49Py8_lZXXCdS4c7, https://drive.google.com/open?id=19EnQ3FEV64LAtzPhDFDZ65xBXXu46HlT"/>
    <s v="je.rabitochaves@gmail.com"/>
    <d v="1899-12-30T13:05:00"/>
    <n v="9"/>
    <n v="7"/>
    <n v="9"/>
    <n v="7"/>
    <n v="6"/>
    <n v="7"/>
    <n v="5"/>
    <n v="1"/>
    <n v="6"/>
    <n v="6"/>
    <n v="5"/>
    <n v="3"/>
    <n v="8"/>
    <n v="7.6"/>
    <n v="5.333333333333333"/>
    <n v="4.833333333333333"/>
    <n v="6.6333333333333337"/>
  </r>
  <r>
    <x v="192"/>
    <x v="0"/>
    <x v="24"/>
    <x v="5"/>
    <s v="MS"/>
    <x v="2"/>
    <x v="200"/>
    <x v="2"/>
    <n v="9"/>
    <s v="Calçada com pavimento regular  e de facil caminhabilidade, porém sem piso tátil."/>
    <n v="9"/>
    <n v="2.56"/>
    <n v="1.9"/>
    <s v="A largura é muito boa e agradável de se caminhar. "/>
    <s v="10 | Calçada de aparência plana, que não impede o caminhar confortável e seguro"/>
    <s v="Calçada totalmente plana, confortável e segura."/>
    <n v="7"/>
    <s v="Na frente do local possui um bicicletário na calçada, e também uma lixeira,  o que dependendo do fluxo dificulta a passagem do pedestre."/>
    <n v="6"/>
    <s v="O local possui rampas em todas as esquinas, porem estão em péssimo estado de manutenção. "/>
    <s v="0 | Sem faixa de travessia no trecho"/>
    <s v="Trecho não possui faixa de pedestres nas esquinas e na entrada da edificação está quase apagada totalmente. "/>
    <s v="0 | Trecho não tem semáforo para pedestre ou semáforo está com defeito"/>
    <s v="O trecho não possui nenhum tipo de semáforo. "/>
    <n v="1"/>
    <s v="O local analisado possui somente uma placa para travessia de pedestres, porém a faixa está quase apagada.     "/>
    <s v="10 | Trecho com baixo nível de ruído, com, no máximo, 65 dB de nível sonoro"/>
    <n v="59"/>
    <s v="Ótimo nivel sonoro, não há nenhum problemas com barulho intenso no local. "/>
    <n v="9"/>
    <s v="O local não possui poluição visível, há uma certa arborização, o que melhora o ar do local. "/>
    <n v="3"/>
    <s v="No local só possui um bicicletário, lixeira e telefone público."/>
    <n v="8"/>
    <n v="9"/>
    <s v="Há uma grande quantidade de árvores no local, porém o paisagismo da entrada não está bem cuidado. "/>
    <n v="6"/>
    <s v="Local com tráfego leve, porém há uma certa insegurança no periodo noturno."/>
    <s v="https://drive.google.com/open?id=1OG2cl3MQosHARw22_pNrvlqoW68vc-5F, https://drive.google.com/open?id=1QrB0_PBKevNtbUOXlV5_A3syfOmV9tTq, https://drive.google.com/open?id=1NjACFV-HKKbHJdTa9TNT5JmxamD8wFlX, https://drive.google.com/open?id=1TbaNTtVWatXjn7IHI_-ChcjAzGZePgjn, https://drive.google.com/open?id=1do5f05nW69pGzTZkZCSbRvHL6ljMHIy3, https://drive.google.com/open?id=1218S1W7qcg6-_ZBl6NegEsWPfRf2yVUD, https://drive.google.com/open?id=1Tx4dWIBJ3hm-S0vieRZE5nxZUPQ4NzzF"/>
    <s v="je.rabitochaves@gmail.com"/>
    <d v="1899-12-30T14:06:00"/>
    <n v="9"/>
    <n v="9"/>
    <n v="10"/>
    <n v="7"/>
    <n v="6"/>
    <n v="0"/>
    <n v="0"/>
    <n v="1"/>
    <n v="10"/>
    <n v="9"/>
    <n v="3"/>
    <n v="8"/>
    <n v="6"/>
    <n v="8.1999999999999993"/>
    <n v="0.16666666666666666"/>
    <n v="8"/>
    <n v="6.333333333333333"/>
  </r>
  <r>
    <x v="193"/>
    <x v="0"/>
    <x v="24"/>
    <x v="5"/>
    <s v="MS"/>
    <x v="2"/>
    <x v="201"/>
    <x v="2"/>
    <n v="6"/>
    <s v="Calçada frontal de uma lateral é praticamente regular, apresentando algumas falhas não importantes. Nos fundos da edificação a calçada está bem desnivelada... com raízes de arvores."/>
    <n v="9"/>
    <n v="4.82"/>
    <n v="2.9"/>
    <s v="Possui alguns trechos com faixas permeáveis e faixas de passeio largas, porém no entorno as calçadas se estreitam. Menor largura total medida: 1,35m "/>
    <n v="7"/>
    <s v="Calçada praticamente plana na fachada, porem no entorno apresenta desníveis consideráveis. "/>
    <n v="6"/>
    <s v="As calçadas do entorno possuem árvores com grandes raízes, desnível de piso."/>
    <s v="5 | A rampa existe, mas está fora de norma ou sem manutenção"/>
    <s v="Possui rebaixamento da guia somente na entrada, mas essa é muito alta. Na outra esquina há rampas, mas estão sem manutenção há muito tempo. "/>
    <n v="4"/>
    <s v="Faixa somente em uma das esquinas com pintura desgastada, porém não há nenhuma faixa ou pista que proteja o pedestre durante a travessia da via para entrar na edificação."/>
    <s v="0 | Trecho não tem semáforo para pedestre ou semáforo está com defeito"/>
    <s v="Trecho não possui semáforo para pedestres."/>
    <s v="0 | Trecho não tem nenhuma orientação para localização dos pedestres"/>
    <s v="Trecho não possui nenhum tipo de sinalização para pedestres."/>
    <n v="8"/>
    <n v="63"/>
    <s v="Trecho avaliado em horário tranquilo,mas mesmo nas horas de mais movimento não possui níveis de ruido consideráveis. "/>
    <s v="5 | Trecho com tráfego intenso de veículos, em especial motocicletas, ônibus, caminhões e vans com motor diesel"/>
    <s v="Trecho com alto fluxo de caminhões, ônibus..."/>
    <n v="1"/>
    <s v="Não há nenhum tipo de conforto ao usuário, possui somente um bicicletário na entrada da edificação."/>
    <n v="9"/>
    <n v="9"/>
    <s v="Possui 9 árvores, com diversos trechos sombreados. Mas possui uma área para paisagismo que está mal cuidada."/>
    <s v="5 | Trecho com trânsito mais agressivo e velocidade regulamentar acima de 50 km/h"/>
    <s v="Na fachada da entrada e na rua que da para a Av. Consul Assaf Trad há segurança pela alta circulação de pessoas. Nos fundos da edificação há uma árvore grande que barra a visualização das pessoas, e na lateral também há um grande muro alto que dificulta ainda mais a sensação de segurança do local. "/>
    <s v="https://drive.google.com/open?id=1ifdwxaRcAwRWwAiSv5BPgLeYnG9eRsoV, https://drive.google.com/open?id=1qUwapDvLVXz7txd19pOjKYO5WoNky78z, https://drive.google.com/open?id=1SkqaAMqStI2qYLvYtXYOGLlVTFVG7bvY, https://drive.google.com/open?id=1SbCf5vj1WkSLaxbdhMtaT9aWvys5nvA9, https://drive.google.com/open?id=1H8GFIQf4PhsR_a3cZ-0HgAllVzNPgLbz, https://drive.google.com/open?id=1raLxG6VWRMdCvtCHKQS32K3r1M8PRtM8, https://drive.google.com/open?id=1RTHbWs_nf2sPHzJLy5Bh3XDiGmMbUoM1, https://drive.google.com/open?id=1jNzM9QgrZb1ZWinujXDK36-okgadVMzc, https://drive.google.com/open?id=1cDZJNRcCxKC70QEbv5KI032AUx8MeeH-, https://drive.google.com/open?id=1IcurnFstpRyENFFnRWsUM7bOwHrucVXi"/>
    <s v="je.rabitochaves@gmail.com"/>
    <d v="1899-12-30T12:16:00"/>
    <n v="6"/>
    <n v="9"/>
    <n v="7"/>
    <n v="6"/>
    <n v="5"/>
    <n v="4"/>
    <n v="0"/>
    <n v="0"/>
    <n v="8"/>
    <n v="5"/>
    <n v="1"/>
    <n v="9"/>
    <n v="5"/>
    <n v="6.6"/>
    <n v="2"/>
    <n v="6.666666666666667"/>
    <n v="5.5333333333333332"/>
  </r>
  <r>
    <x v="194"/>
    <x v="0"/>
    <x v="24"/>
    <x v="5"/>
    <s v="MS"/>
    <x v="7"/>
    <x v="202"/>
    <x v="2"/>
    <s v="5 | Calçada com frestas, além de algumas falhas no pavimento"/>
    <s v="Calçada com pavimento bem irregular e com falhas, tornando o passeio difícil a uma pessoa com mobilidade reduzida. Também não possui piso tátil."/>
    <s v="10 | Calçada com mais de 3,0 metros de largura e faixa livre com 1,20 m ou mais"/>
    <n v="5.2"/>
    <n v="4"/>
    <s v="Ótima largura, porém há veículos que aproveitam para estacionar na calçada, próximo a entrada dos alunos."/>
    <n v="8"/>
    <s v="Calçada predominantemente plana, apresenta algumas imperfeições e uma faixa elevada."/>
    <n v="4"/>
    <s v="Há postes no meio do passeio, carros e telefone público."/>
    <s v="0 | Não há rampas de acessibilidade."/>
    <s v="Não há nenhum tipo de acessibilidade no local avaliado. "/>
    <s v="5 | Faixa desgastada, com falta de manutenção e sem placas de advertência."/>
    <s v="No local há uma faixa de pedestres elevada, porém sem manutenção adequada. Na outra entrada da edificação não há nenhum auxilio para uma travessia segura. "/>
    <s v="0 | Trecho não tem semáforo para pedestre ou semáforo está com defeito"/>
    <s v="Não há esse tipo de semáforo no local. "/>
    <n v="1"/>
    <s v="Só uma sinalização de pedestres no local, próximo a faixa elevada. "/>
    <s v="10 | Trecho com baixo nível de ruído, com, no máximo, 65 dB de nível sonoro"/>
    <n v="54"/>
    <s v="Não há poluição sonora considerável no local. "/>
    <n v="9"/>
    <s v="Visivelmente não há um alto índice de poluição atmosférica. "/>
    <s v="0 | Trecho sem nenhum ponto de apoio ou conforto para o pedestre"/>
    <s v="Não há nenhum tipo de conforto para quem caminha nesse local. "/>
    <n v="1"/>
    <n v="0"/>
    <s v="Trecho sem arborização. Próximo a uma das entradas já na edificação vizinha há uma arvore. "/>
    <s v="5 | Trecho com trânsito mais agressivo e velocidade regulamentar acima de 50 km/h"/>
    <s v="Não há nenhum tipo de segurança no local. O transito é leve, porém não há muitos pedestres frequentando a rua, tornando-a insegura. "/>
    <s v="https://drive.google.com/open?id=1qBrQk-7tl_SANOrW6M-Rl-foEu2u0cPO, https://drive.google.com/open?id=1_adBNWrtDs2EuEt21M0lrBwBYJxVLq0P, https://drive.google.com/open?id=1261eHLf3MVjQgMSBVgs5RrwYcKRW0fF2, https://drive.google.com/open?id=1EITg9hDCEQZDkSybHCn0PZx7rdwvsdtM, https://drive.google.com/open?id=1oaDzUZbUAOKwE311fpiy9nyl3Z2J7JsU, https://drive.google.com/open?id=1G-VJ3KBtJw4moNuX1PXuOmbQSw-GN8Ar"/>
    <s v="je.rabitochaves@gmail.com"/>
    <d v="1899-12-30T14:46:00"/>
    <n v="5"/>
    <n v="10"/>
    <n v="8"/>
    <n v="4"/>
    <n v="0"/>
    <n v="5"/>
    <n v="0"/>
    <n v="1"/>
    <n v="10"/>
    <n v="9"/>
    <n v="0"/>
    <n v="1"/>
    <n v="5"/>
    <n v="5.4"/>
    <n v="2.6666666666666665"/>
    <n v="5.166666666666667"/>
    <n v="4.7666666666666666"/>
  </r>
  <r>
    <x v="195"/>
    <x v="0"/>
    <x v="24"/>
    <x v="5"/>
    <s v="MS"/>
    <x v="7"/>
    <x v="203"/>
    <x v="2"/>
    <s v="5 | Calçada com frestas, além de algumas falhas no pavimento"/>
    <s v="Calçada com pavimento em concreto. Apresenta trincas. Devido o tipo de árvore, a raiz danificou a calçada sofrendo deformação, levantando um pouco o piso. No trecho do estacionamento, a calçada possui recortes para passagem de rede de águas pluviais que mesmo pavimentado, causa trepidação ao passar. Também na parte do estacionamento possui pedras de brita na calçada. O trecho avaliado fica no meio de quadra e não possui piso tátil, enquanto o restante da calçada, de responsabilidade dos lotes particulares, apresentam piso tátil, de esquina a esquina."/>
    <s v="10 | Calçada com mais de 3,0 metros de largura e faixa livre com 1,20 m ou mais"/>
    <n v="3.8"/>
    <n v="2.2999999999999998"/>
    <s v="Calçada apresenta a largura de 90 cm de faixa de serviço, 2,60 m de faixa livre e 30 cm de área permeável seguido pelo alinhamento predial. No trecho em que tem uma árvore de grande porte, a faixa livre possui 1,70 m."/>
    <n v="6"/>
    <s v="Trecho da calçada sofreu inclinação transversal suave entre 4 a 6 graus ao longo da  percurso. A inclinação  visível a partir do portão de entrada até o local de estacionamento que recuou o alinhamento predial. "/>
    <s v="10 | Trecho sem obstáculos permite o caminhar contínuo pela calçada"/>
    <s v="Não possui."/>
    <s v="0 | Não há rampas de acessibilidade."/>
    <s v="Trecho avaliado não possui rampas."/>
    <n v="6"/>
    <s v="Faixa de pedestres um pouco desgastada, no nível da pista, sem iluminação específica para faixa. Existe placa de atenção para área escolar. Não possui rampa de acessibilidade. A faixa está localizada na entrada do edifício e ao atravessar, do outro lado possui uma árvore e acessos de garagem. "/>
    <s v="0 | Trecho não tem semáforo para pedestre ou semáforo está com defeito"/>
    <s v="trecho não possui nenhum tipo de semáforo"/>
    <s v="0 | Trecho não tem nenhuma orientação para localização dos pedestres"/>
    <s v="Não possui."/>
    <n v="8"/>
    <n v="60"/>
    <s v="Trecho avaliado é próximo da Av. Via Park e Av. Mato Grosso que possuem uma média de ruído de 75 db e são vias principais de conexão para a cidade. Porém, neste local a velocidade permitida é de uma via local, com movimentação apenas nos horários de entrada e saída dos alunos."/>
    <n v="8"/>
    <s v="Local com fluxo de veículos em horários específicos de entrada e saída dos alunos. Identificou-se a movimentação de automóveis, vans e motos nestes horários. "/>
    <n v="4"/>
    <s v="Possui apenas um toldo que cobre toda a calçada na parte em que há o portão de acesso aos estudantes. Não há ponto de ônibus, nem bancos."/>
    <s v="5 | Trecho com algumas árvores que trazem sombra"/>
    <n v="5"/>
    <s v="As árvores produzem sombra em torno de 1/3 do percurso. 1 árvore localizada na faixa de serviço, as demais estão localizadas na faixa permeável alinhada ao edifício, na área de recuo para estacionamento. Falta manutenção no canteiro para o jardim."/>
    <n v="7"/>
    <s v="Rua com velocidade permitida de via local com ruas do entorno de fluxo intenso e em alta velocidade. No trecho avaliado o uso é predominantemente residencial e entende-se que a circulação de pessoas por ali, se deve pela presença desta escola. Na esquina, distante aproximadamente à 130 m, existe um pequeno centro comercial. A rua dos fundos, Av. Mato Grosso, possui ponto de ônibus e rua com predominância para uso comercial e com fluxo contínuo e intenso de veículos."/>
    <s v="https://drive.google.com/open?id=15avM1DSYWjCY4AdoRE3emMwSIQQhjuVA, https://drive.google.com/open?id=1l5ZjaeLHAcip61kt6EOnJcnGlcGMx5FE, https://drive.google.com/open?id=1gyCh_5SkgnVY5eNs2Bsrk_k-bsF6ed7q, https://drive.google.com/open?id=1q6IApPrS0EQex_h1HXc_A5-5TOUeESq-, https://drive.google.com/open?id=1FhrFP5jyaXYemSCn0wGJd-ODgmX5flZ7, https://drive.google.com/open?id=1InWRUo3ZwYxvvEg6hGXaAzrBduAFsTqd, https://drive.google.com/open?id=1C7u0hQ12cLzXla1xpGy88KtHtf-Kex0K, https://drive.google.com/open?id=10JmVF1K4HMoIeFnwGVWAx8UhtP1OWZoI"/>
    <s v="je.rabitochaves@gmail.com"/>
    <d v="1899-12-30T11:20:00"/>
    <n v="5"/>
    <n v="10"/>
    <n v="6"/>
    <n v="10"/>
    <n v="0"/>
    <n v="6"/>
    <n v="0"/>
    <n v="0"/>
    <n v="8"/>
    <n v="8"/>
    <n v="4"/>
    <n v="5"/>
    <n v="7"/>
    <n v="6.2"/>
    <n v="3"/>
    <n v="6.333333333333333"/>
    <n v="5.666666666666667"/>
  </r>
  <r>
    <x v="196"/>
    <x v="0"/>
    <x v="24"/>
    <x v="5"/>
    <s v="MS"/>
    <x v="1"/>
    <x v="204"/>
    <x v="0"/>
    <s v="10 | Calçada nivelada, sem imperfeições e dotada de piso tátil"/>
    <s v="Calçada com pavimento bem regular. Revestimento de piso intertravado com bloco retangulares formando um desenho e também possui piso tátil."/>
    <s v="10 | Calçada com mais de 3,0 metros de largura e faixa livre com 1,20 m ou mais"/>
    <n v="4.3499999999999996"/>
    <n v="2.9"/>
    <s v="Largura regular da faixa livre ao longo do trecho. Possui 1,35 m de faixa de serviço com área permeável."/>
    <s v="10 | Calçada de aparência plana, que não impede o caminhar confortável e seguro"/>
    <s v="Calçada plana ao longo do trecho."/>
    <n v="9"/>
    <s v="Presença de uma árvore no eixo da faixa livre, localizada na esquina e muito próximo do piso tátil, prejudicando o transito portadores de necessidades visuais."/>
    <s v="10 | Rampas e todas as esquinas, absolutamente de acordo com o padrão da NBR 9050."/>
    <s v="Rampas de acordo com as normas e em um bom estado de conservação."/>
    <s v="5 | Faixa desgastada, com falta de manutenção e sem placas de advertência."/>
    <s v="Há dois trechos para passagem de pedestres transversal ao percurso analisado. Com placa de advertência para passagem de pedestres, porém sem nenhuma faixa de pedestres. Na esquina possui faixa com pintura bem conservada."/>
    <s v="0 | Trecho não tem semáforo para pedestre ou semáforo está com defeito"/>
    <s v="Não há semáforos, porém o trecho é de velocidade máxima de 30km com presença de radares."/>
    <s v="0 | Trecho não tem nenhuma orientação para localização dos pedestres"/>
    <s v="Não possui nenhum tipo de orientação ao pedestre. "/>
    <s v="10 | Trecho com baixo nível de ruído, com, no máximo, 65 dB de nível sonoro"/>
    <n v="60"/>
    <s v="Provavelmente devido a velocidade máxima permitida ser de 30km, o ruído proveniente dos automóveis são baixos. "/>
    <s v="10 | Trecho com baixo nível de poluição, permitindo sentir até o aroma de plantas e flores"/>
    <s v="Pouca presença de caminhões, região com densa vegetação arbórea também contribui para a qualidade do ar."/>
    <n v="3"/>
    <s v="No local há somente uma parada de ônibus com abrigo."/>
    <n v="7"/>
    <n v="15"/>
    <s v="Metade do trecho com sombra proveniente da arborização. Área ajardinada no trecho que dá acesso ao estacionamento. O prédio fica recuado da calçada com uma extensa área gramada (aprox. 45m de distancia entre a guia até a porta de entrada principal)"/>
    <n v="7"/>
    <s v="Local de velocidade máxima de 30km e com radares. Porém não há comércio ao longo do trecho sentido ao parque dos poderes, sendo que fora do horário de funcionamento, mesmo com vigilantes que prezam pela segurança dos edifícios públicos, no período noturno causa uma sensação de insegurança, com entorno de vegetação arbórea densa que necessita de uma boa iluminação."/>
    <s v="https://drive.google.com/open?id=1uDAeHydM_8D10x0gcVURkio3kMusS7oR, https://drive.google.com/open?id=1Vy1B202l-kAYu1bwqTHrNBN1HYFZAHOf, https://drive.google.com/open?id=1gMX8lmFCxUhGLbexYrQqUPExlGUjYXqI, https://drive.google.com/open?id=1KxakyAMVrkRsHlGcnIvQttDXaWSLY5wV, https://drive.google.com/open?id=1h9GlZt_XPY5PZlMiJ9-tp1YvE53dfhFc, https://drive.google.com/open?id=1hUBfGE3TgCxJWbuADJ4h0-819e96iZ4S, https://drive.google.com/open?id=1B0UFv3XaJ1N_5OFfQt7P1JzECwgpx0DR, https://drive.google.com/open?id=1Te3F1wTDMu6_o57sXFshZh6FJfkSaJ2N, https://drive.google.com/open?id=1JPmDIYNrTyz6Dn1hb5Qu2ppnYXyYkooD, https://drive.google.com/open?id=1Bz627TOLsHjMixp6geLLU-43A_JCBONY"/>
    <s v="je.rabitochaves@gmail.com"/>
    <d v="1899-12-30T17:30:00"/>
    <n v="10"/>
    <n v="10"/>
    <n v="10"/>
    <n v="9"/>
    <n v="10"/>
    <n v="5"/>
    <n v="0"/>
    <n v="0"/>
    <n v="10"/>
    <n v="10"/>
    <n v="3"/>
    <n v="7"/>
    <n v="7"/>
    <n v="9.8000000000000007"/>
    <n v="2.5"/>
    <n v="7.833333333333333"/>
    <n v="7.666666666666667"/>
  </r>
  <r>
    <x v="197"/>
    <x v="0"/>
    <x v="24"/>
    <x v="5"/>
    <s v="MS"/>
    <x v="6"/>
    <x v="205"/>
    <x v="0"/>
    <n v="6"/>
    <s v="Esquina com a Receita Federal possui piso tátil e piso em concreto, sem trepidação e com aparência de ter tido manutenção recente. Porém ao continuar o percurso, no trecho do lote que está sendo utilizado como estacionamento, a calçada apresenta grama que está invadindo a faixa livre e que precisava de manutenção, com piso em concreto com algumas trincas e sem piso tátil. A partir do lote do TRE, possui piso intertravado 10x20cm com piso tátil e  com boa manutenção."/>
    <n v="6"/>
    <n v="3"/>
    <n v="1.4"/>
    <s v="Largura irregular. Em frente ao TRE possui faixa livre de 2.00m e 1m de faixa de serviço permeável e largura total de 3.00m com piso tátil. Do TRE até a esquina sentido à Receita Federal (lote que aparenta ser o estacionamento do TJMS) não possui piso tátil em todo o percurso, a faixa livre reduz para largura de 0.80m, com 0.90m de faixa de serviço e 1.30m de faixa permeável junto ao alinhamento predial. Próximo à esta esquina, entende-se que a faixa livre passa para 1.50m com piso tátil e sem nenhum poste ou placa instalada."/>
    <s v="10 | Calçada de aparência plana, que não impede o caminhar confortável e seguro"/>
    <s v="visualmente plana."/>
    <n v="7"/>
    <s v="Obstáculos no meio da quadra onde possui a instalação de postes, placas e equipamento de radar, dificultando a passagem."/>
    <n v="9"/>
    <s v="Rampas das esquinas de acordo com a norma. Porém na travessia transversal, para a entrada do TJMS onde possui faixa de pedestres não há rampa para acesso."/>
    <n v="7"/>
    <s v="Faixas com pintura bem conservada e em algumas apresentam placas de advertência para travessia de pedestre. A noite não há boa iluminação direcionada à faixa. No ponto da entrada do TRE possui rampa para travessia de pedestres, porém não há sinal de pintura de faixa."/>
    <s v="0 | Trecho não tem semáforo para pedestre ou semáforo está com defeito"/>
    <s v="Não há nenhum tipo de semáforos, porém o trecho é de velocidade máxima de 30km com presença de radares."/>
    <s v="0 | Trecho não tem nenhuma orientação para localização dos pedestres"/>
    <s v="não possui."/>
    <s v="10 | Trecho com baixo nível de ruído, com, no máximo, 65 dB de nível sonoro"/>
    <n v="60"/>
    <s v="Provavelmente devido a velocidade máxima permitida ser de 30km, o ruído proveniente dos automóveis são baixos, não há dificuldade para conversação no local."/>
    <n v="9"/>
    <s v="Pouca presença de caminhões, região com densa vegetação arbórea também contribui para a qualidade do ar."/>
    <s v="0 | Trecho sem nenhum ponto de apoio ou conforto para o pedestre"/>
    <s v="Não possui."/>
    <n v="7"/>
    <n v="5"/>
    <s v="5 árvores que produzem sombra na calçada. A sensação é que aproximadamente 1/4 de trecho é sombreado ao longo da face de quadra. Na fachada do TRE, o prédio está recuado da calçada com área de jardim com paisagismo em boa conservação."/>
    <n v="6"/>
    <s v="Local de velocidade máxima de 30km e com radares. Porém não há comércio ao longo do trecho sentido ao parque dos poderes, sendo que fora do horário de funcionamento, mesmo com vigilantes que prezam pela segurança dos edifícios públicos, no período noturno causa uma sensação de insegurança, com entorno de vegetação arbórea densa que necessita de uma boa iluminação."/>
    <s v="https://drive.google.com/open?id=10GiX-fzqFuy-URsl69YZyuh67WWQZ3gY, https://drive.google.com/open?id=1slkRtdHWy0pR7VjJ-4Hohmy6h-6gehVQ, https://drive.google.com/open?id=10WXmO7a1TnT74mIHFUK9lYk6nuM5qZy_, https://drive.google.com/open?id=1mSAe94veIopsWlm3Y7-XGIHf3b01gGfo, https://drive.google.com/open?id=1awt6tVq59I5b86fHgkHqmLnR47_paeAr, https://drive.google.com/open?id=1vH6pwji8OoPGL38LCBNd8z8NYrqvRlKZ, https://drive.google.com/open?id=1xGgH4qLZcr307jF9mBKQKVdycV4AJYSo, https://drive.google.com/open?id=1reOPstaq5A9eyw9a3-86arQZK4piO7sC, https://drive.google.com/open?id=1HlEN3A0jV_pW7mdFCi82QqEo6MpkjCyn, https://drive.google.com/open?id=1bKJIfl7Lq2sAVb5g4R5FApCzscOvsbWv"/>
    <s v="je.rabitochaves@gmail.com"/>
    <d v="1899-12-30T09:00:00"/>
    <n v="6"/>
    <n v="6"/>
    <n v="10"/>
    <n v="7"/>
    <n v="9"/>
    <n v="7"/>
    <n v="0"/>
    <n v="0"/>
    <n v="10"/>
    <n v="9"/>
    <n v="0"/>
    <n v="7"/>
    <n v="6"/>
    <n v="7.6"/>
    <n v="3.5"/>
    <n v="7.166666666666667"/>
    <n v="6.5333333333333332"/>
  </r>
  <r>
    <x v="198"/>
    <x v="0"/>
    <x v="24"/>
    <x v="5"/>
    <s v="MS"/>
    <x v="1"/>
    <x v="206"/>
    <x v="1"/>
    <n v="7"/>
    <s v="Pavimento com revestimento desgastado, com trincas. Possui piso tátil."/>
    <n v="9"/>
    <n v="5.6"/>
    <n v="3.6"/>
    <s v="Variações na tipologia da calçada ao longo do trecho. Em frente ao acesso para o Teatro do Paço e maior parte do trecho possui 1,5m de área permeável/serviço; 2,4 de faixa livre com piso tátil; 30cm de faixa permeável adaptado (provavelmente foi feito um corte para piso tátil que não foi instalado) e mais 1,2 de faixa de passagem e alinhamento predial. No trecho após o acesso estacionamento  esquina da R. 25 de dezembro, a faixa de passagem de 1,2 está como área permeável seguida de faixa livre de 2,4 com piso tátil e 1,2 de área permeável/serviço seguido da leito carroçável."/>
    <s v="10 | Calçada de aparência plana, que não impede o caminhar confortável e seguro"/>
    <s v="Faixa livre com inclinação transversal de 3 graus de modo que não impede a passagem confortável e segura do pedestre."/>
    <s v="0 | Lugar fechado de barreiras, que obriga o cidadão a sair para a rua."/>
    <s v="Livre de barreiras e obstáculos na faixa livre principal, de largura de 2,4m"/>
    <n v="8"/>
    <s v="Possui rampas nas esquinas e onde há alteração de nível como nos locais de acesso ao estacionamento. Porém a rampa apresenta desgaste com algumas trincas. Para atravessar o outro lado da Av. Afonso Pena próximo a R. Arthur Jorge, não há rampa para continuidade da travessia."/>
    <s v="10 | Faixa de pedestres bem visível, com iluminação para aumentar visibilidade e sinalização de advertência ao motorista"/>
    <s v="Faixas com pintura em boa manutenção e placas de advertência."/>
    <n v="7"/>
    <s v="Tempo de travessia com 45 segundos e com tempo de espera acima de 1 minuto. Possui botão de acionamento do semáforo para pedestre e em uma das esquinas possui semáforo com sinal sonoro. "/>
    <n v="1"/>
    <s v="Possui placa com orientação sobre os números de ônibus e locais de destino. Porém não possui mapa de orientação."/>
    <n v="9"/>
    <n v="68"/>
    <s v="Automóveis em velocidade acima de 50km com ônibus e motos que aumentam tá o ruído."/>
    <n v="8"/>
    <s v="Há poluição atmosférica devido a intensidade do fluxo de veículos em todos os dias da semana, porém é presente vegetação arbórea nas calçadas e canteiros da avenida, que amenizam a sensação de poluição."/>
    <n v="9"/>
    <s v="Ponto de ônibus com abrigo, assentos e lixeiras em três pontos distribuídos ao longo do trajeto."/>
    <n v="6"/>
    <n v="10"/>
    <s v="O local apresenta interessante tratamento paisagístico ao longo do trecho. Com gramíneas, espécies arbóreas e arbustivas assim como palmáceas. Desta forma, torna o percurso agradável aos olhos e protegido das ações do sol em alguns pontos."/>
    <n v="8"/>
    <s v="Veículos trafegam acima de 50km, porém por ter semáforos e por ser local de área central com comércio e movimento de pessoas na rua, a área causa uma sensação de segurança."/>
    <s v="https://drive.google.com/open?id=1wrRS3qWu3X0aNvsolgTMfOjHVCK0Z6h6, https://drive.google.com/open?id=1PeZf2RxvQtlQKJxzL5-b30GGH4xnsf3p, https://drive.google.com/open?id=1sLrCx0MxSPm5UyYoWvQ6X4wHnEBylSzg, https://drive.google.com/open?id=1iY3VtN1TvPlT63UU3oyShfDxlReXwTxA, https://drive.google.com/open?id=1p94I5k-xoqXC1TcO9kELil-WlG4O5td2, https://drive.google.com/open?id=1yXyJtP3RTxRo8bHL-P1BXSGN5KbnXnr3, https://drive.google.com/open?id=1WxzIShX8niTDk3r6ufSls0HkHj_DwXB_, https://drive.google.com/open?id=17mYjdYy_5sqp8gul_FGig_A2QoQIkM72, https://drive.google.com/open?id=18CuwO9rqZCkCewP-AvNeXwii2WGh0yKi, https://drive.google.com/open?id=17M-DUJisz1OCcTbC15n6mh2Nv-ThR3Pj"/>
    <s v="je.rabitochaves@gmail.com"/>
    <d v="1899-12-30T13:20:00"/>
    <n v="7"/>
    <n v="9"/>
    <n v="10"/>
    <n v="0"/>
    <n v="8"/>
    <n v="10"/>
    <n v="7"/>
    <n v="1"/>
    <n v="9"/>
    <n v="8"/>
    <n v="9"/>
    <n v="6"/>
    <n v="8"/>
    <n v="6.8"/>
    <n v="7.5"/>
    <n v="7.833333333333333"/>
    <n v="7.2666666666666666"/>
  </r>
  <r>
    <x v="199"/>
    <x v="0"/>
    <x v="24"/>
    <x v="5"/>
    <s v="MS"/>
    <x v="1"/>
    <x v="207"/>
    <x v="2"/>
    <n v="7"/>
    <s v="Pavimento bem regular, com piso tátil e placas de concreto 60x60 com junta argamassadas com seixos. Calçada com idade aparente de 50 anos."/>
    <n v="7"/>
    <n v="2.1"/>
    <n v="1.4"/>
    <s v="Largura regular com apenas um trecho pontual em que teve a instalação de lixeiras locadas depois da faixa livre, próximo ao alinhamento predial. As placas de sinalização estão posicionadas à 70cm a partir da guia, consideradas como faixa de serviço, porém a implantação do piso tátil encontra-se posicionada no eixo da largura total da calçada, não considerando a implantação no eixo da faixa livre. Com isso o piso tátil está bem próximo, no limite das placas e semáforos o que dificulta o uso do piso tátil de modo seguro."/>
    <s v="10 | Calçada de aparência plana, que não impede o caminhar confortável e seguro"/>
    <s v="Calçada visivelmente plana transversalmente, com inclinação abaixo de 3 graus."/>
    <n v="9"/>
    <s v="As placas de sinalização estão posicionadas à 70cm a partir da guia, consideradas como faixa de serviço. Porém a implantação do piso tátil encontra-se posicionada no eixo da largura total da calçada, não considerando a implantação no eixo da faixa livre. Com isso o piso tátil está bem próximo, no limite das placas e semáforos, o que dificulta o uso do piso tátil de modo seguro sem que se esbarre em tais elementos."/>
    <n v="7"/>
    <s v="Possui rampa nas esquinas e ao longo do trecho em que há mudança de nível, na parte de acesso ao estacionamento. Em uma das esquinas, o piso tátil da calçada não está no eixo na rampa de modo contínuo."/>
    <n v="8"/>
    <s v="Faixa de pedestre bem pintada e com semáforo."/>
    <s v="5 | Trecho com semáforo para pedestres, mas sem sinal sonoro. Espera para abertura superior a 1 min. e tempo curto (menos de 15 seg.) para travessia"/>
    <s v="Semáforo na esquina com Av Afonso Pena, com botão para pedestre e Abertura entorno de 10seg e tempo de espera de 1min 20seg."/>
    <s v="0 | Trecho não tem nenhuma orientação para localização dos pedestres"/>
    <s v="Trecho não tem nenhuma orientação para localização dos pedestres."/>
    <n v="9"/>
    <n v="68"/>
    <s v="Trânsito de motos e demais veículos. Trafego intenso nas ruas das imediações, com circulação de ônibus e motos que elevam o ruído."/>
    <n v="9"/>
    <s v="Trecho bem arborizado, com praça nas imediações amenizam a sensação de poluição."/>
    <n v="1"/>
    <s v="Existência de praça na proximidade e nas demais calçadas da quadra tem bancos e ponto de ônibus com assento e abrigo."/>
    <n v="9"/>
    <n v="7"/>
    <s v=" Trecho com Árvores equidistantes a 5 m. Bem iluminado. Metade do percurso com sombreamento desta vegetação."/>
    <s v="10 | Local de tráfego leve, com velocidade até 40 km/h, com ruas movimentadas, comércio aberto e “sensação de segurança”"/>
    <s v="Comercio no entorno e do outro lado da rua proporcionam sensação de segurança devido ao fluxo de pessoas no local, inclusive no fim de semana em que diminui a intensidade de fluxo, movido pelo comercio da região central."/>
    <s v="https://drive.google.com/open?id=1P13ekwOVigWNaqvESPOmkFPm-KQD5w3g, https://drive.google.com/open?id=1XZ_C_lCQe7J1PLqb7duKomqYjEZmV5Ym, https://drive.google.com/open?id=1uzpCnsuo9RXSWl7UHaK9ydTINmHoemfV, https://drive.google.com/open?id=1SRqQHU5ZAOBW9JIeLbsIXZrVWaJ8BnKt, https://drive.google.com/open?id=1izIdXIiyL6F5i1n-H7x6IhM_NcTlxAAy"/>
    <s v="je.rabitochaves@gmail.com"/>
    <d v="1899-12-30T13:15:00"/>
    <n v="7"/>
    <n v="7"/>
    <n v="10"/>
    <n v="9"/>
    <n v="7"/>
    <n v="8"/>
    <n v="5"/>
    <n v="0"/>
    <n v="9"/>
    <n v="9"/>
    <n v="1"/>
    <n v="9"/>
    <n v="10"/>
    <n v="8"/>
    <n v="5.666666666666667"/>
    <n v="7.666666666666667"/>
    <n v="7.666666666666667"/>
  </r>
  <r>
    <x v="200"/>
    <x v="0"/>
    <x v="24"/>
    <x v="5"/>
    <s v="MS"/>
    <x v="1"/>
    <x v="208"/>
    <x v="1"/>
    <n v="8"/>
    <s v="Pavimento bem regular, cimentado. Em alguns trechos apresenta fissuras ou trincas. Devido o crescimento de árvores o pavimento sofreu leve deformação acentuando-se em uma área pontual, mas não prejudicou na passagem. Possui piso tátil ao longo de todo percurso."/>
    <n v="8"/>
    <n v="2.1"/>
    <n v="1.4"/>
    <s v="Largura regular, calçada pavimentada com 2,1m de largura total e com placas instaladas nas esquinas e próximas a guia, indicando ser a faixa de serviço com largura de 70cm. Porém ao longo do percurso, devido o piso ta´til estar implantado no eixo da largura total, na maior parte do percurso, o pedestre consegue travegar e pode ocupar a largura de 2,1m."/>
    <s v="10 | Calçada de aparência plana, que não impede o caminhar confortável e seguro"/>
    <s v="Ao longo de todo trecho, a calçada aparenta ser plana, não ultrapassando 3 graus de inclinação."/>
    <n v="9"/>
    <s v="Não possui muitos, permitindo o caminhar contínuo e confortável dos pedestres pela calçada."/>
    <n v="9"/>
    <s v="Possui rampas nas esquinas, porem com algum desgastes com trincas."/>
    <s v="10 | Faixa de pedestres bem visível, com iluminação para aumentar visibilidade e sinalização de advertência ao motorista"/>
    <s v="Faixa de pedestre bem sinalizada e pintada. Com botão para acessibilidade (sonoro e indicação em braile). Na travessia esquina com Av. Afonso Pena, possui placa de atenção sobre possível travessia de deficiente visual"/>
    <n v="8"/>
    <s v="Os semáforos da esquina possuem botão para acessibilidade (sonoro e indicação em braile). Porém um dos semáforos não emitiu o aviso sonoro (o de atravessia para escola). Tempo de ravessia com 45 segundos e parada acima de 1min."/>
    <s v="0 | Trecho não tem nenhuma orientação para localização dos pedestres"/>
    <s v="Apenas placa de orientação para os veiculos, indicando o sentido para o centro e parque dos poderes."/>
    <n v="9"/>
    <n v="65"/>
    <s v="Apesar do fluxo intenso de veículos, o nível de ruído avaliado no local permite a conversação de pessoas."/>
    <n v="9"/>
    <s v="Presença de ônibus e motos, intenso fluxo de veículos, porém com vegetação no entorno."/>
    <n v="8"/>
    <s v="Presença de uma praça como gentileza urbana e ponto turístico com estatuas remetendo ao pantanal e cultura da região. Possui um pequeno lago com cascata."/>
    <n v="8"/>
    <n v="9"/>
    <s v="Arvores de grande porte produzem sombra com área ajardinada."/>
    <n v="9"/>
    <s v="Apesar de velocidade dos veiculos aparentar estar acima de 50km/h, o local está em área central com movimento de pessoas ao longo dos dias úteis. No fim de semana diminui bastante o movimento de pessoas e sem comercio aberto no entorno.Porém há a praça esportiva que ainda mantem certa movimentação que causa segurança."/>
    <s v="https://drive.google.com/open?id=10dVhz1ir7APXUogZ_18NBhZX2xbPy5oO, https://drive.google.com/open?id=1VxIDauRjgsMzW661LYtLaCNcCXBMxXAV, https://drive.google.com/open?id=1ErfSiIyFWtejHez5H0FNKU8hv1ld_Spj, https://drive.google.com/open?id=1xvMSqcb0Q1HZwNUGb5ck-TN6V4OKpLWI, https://drive.google.com/open?id=1Fpq6C0gvyrrXRYGO_Kr556bir2mm87ZC, https://drive.google.com/open?id=1sUfLME79TA70Xvk7odVeeRpxbeLtqqkv, https://drive.google.com/open?id=1ZqjiptfClVIa4lE7x-NyyL8mGAM8YWQx, https://drive.google.com/open?id=11_MTY89NMq-HkfHc4348VLQLyUgRqyga, https://drive.google.com/open?id=19KiUlKllh1ev_5FHjlGHYThSRiaqKVqt, https://drive.google.com/open?id=173lAK1sJKuNODS5_FExwHN1NZSeQZUVa"/>
    <s v="je.rabitochaves@gmail.com"/>
    <d v="1899-12-30T13:30:00"/>
    <n v="8"/>
    <n v="8"/>
    <n v="10"/>
    <n v="9"/>
    <n v="9"/>
    <n v="10"/>
    <n v="8"/>
    <n v="0"/>
    <n v="9"/>
    <n v="9"/>
    <n v="8"/>
    <n v="8"/>
    <n v="9"/>
    <n v="8.8000000000000007"/>
    <n v="7.666666666666667"/>
    <n v="8.5"/>
    <n v="8.5333333333333332"/>
  </r>
  <r>
    <x v="201"/>
    <x v="0"/>
    <x v="24"/>
    <x v="5"/>
    <s v="MS"/>
    <x v="1"/>
    <x v="209"/>
    <x v="1"/>
    <n v="6"/>
    <s v="Acesso 01:Revestimento em mosaico de pedra portuguesa, visualmente calçada nivelada e aparenta regularidade com certo desgaste pelo tempo e com alguns trechos com as pedras soltas. Acesso 02: a partir do acesso do estacionamento possui revestimento em concreto até acesso 03 com algumas trincas. O percurso avaliado possui piso tátil."/>
    <s v="10 | Calçada com mais de 3,0 metros de largura e faixa livre com 1,20 m ou mais"/>
    <n v="3"/>
    <n v="2"/>
    <s v="Acesso 01: 1.80m de faixa livre com 1.20m de faixa de serviço. Acesso 02: possui a calçada maior, aparentemente é a fachada principal do edifício, com 5.3m de largura total e 3.00 de faixa livre, com trecho em que há uma bolsão (alça) em que a calçada estende até a faixa de estacionamento na metade da face de quadra. Acesso 03: possui 2m de passagem e 1.40m de faixa de serviço, sendo que em alguns trechos, devido a arborização, a faixa de passagem fica com 1.50m."/>
    <s v="10 | Calçada de aparência plana, que não impede o caminhar confortável e seguro"/>
    <s v="Visivelmente plana"/>
    <n v="9"/>
    <s v="Na esquina entre Acesso 01 e 02 uma tampa de águas pluviais causou um desvio do piso tátil, em um local que tabmem está a faixa de pedestres para a travessia.  Existe também um desvio devido a uma árvore que ficou no eixo da calçada."/>
    <n v="8"/>
    <s v="Rampas nas esquinas, fora da norma. Sem aba lateral.Porém totas com piso tátil."/>
    <n v="7"/>
    <s v="Faixa de pedestre nas esquinas com semáforos voltada para os veículos. Pintura desgastada."/>
    <n v="1"/>
    <s v="Não possui semáforo específico para pedestre. "/>
    <s v="0 | Trecho não tem nenhuma orientação para localização dos pedestres"/>
    <s v="Não possui."/>
    <n v="6"/>
    <n v="67"/>
    <s v="Ônibus e motos emitem os maiores ruídos. Em horário comercial há um fluxo intenso e contínuo de veículos, local de linha de ônibus e região central da cidade."/>
    <n v="7"/>
    <s v="Tráfego intenso por ser área central."/>
    <n v="1"/>
    <s v="Possui lixeiras. O imóvel está localizado à uma quadra de distância, aproximadamente a 170 metros da praça esportiva Belmar Fidalgo."/>
    <n v="7"/>
    <n v="7"/>
    <s v="Trecho possui algumas árvores de grande porte. No trecho do Acesso 02, possui uma série de 5 vasos equidistantes com jabuticabeira. Possui área de jardim e espelho d'água bem conservados"/>
    <n v="7"/>
    <s v="grande fluxo de pedestres circulando. Presença de atividades de comércio no entorno, como lojas, mercados, clínicas e hospital, por exemplo.Fora do horario comercial o local fica desértico e causa certa sensação de insegurança."/>
    <s v="https://drive.google.com/open?id=1shIHsGEm9AKOj6YZROyg_VMPr2F97se3, https://drive.google.com/open?id=1RXrPhNTa98xgieyShrqH-7-dhGqsIekP, https://drive.google.com/open?id=1OMHFUdJsebwtEY8n5VKvpgXTl2qq5jMz, https://drive.google.com/open?id=1ybPhm7ZsX9JCtgwimhwjwCfT4Y95hK_7, https://drive.google.com/open?id=1xR5rWcqPCIuVDwhEk2oJ3zHtbOq4r-IO, https://drive.google.com/open?id=1pCBuCz5qlGwbf9rsPUbIdvH-XMdrQ-kA, https://drive.google.com/open?id=1iEjs78mc6ajK45rujEdat0fZiN124qc-, https://drive.google.com/open?id=1O6gIuPkxzJIKgiKQEgI0t-t_jtnaSBIR, https://drive.google.com/open?id=1Ihg_jFEYrlMBEQdfNmcldDEEuCDqBupL, https://drive.google.com/open?id=1Fbz2uErJ7ECqsAcdwuXm0I7RCk-cOu-b"/>
    <s v="je.rabitochaves@gmail.com"/>
    <d v="1899-12-30T17:30:00"/>
    <n v="6"/>
    <n v="10"/>
    <n v="10"/>
    <n v="9"/>
    <n v="8"/>
    <n v="7"/>
    <n v="1"/>
    <n v="0"/>
    <n v="6"/>
    <n v="7"/>
    <n v="1"/>
    <n v="7"/>
    <n v="7"/>
    <n v="8.6"/>
    <n v="3.8333333333333335"/>
    <n v="5.666666666666667"/>
    <n v="6.9"/>
  </r>
  <r>
    <x v="202"/>
    <x v="0"/>
    <x v="24"/>
    <x v="5"/>
    <s v="MS"/>
    <x v="4"/>
    <x v="210"/>
    <x v="1"/>
    <n v="6"/>
    <s v="Calçada com pavimento irregular, apresenta frestas, buracos, e não possui piso tátil. "/>
    <n v="2"/>
    <n v="1.3"/>
    <m/>
    <s v="A largura varia ao longo do trecho, porem em grande parte é bem estreita e possui obstáculos que limitam ainda mais a caminhabilidade. "/>
    <n v="9"/>
    <s v="Calçada predominantemente plana, apresenta leve inclinação que não atrapalha a circulação."/>
    <n v="4"/>
    <s v="Diversos postes no meio do caminho que atrapalham o passeio."/>
    <s v="5 | A rampa existe, mas está fora de norma ou sem manutenção"/>
    <s v="Existem rampas, porém estão em péssimo estado de conservação, falta manutenção adequada e em desacordo com a norma. "/>
    <n v="7"/>
    <s v="Há duas faixas no trajeto: Uma está em bom estado e a outra está em manutenção, com a pintura quase apagada."/>
    <s v="0 | Trecho não tem semáforo para pedestre ou semáforo está com defeito"/>
    <s v="No local há um semáforo de veiculos com o tempo de travessia adequado e tempo de espera inferior a 1min, porém não há o semáforo especifico de pedestre e nem o sinal sonoro. "/>
    <s v="0 | Trecho não tem nenhuma orientação para localização dos pedestres"/>
    <s v="Não há nenhum tipo de mapas e placas para orientação. A unica placa que identifica o local está apagada pela exposição ao sol."/>
    <n v="6"/>
    <n v="70"/>
    <s v="Grande fluxo de veiculos o que em horários de pico atrapalha até a conversação."/>
    <s v="5 | Trecho com tráfego intenso de veículos, em especial motocicletas, ônibus, caminhões e vans com motor diesel"/>
    <s v=" Trecho com tráfego intenso de veículos, em especial motocicletas, ônibus..."/>
    <s v="0 | Trecho sem nenhum ponto de apoio ou conforto para o pedestre"/>
    <s v="Nesse ponto do trecho não existe nenhum tipo de conforto ao usuário. "/>
    <s v="0 | Trecho de rua sem nenhuma vegetação"/>
    <n v="0"/>
    <s v="Não há nenhuma arborização, o que torna o local quente e desconfortável. "/>
    <s v="5 | Trecho com trânsito mais agressivo e velocidade regulamentar acima de 50 km/h"/>
    <s v="Trecho inseguro por conter faixa de passeio estreita e também pelo fluxo constante de veículos. "/>
    <s v="https://drive.google.com/open?id=12j_EmVO7Y7Ui5MLrsBxIKjDBCwTOxXzU, https://drive.google.com/open?id=1af0m9ozCZ1EzGfq26jov9wj5HR-5a946, https://drive.google.com/open?id=1d6M48893NFYZGDcJDGtHtdufHdb6zMGl, https://drive.google.com/open?id=1cNK_61_PG-WksEX6p-BfTk01BJ5VPKZc, https://drive.google.com/open?id=1yb5JMn6mxJIo0YiwBiwPSMoizEVtpE_s, https://drive.google.com/open?id=1CEonS9i_QWuuhzsPx1pIHjkfwWQEGi5s, https://drive.google.com/open?id=1Li3rhZ5SVwMtzXx2CtiTkXj8n_FuQ_uJ, https://drive.google.com/open?id=1KC_d7A2Jp2pioYq8KmdT1UEk6QYD5nUX, https://drive.google.com/open?id=1Ej72iMtQkgp_TVJHYLGsujk_TrThpcmn"/>
    <s v="je.rabitochaves@gmail.com"/>
    <d v="1899-12-30T14:10:00"/>
    <n v="6"/>
    <n v="2"/>
    <n v="9"/>
    <n v="4"/>
    <n v="5"/>
    <n v="7"/>
    <n v="0"/>
    <n v="0"/>
    <n v="6"/>
    <n v="5"/>
    <n v="0"/>
    <n v="0"/>
    <n v="5"/>
    <n v="5.2"/>
    <n v="3.5"/>
    <n v="2.8333333333333335"/>
    <n v="4.3666666666666663"/>
  </r>
  <r>
    <x v="203"/>
    <x v="0"/>
    <x v="24"/>
    <x v="5"/>
    <s v="MS"/>
    <x v="4"/>
    <x v="211"/>
    <x v="0"/>
    <n v="7"/>
    <s v="Calçada com pavimento regular, mas há algumas trincas no caminho."/>
    <s v="5 | Calçada com menos de 2,0 metros de largura e faixa livre com menos de 1,20 m"/>
    <n v="1.8"/>
    <n v="1.4"/>
    <s v="Não possui faixa permeável. "/>
    <n v="9"/>
    <s v="Calçada praticamente plana."/>
    <n v="6"/>
    <s v="Trecho com alguns postes no meio da faixa livre."/>
    <s v="5 | A rampa existe, mas está fora de norma ou sem manutenção"/>
    <s v="Possui rebaixamento da guia somente na entrada, mas essa é muito alta. Na outra esquina há rampas, mas estão sem manutenção. "/>
    <s v="5 | Faixa desgastada, com falta de manutenção e sem placas de advertência."/>
    <s v="Faixa somente em uma das esquinas, porém não há nenhuma faixa ou pista que proteja o pedestre durante a travessia da via para entrar na edificação. "/>
    <s v="0 | Trecho não tem semáforo para pedestre ou semáforo está com defeito"/>
    <s v="Há dois semaforos no percurso com um tempo de travessia adequado. Trecho não possui semáforo especifico para pedestres."/>
    <s v="0 | Trecho não tem nenhuma orientação para localização dos pedestres"/>
    <s v="Trecho não possui nenhum tipo de sinalização para pedestres."/>
    <s v="5 | Trecho com nível alto de ruído, que dificulta a conversação entre pessoas que caminham. Nível acima de 70 dB"/>
    <n v="72"/>
    <s v="Fluxo moderado de veículos, barulho a ser considerado durante a permanência prolongada."/>
    <s v="5 | Trecho com tráfego intenso de veículos, em especial motocicletas, ônibus, caminhões e vans com motor diesel"/>
    <s v="Trecho com alto fluxo de caminhões, ônibus... que expelem grande quantidade de poluentes ao longo do dia."/>
    <s v="0 | Trecho sem nenhum ponto de apoio ou conforto para o pedestre"/>
    <s v="Não há nenhum tipo de conforto ao usuário, por isso todos atravessem rapidamente pelo local.  "/>
    <s v="0 | Trecho de rua sem nenhuma vegetação"/>
    <n v="0"/>
    <s v="Não há nenhuma arborização no trecho. Local árido e desconfortável para permanência ou até um passeio rápido. "/>
    <s v="5 | Trecho com trânsito mais agressivo e velocidade regulamentar acima de 50 km/h"/>
    <s v="Sensação de insegurança pela falta de pessoas circulando no entorno, fluxo de veículos constante."/>
    <s v="https://drive.google.com/open?id=1ctt0_Jc9TJsnfiExzRtLf7NwON98w_UN, https://drive.google.com/open?id=1ZjFHgguLsZ5Z7IawYZAFh38PYME85efW, https://drive.google.com/open?id=1SQZapB2P5qByEp3oKIkOCX24oLDn8GYn, https://drive.google.com/open?id=17RgHSdrc5N9N5XAoOY9-1opLop4dM5vt, https://drive.google.com/open?id=1BRYJ3Ck7OcRpT4RhkNHlwV7o8xwjrU61, https://drive.google.com/open?id=1BxKxECE3Tc62eRJlzeHaE299mvyG0T3K, https://drive.google.com/open?id=1PUQILI-HlPY78_clYVvA2qSkJg9bVcN4"/>
    <s v="je.rabitochaves@gmail.com"/>
    <d v="1899-12-30T12:40:00"/>
    <n v="7"/>
    <n v="5"/>
    <n v="9"/>
    <n v="6"/>
    <n v="5"/>
    <n v="5"/>
    <n v="0"/>
    <n v="0"/>
    <n v="5"/>
    <n v="5"/>
    <n v="0"/>
    <n v="0"/>
    <n v="5"/>
    <n v="6.4"/>
    <n v="2.5"/>
    <n v="2.5"/>
    <n v="4.7"/>
  </r>
  <r>
    <x v="204"/>
    <x v="0"/>
    <x v="24"/>
    <x v="5"/>
    <s v="MS"/>
    <x v="1"/>
    <x v="212"/>
    <x v="2"/>
    <n v="4"/>
    <s v="Calçada com pavimento na maior parte do trecho regular, porém possui um trecho em que as lajotas se deslocaram e necessita de atenção, em que está exposto o solo, buraco na pista e piso tátil quebrado. Todo o percurso possui revestimento de piso intertravado com bloco retangular com piso tátil. Existem trechos em que o piso tátil está trincado (nos locais que o piso intertravados se movimentou e na rampa, por exemplo)"/>
    <n v="8"/>
    <n v="3"/>
    <n v="2.2999999999999998"/>
    <s v="Largura regular, porem o percurso do piso tátil sofre desvios (trajeto em &quot;S&quot;, zigue-zague), causando certo desconforto devido aos postes de energia e ponto de onibus estarem implantados no eixo central da calçada. Nestes casos a faixa permeável de 60cm variava entre estar no limite da guia e do alinhamento predial."/>
    <s v="10 | Calçada de aparência plana, que não impede o caminhar confortável e seguro"/>
    <s v="Calçada plana e homogênea."/>
    <n v="6"/>
    <s v="Postes e paradas de ônibus locados no centro da calçada, demandam atenção e cuidado do pedestre, mesmo havendo a orientação do piso tátil."/>
    <n v="9"/>
    <s v="Rampa de acordo, porem com piso tátil trincado."/>
    <n v="8"/>
    <s v="Faixa de pedestre está com pintura recente e bem conservada. Não há nenhuma placa de advertência."/>
    <s v="0 | Trecho não tem semáforo para pedestre ou semáforo está com defeito"/>
    <s v="Não há semáforos, porém o trecho é de velocidade máxima de 30km com presença de radares na rua principal que intersecciona."/>
    <s v="0 | Trecho não tem nenhuma orientação para localização dos pedestres"/>
    <s v="Não possui nenhum tipo de placas."/>
    <s v="10 | Trecho com baixo nível de ruído, com, no máximo, 65 dB de nível sonoro"/>
    <n v="47"/>
    <s v="Baixo ruído, apesar de ser  local com ponto de onibus. Trecho com trafego lento e velocidade máxima de 30km."/>
    <s v="10 | Trecho com baixo nível de poluição, permitindo sentir até o aroma de plantas e flores"/>
    <s v="Pouca presença de caminhões, região com densa vegetação arbórea que também contribui para a qualidade do ar."/>
    <s v="5 | Trecho com algum local para descanso ou abrigo, como parada de ônibus ou marquise de edifício"/>
    <s v="Ponto de ônibus com abrigo, assentos e lixeiras."/>
    <n v="4"/>
    <n v="3"/>
    <s v="As árvores que produzem sobra estão bem próximas entre si e causam sobra em apenas um trecho pequeno se comparado a todo o percurso."/>
    <n v="6"/>
    <s v="Apesar de ser um local de tráfego leve, com velocidade de até 30 km/h, não há muita circulação de pedestres, nem comércio o que causa a sensação de ser um local um pouco inseguro e &quot;desértico&quot;."/>
    <s v="https://drive.google.com/open?id=1p4r66-ZiPirXGXSPaociGX4KNf3McG1k, https://drive.google.com/open?id=1Sb8Y57ZohIJsRRvsj05fBC0JyVBO_YL6, https://drive.google.com/open?id=1GochOdqAW571mwMbvaOedEqKc0S3QMvQ, https://drive.google.com/open?id=1ASjCMX-QXJTWz2hIZ_iK0KkXw8mk0man, https://drive.google.com/open?id=1xGXD5JZP9KdUar_EsVcmm9Vz4FYM-sci, https://drive.google.com/open?id=1wxXn6EIexiokUjQFBrxTeQMPCQI3LcXK, https://drive.google.com/open?id=1yvBQ1Psxl-vnovVtl965uCG0310pnVSv, https://drive.google.com/open?id=1WutQFhu8CE5N_FaTz3WKc3bUGflLizcy"/>
    <s v="je.rabitochaves@gmail.com"/>
    <d v="1899-12-30T16:51:00"/>
    <n v="4"/>
    <n v="8"/>
    <n v="10"/>
    <n v="6"/>
    <n v="9"/>
    <n v="8"/>
    <n v="0"/>
    <n v="0"/>
    <n v="10"/>
    <n v="10"/>
    <n v="5"/>
    <n v="4"/>
    <n v="6"/>
    <n v="7.4"/>
    <n v="4"/>
    <n v="7.166666666666667"/>
    <n v="6.5333333333333332"/>
  </r>
  <r>
    <x v="205"/>
    <x v="0"/>
    <x v="24"/>
    <x v="5"/>
    <s v="MS"/>
    <x v="9"/>
    <x v="213"/>
    <x v="0"/>
    <n v="9"/>
    <s v="Piso padrão de concreto desempenado rústico com dilatações com corte em milimetro a cada 1,6m. Com piso tátil. Trecho que dá acesso ao edifício e também ao estacionamento está no nível da rua, com revestimento de piso sextavado, sem piso tátil e nem aviso de advertência para a travessia de pedestres."/>
    <s v="10 | Calçada com mais de 3,0 metros de largura e faixa livre com 1,20 m ou mais"/>
    <n v="5"/>
    <n v="1.5"/>
    <s v="Largura regular da faixa livre em continuidade com os demais lotes."/>
    <s v="10 | Calçada de aparência plana, que não impede o caminhar confortável e seguro"/>
    <s v="Calçada visivelmente plana."/>
    <n v="9"/>
    <s v="A maior parte do percurso não possui barreiras ou obstáculos. No trecho após ponto de ônibus do TJMS sentido à TVE, o piso tátil faz um percurso &quot;sinuoso&quot; ao desviar de tampas de rede de águas pluviais."/>
    <n v="9"/>
    <s v="Possui rampa de acordo com a norma. Porém durante a travessia, o canteiro central está com terra/lama, ocultando o piso tátil."/>
    <n v="1"/>
    <s v="Não possui pintura de faixa de pedestres, nem placa de sinalização"/>
    <s v="0 | Trecho não tem semáforo para pedestre ou semáforo está com defeito"/>
    <s v="Não possui semáforos. Apesar da velocidade permitida ser de até 30km, nesse trecho em específico era perceptível que os veículos estavam em uma velocidade acima da permitida, mesmo havendo radares no entorno imediado."/>
    <s v="0 | Trecho não tem nenhuma orientação para localização dos pedestres"/>
    <s v="Não possui mapas com placas de orientação."/>
    <n v="8"/>
    <n v="66"/>
    <s v="Não há incômodo ou dificuldade de conversação no local, mesmo com o trafego de nível moderado."/>
    <s v="10 | Trecho com baixo nível de poluição, permitindo sentir até o aroma de plantas e flores"/>
    <s v="Pouca presença de caminhões, região com densa vegetação arbórea também contribui para a qualidade do ar."/>
    <s v="5 | Trecho com algum local para descanso ou abrigo, como parada de ônibus ou marquise de edifício"/>
    <s v="Ponto de ônibus com abrigo, assentos e lixeira"/>
    <n v="4"/>
    <n v="50"/>
    <s v="3 árvores na fachada do edifício localizadas no trecho do ponto de ônibus. Porém ao longo do percurso existe uma vegetação densa, estima-se que acima de 50 árvores. A TVE tem como lote vizinho os fundos do TCE e o edificio do BOPE."/>
    <n v="6"/>
    <s v="Não há comércio ao longo do trecho sentido ao parque dos poderes, sendo que fora do horário de funcionamento, mesmo com vigilantes que prezam pela segurança dos edifícios públicos, no período noturno causa uma sensação de insegurança, com entorno de vegetação arbórea densa que necessita de uma boa iluminação."/>
    <s v="https://drive.google.com/open?id=1LQt8wXUQL_qBtotYr4LelmNx90YmpnLf, https://drive.google.com/open?id=1oXG6or89erANHJAASQZj43bQDZZUnPfp, https://drive.google.com/open?id=1i5FB2OsTDa959nZRoQ90mdT-lasj7yDA, https://drive.google.com/open?id=1b71vDSZHv6dQv0G_cc3loMN-tiOSxSEP, https://drive.google.com/open?id=1gb7IV9zXKPLkqaY1J5CkIkVgrB7qiUxv, https://drive.google.com/open?id=1v-dlX_5Ool7HemosIM77Mp67eJXsj_o5, https://drive.google.com/open?id=1esTPaNZ1iEZWo-Z3_cNlEhi1BwJGmGFj"/>
    <s v="je.rabitochaves@gmail.com"/>
    <d v="1899-12-30T17:30:00"/>
    <n v="9"/>
    <n v="10"/>
    <n v="10"/>
    <n v="9"/>
    <n v="9"/>
    <n v="1"/>
    <n v="0"/>
    <n v="0"/>
    <n v="8"/>
    <n v="10"/>
    <n v="5"/>
    <n v="4"/>
    <n v="6"/>
    <n v="9.4"/>
    <n v="0.5"/>
    <n v="6.5"/>
    <n v="6.7"/>
  </r>
  <r>
    <x v="206"/>
    <x v="0"/>
    <x v="25"/>
    <x v="6"/>
    <s v="MT"/>
    <x v="0"/>
    <x v="214"/>
    <x v="1"/>
    <n v="7"/>
    <s v="O pavimento apresenta-se regular, mas há movimentação de placas, gerando desnível e trincas."/>
    <n v="8"/>
    <n v="2"/>
    <n v="1.2"/>
    <s v="Ao longo da extensão da calçada que ladeia o Parque, a largura varia entre 2,00 a 2,50, com faixa livre, no mínimo de 1,20m"/>
    <n v="8"/>
    <s v="Alguns poucos trechos da calçada apresenta uma inclinação acima do regular"/>
    <n v="7"/>
    <s v="Alguns postes implantadas no meio da largura total da calçada, além de árvores tombadas."/>
    <s v="5 | A rampa existe, mas está fora de norma ou sem manutenção"/>
    <s v="Existe duas rampas de acesso, ao longo da calçada, que ocorre no trecho onde esta é interrompida (inclusive pelo tipo de pavimentação, neste caso, asfáltica), para o acesso ao parque (entrada e saída de veículos/pedestre) "/>
    <n v="2"/>
    <s v="Somente existe faixa de pedestre no trecho que a calçada é interrompida (em frente ao acesso principal do parque), A faixa foi instalada na continuação da calçada, paralela ao acesso principal."/>
    <n v="1"/>
    <s v="Não há semáforo para pedestres."/>
    <s v="5 | Trecho tem apenas placas indicando os pontos de interesse"/>
    <s v="Placas indicando a direção de atrativos turísticos da cidade, mais visível pelos motoristas."/>
    <s v="0 |  Trecho com ruído muito elevado, acima de 90 dB"/>
    <n v="95"/>
    <s v="O acesso principal do parque localiza-se na Av. Miguel Sutil, via estrutural, e praticamente, a única via perimetral na estrutura radioconcêntrica de Cuiabá. Há um fluxo muito intenso de automóveis (pequenos a grandes, principalmente caminhões, caminhonetes e ônibus intermunicipais pela proximidade  e por ser a mesma via que dará acesso ao  Terminal Rodoviário."/>
    <n v="2"/>
    <s v="Visualmente falando, acreditamos que a poluição é amenizada pela grande massa arbórea proporcionada pelo parque e por área no entorno imediato, demarcada como Zona de Interesse Ambiental por Lei Municipal, e corredor ecológico definido no Plano de Manejo do Parque."/>
    <s v="0 | Trecho sem nenhum ponto de apoio ou conforto para o pedestre"/>
    <s v="A calçada que ladeia o parque apresenta ambiente inóspito e agressivo."/>
    <n v="3"/>
    <n v="7"/>
    <s v="Em trechos ao longo da calçada, existem árvores ainda em processo de crescimento (jovens). Mas há um pouco de sombra decorrente das copas das árvores no interior do parque."/>
    <s v="0 | Local de trânsito muito desordenado e agressivo. Pedestre tem a sensação de querer sair logo do local"/>
    <s v="Por ser via estrutural, ainda com implantação de viadutos no período da copa, para evitar as interrupções no fluxo de veículos (obras da copa), a sensação é que os veículos trafegam em velocidade acima da permitida por lei. Destacamos que, ao longo de todo o trecho, verifica-se a dificuldade do acesso de pedestres que circulam do outro lado da calçada, ou ainda que moram nos bairros próximos (Despraiado, Santa Marta, Jardim Mariana). Totalmente inseguro dioturnamente.."/>
    <m/>
    <s v="lukasboreal1@gmail.com"/>
    <d v="1899-12-30T11:30:00"/>
    <n v="7"/>
    <n v="8"/>
    <n v="8"/>
    <n v="7"/>
    <n v="5"/>
    <n v="2"/>
    <n v="1"/>
    <n v="5"/>
    <n v="0"/>
    <n v="2"/>
    <n v="0"/>
    <n v="3"/>
    <n v="0"/>
    <n v="7"/>
    <n v="2.1666666666666665"/>
    <n v="1.3333333333333333"/>
    <n v="4.2"/>
  </r>
  <r>
    <x v="207"/>
    <x v="0"/>
    <x v="26"/>
    <x v="6"/>
    <s v="MT"/>
    <x v="7"/>
    <x v="215"/>
    <x v="0"/>
    <n v="8"/>
    <m/>
    <n v="2"/>
    <n v="1.2"/>
    <n v="1.2"/>
    <s v="Primeiro trecho, com aproximadamente 3 metros de largura, até a entrada da Escola. Mas cerca de 80% da extensão do trecho é estreita, com estacionamento dos dois lados da via."/>
    <n v="8"/>
    <m/>
    <n v="8"/>
    <s v="Próximo do final do trecho há uma arvore que ocupa toda a calçada"/>
    <s v="5 | A rampa existe, mas está fora de norma ou sem manutenção"/>
    <s v="Somente na esquina da Rua Candido Mariano e Av. Presidente Marques"/>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s v="Não passa ônibus, mas tem fluxo constante de carros devido ao estacionamento presente nos dois lados da via."/>
    <n v="7"/>
    <m/>
    <s v="0 | Trecho sem nenhum ponto de apoio ou conforto para o pedestre"/>
    <m/>
    <n v="1"/>
    <m/>
    <s v="Só há uma arvore, e que ocupa toda a largura da calçada"/>
    <n v="6"/>
    <s v="O trecho não é tranquilo pois a largura da calçada é inadequada, mediante a altura do muro da escola e a localização do estacionamento."/>
    <m/>
    <s v="thaizpessoa@gmail.com"/>
    <d v="1899-12-30T17:00:00"/>
    <n v="8"/>
    <n v="2"/>
    <n v="8"/>
    <n v="8"/>
    <n v="5"/>
    <n v="0"/>
    <n v="0"/>
    <n v="0"/>
    <n v="5"/>
    <n v="7"/>
    <n v="0"/>
    <n v="1"/>
    <n v="6"/>
    <n v="6.2"/>
    <n v="0"/>
    <n v="3.1666666666666665"/>
    <n v="4.333333333333333"/>
  </r>
  <r>
    <x v="208"/>
    <x v="0"/>
    <x v="26"/>
    <x v="6"/>
    <s v="MT"/>
    <x v="7"/>
    <x v="216"/>
    <x v="1"/>
    <n v="6"/>
    <m/>
    <n v="7"/>
    <n v="2.5"/>
    <n v="2"/>
    <m/>
    <n v="6"/>
    <s v="Metade da largura da calçada tem uma leve inclinação."/>
    <n v="8"/>
    <s v="Ponto de ônibus na faixa livre obriga desvio."/>
    <s v="0 | Não há rampas de acessibilidade."/>
    <m/>
    <s v="5 | Faixa desgastada, com falta de manutenção e sem placas de advertência."/>
    <m/>
    <s v="0 | Trecho não tem semáforo para pedestre ou semáforo está com defeito"/>
    <m/>
    <s v="0 | Trecho não tem nenhuma orientação para localização dos pedestres"/>
    <m/>
    <n v="3"/>
    <m/>
    <s v="Essa avenida possui mão dupla, e passam 2 linhas de ônibus."/>
    <n v="6"/>
    <m/>
    <s v="5 | Trecho com algum local para descanso ou abrigo, como parada de ônibus ou marquise de edifício"/>
    <m/>
    <n v="4"/>
    <m/>
    <m/>
    <s v="5 | Trecho com trânsito mais agressivo e velocidade regulamentar acima de 50 km/h"/>
    <m/>
    <m/>
    <s v="thaizpessoa@gmail.com"/>
    <d v="1899-12-30T17:00:00"/>
    <n v="6"/>
    <n v="7"/>
    <n v="6"/>
    <n v="8"/>
    <n v="0"/>
    <n v="5"/>
    <n v="0"/>
    <n v="0"/>
    <n v="3"/>
    <n v="6"/>
    <n v="5"/>
    <n v="4"/>
    <n v="5"/>
    <n v="5.4"/>
    <n v="2.5"/>
    <n v="4.166666666666667"/>
    <n v="4.5333333333333332"/>
  </r>
  <r>
    <x v="209"/>
    <x v="0"/>
    <x v="27"/>
    <x v="6"/>
    <s v="MT"/>
    <x v="0"/>
    <x v="217"/>
    <x v="0"/>
    <n v="8"/>
    <s v="Não apresenta piso tátil e não há calçada para entrar no parque."/>
    <s v="5 | Calçada com menos de 2,0 metros de largura e faixa livre com menos de 1,20 m"/>
    <n v="2"/>
    <n v="0.5"/>
    <s v="Faixa livre é interrompida pelo ponto de ônibus."/>
    <s v="10 | Calçada de aparência plana, que não impede o caminhar confortável e seguro"/>
    <m/>
    <n v="7"/>
    <s v="Ponto de õnibus obstruem o percurso"/>
    <n v="3"/>
    <s v="Poucas rampas"/>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5"/>
    <m/>
    <n v="3"/>
    <m/>
    <s v="5 | Trecho com algum local para descanso ou abrigo, como parada de ônibus ou marquise de edifício"/>
    <s v="Apenas um ponto de õnibus exite no local como abrigo."/>
    <s v="10 | Rua com árvores dispostas a cada 10 metros. Canteiros ajardinados e bem mantidos ao lado da calçada. Edificações também têm jardins e árvores"/>
    <n v="19"/>
    <m/>
    <n v="6"/>
    <m/>
    <m/>
    <s v="kellendorileo@gmail.com"/>
    <d v="1899-12-30T16:20:00"/>
    <n v="8"/>
    <n v="5"/>
    <n v="10"/>
    <n v="7"/>
    <n v="3"/>
    <n v="0"/>
    <n v="0"/>
    <n v="0"/>
    <n v="5"/>
    <n v="3"/>
    <n v="5"/>
    <n v="10"/>
    <n v="6"/>
    <n v="6.6"/>
    <n v="0"/>
    <n v="6.333333333333333"/>
    <n v="5.166666666666667"/>
  </r>
  <r>
    <x v="210"/>
    <x v="0"/>
    <x v="27"/>
    <x v="6"/>
    <s v="MT"/>
    <x v="1"/>
    <x v="218"/>
    <x v="1"/>
    <n v="3"/>
    <s v="Muitos trecho da calçada estão destuidos"/>
    <s v="5 | Calçada com menos de 2,0 metros de largura e faixa livre com menos de 1,20 m"/>
    <n v="2"/>
    <n v="1.2"/>
    <m/>
    <s v="10 | Calçada de aparência plana, que não impede o caminhar confortável e seguro"/>
    <m/>
    <s v="5 | Obstáculos obrigam a constantes desvios."/>
    <s v="Placas, buracos, ponto de ônibus fazem com que o pedestre desvie o caminhar."/>
    <n v="2"/>
    <s v="existe apenas um rampa, o local necessita de mais rampas."/>
    <s v="0 | Sem faixa de travessia no trecho"/>
    <m/>
    <s v="0 | Trecho não tem semáforo para pedestre ou semáforo está com defeito"/>
    <m/>
    <s v="0 | Trecho não tem nenhuma orientação para localização dos pedestres"/>
    <m/>
    <s v="0 |  Trecho com ruído muito elevado, acima de 90 dB"/>
    <n v="90"/>
    <m/>
    <s v="0 | Trecho visivelmente poluído, com alto tráfego de veículos diesel. Fumaça visível, com efeitos sobre a respiração"/>
    <m/>
    <s v="0 | Trecho sem nenhum ponto de apoio ou conforto para o pedestre"/>
    <m/>
    <n v="1"/>
    <n v="0"/>
    <s v="Apresenta alguns arbustos, porem o mesmo não faz sombra ou impede de acontecer uma ventania de areia."/>
    <s v="0 | Local de trânsito muito desordenado e agressivo. Pedestre tem a sensação de querer sair logo do local"/>
    <m/>
    <s v="https://drive.google.com/open?id=1suC-SizapfZ4J4AEu8isrKKoUn-PBurB, https://drive.google.com/open?id=1-144U8jrhh_C7CbG4HGDwTkTzJnrBj7J, https://drive.google.com/open?id=1amQKcLvZ0PKybHcp2fC_hXw09-7bqzP9, https://drive.google.com/open?id=1ApW8CFcx1vOPOZrCiQEjRals8mlggNpo, https://drive.google.com/open?id=1baFh6BhVTe52YdWEQp6KlDREBmoMeP3L, https://drive.google.com/open?id=1qqnRJBL7BGg5Y-QTzXZVKNv8eoP9mfQo, https://drive.google.com/open?id=1PtudM9aP8NClbFzfY2A9O-vUwceCmAC8, https://drive.google.com/open?id=1VNJE8nNLDxlrlFUYL6Z2hL9QWqMWP8AX, https://drive.google.com/open?id=1BYZMpy1iGEGhyfxIckhajFjC2SIWDomW, https://drive.google.com/open?id=1dFxBxfSyPAJuPt_O4fO4q4zKh-iRxo-r"/>
    <s v="kellendorileo@gmail.com"/>
    <d v="1899-12-30T17:00:00"/>
    <n v="3"/>
    <n v="5"/>
    <n v="10"/>
    <n v="5"/>
    <n v="2"/>
    <n v="0"/>
    <n v="0"/>
    <n v="0"/>
    <n v="0"/>
    <n v="0"/>
    <n v="0"/>
    <n v="1"/>
    <n v="0"/>
    <n v="5"/>
    <n v="0"/>
    <n v="0.33333333333333331"/>
    <n v="2.5666666666666669"/>
  </r>
  <r>
    <x v="211"/>
    <x v="1"/>
    <x v="27"/>
    <x v="6"/>
    <s v="MT"/>
    <x v="1"/>
    <x v="218"/>
    <x v="1"/>
    <n v="3"/>
    <s v="Muitos trecho da calçada estão destuidos"/>
    <s v="5 | Calçada com menos de 2,0 metros de largura e faixa livre com menos de 1,20 m"/>
    <n v="2"/>
    <n v="1.2"/>
    <m/>
    <s v="10 | Calçada de aparência plana, que não impede o caminhar confortável e seguro"/>
    <m/>
    <s v="5 | Obstáculos obrigam a constantes desvios."/>
    <s v="Placas, buracos, ponto de ônibus fazem com que o pedestre desvie o caminhar."/>
    <n v="2"/>
    <s v="existe apenas um rampa, o local necessita de mais rampas."/>
    <s v="0 | Sem faixa de travessia no trecho"/>
    <m/>
    <s v="0 | Trecho não tem semáforo para pedestre ou semáforo está com defeito"/>
    <m/>
    <s v="0 | Trecho não tem nenhuma orientação para localização dos pedestres"/>
    <m/>
    <s v="0 |  Trecho com ruído muito elevado, acima de 90 dB"/>
    <n v="90"/>
    <m/>
    <s v="0 | Trecho visivelmente poluído, com alto tráfego de veículos diesel. Fumaça visível, com efeitos sobre a respiração"/>
    <m/>
    <s v="0 | Trecho sem nenhum ponto de apoio ou conforto para o pedestre"/>
    <m/>
    <n v="1"/>
    <n v="0"/>
    <s v="Apresenta alguns arbustos, porem o mesmo não faz sombra ou impede de acontecer uma ventania de areia."/>
    <s v="0 | Local de trânsito muito desordenado e agressivo. Pedestre tem a sensação de querer sair logo do local"/>
    <m/>
    <s v="https://drive.google.com/open?id=1WiA1nCdkez02DgEWaMyVE_nrj0HfUQ6a, https://drive.google.com/open?id=1pHdzkp_Lq07vklT81AnLNQRnlnQuhvti, https://drive.google.com/open?id=1uSZ4qRP57A5su6FmkORjtaP5ao5NWO6O, https://drive.google.com/open?id=14gBq2EhqLR5kAEW627CMmnMu1ez3Ctti, https://drive.google.com/open?id=19wLLoewZoKOm4Ii6Qog6F8hQTZ1K4opS, https://drive.google.com/open?id=177VYA57uFwtG6R_FJlFBTS0N0VLhA8u7, https://drive.google.com/open?id=1xhPVISwp1nuBdIpnR0UCMdYSsNrH1DVT, https://drive.google.com/open?id=1o22dBOs5E2T1IVE_IHQDUo0aoKiYK8vM, https://drive.google.com/open?id=1XDckBUpF6qWhmWYLNBuW0dI1-KKfqJIU, https://drive.google.com/open?id=1jE4hawHPA0nY1fYJh7PSLe1P8O-FE2MF"/>
    <s v="kellendorileo@gmail.com"/>
    <d v="1899-12-30T17:00:00"/>
    <n v="3"/>
    <n v="5"/>
    <n v="10"/>
    <n v="5"/>
    <n v="2"/>
    <n v="0"/>
    <n v="0"/>
    <n v="0"/>
    <n v="0"/>
    <n v="0"/>
    <n v="0"/>
    <n v="1"/>
    <n v="0"/>
    <n v="5"/>
    <n v="0"/>
    <n v="0.33333333333333331"/>
    <n v="2.5666666666666669"/>
  </r>
  <r>
    <x v="212"/>
    <x v="0"/>
    <x v="27"/>
    <x v="6"/>
    <s v="MT"/>
    <x v="1"/>
    <x v="219"/>
    <x v="0"/>
    <n v="9"/>
    <s v="Tem piso tátil, porem algumas partes estão danificadas."/>
    <s v="5 | Calçada com menos de 2,0 metros de largura e faixa livre com menos de 1,20 m"/>
    <n v="1.5"/>
    <n v="1.5"/>
    <m/>
    <s v="10 | Calçada de aparência plana, que não impede o caminhar confortável e seguro"/>
    <m/>
    <s v="10 | Trecho sem obstáculos permite o caminhar contínuo pela calçada"/>
    <m/>
    <s v="0 | Não há rampas de acessibilidade."/>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0"/>
    <m/>
    <n v="7"/>
    <m/>
    <s v="0 | Trecho sem nenhum ponto de apoio ou conforto para o pedestre"/>
    <m/>
    <s v="0 | Trecho de rua sem nenhuma vegetação"/>
    <m/>
    <m/>
    <n v="9"/>
    <m/>
    <s v="https://drive.google.com/open?id=19UBM9rRKf-rWMhJkf86Vw_G-lrMR7f1k, https://drive.google.com/open?id=1KVfmYKpH-HM0uN6qZP5QdTNWeKOXWlpO, https://drive.google.com/open?id=1EQpv8SwESR4n4PdfhWc1SgLQT6DYewRg, https://drive.google.com/open?id=1Qmvd6J4Zojkk4fau3sG7gVC3OdGrjs53, https://drive.google.com/open?id=1BkP1OC5TRapLMgMPNk_tQz5Pqxb0-kHF"/>
    <s v="kellendorileo@gmail.com"/>
    <d v="1899-12-30T14:00:00"/>
    <n v="9"/>
    <n v="5"/>
    <n v="10"/>
    <n v="10"/>
    <n v="0"/>
    <n v="5"/>
    <n v="0"/>
    <n v="0"/>
    <n v="5"/>
    <n v="7"/>
    <n v="0"/>
    <n v="0"/>
    <n v="9"/>
    <n v="6.8"/>
    <n v="2.5"/>
    <n v="2.8333333333333335"/>
    <n v="5.3666666666666663"/>
  </r>
  <r>
    <x v="213"/>
    <x v="0"/>
    <x v="27"/>
    <x v="6"/>
    <s v="MT"/>
    <x v="6"/>
    <x v="220"/>
    <x v="0"/>
    <n v="9"/>
    <s v="não apresenta piso tátil"/>
    <n v="8"/>
    <n v="2.5"/>
    <n v="1.5"/>
    <m/>
    <s v="10 | Calçada de aparência plana, que não impede o caminhar confortável e seguro"/>
    <m/>
    <n v="6"/>
    <s v="em alguns pontos precisa desviar por causa dos obstaculos"/>
    <s v="0 | Não há rampas de acessibilidade."/>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0"/>
    <m/>
    <n v="7"/>
    <m/>
    <s v="5 | Trecho com algum local para descanso ou abrigo, como parada de ônibus ou marquise de edifício"/>
    <s v="existe ponto de ônibus, ponto de táxi e lixeiras"/>
    <s v="5 | Trecho com algumas árvores que trazem sombra"/>
    <n v="10"/>
    <m/>
    <n v="9"/>
    <m/>
    <s v="https://drive.google.com/open?id=1iCsGjMsl2tEDqoXGNk-IDExPJoXVvyQa, https://drive.google.com/open?id=1CuZWDbzyZ85kMzXIFJ7tLmG6qB4rac5j, https://drive.google.com/open?id=1aR-CbKt0phwAfenPpMBoRHTk5vWfeZKY, https://drive.google.com/open?id=1hk_SGd9AJCzQj-Y_3tu0Uw43NTBXwZP6, https://drive.google.com/open?id=1KQJmSyLSduhdY8BD0BbpwlHrNVf2944O, https://drive.google.com/open?id=17NLlbQllAfuUYevyFX69F1ViXQjeHvo5, https://drive.google.com/open?id=1W8ZEcW2z2X5P45iltAT40v1fLeN5ZvkH, https://drive.google.com/open?id=1hzWnIZs1tNx95SPlrOjcU4klkpVBkcOI"/>
    <s v="kellendorileo@gmail.com"/>
    <d v="1899-12-30T14:30:00"/>
    <n v="9"/>
    <n v="8"/>
    <n v="10"/>
    <n v="6"/>
    <n v="0"/>
    <n v="5"/>
    <n v="0"/>
    <n v="0"/>
    <n v="5"/>
    <n v="7"/>
    <n v="5"/>
    <n v="5"/>
    <n v="9"/>
    <n v="6.6"/>
    <n v="2.5"/>
    <n v="5.333333333333333"/>
    <n v="5.7666666666666666"/>
  </r>
  <r>
    <x v="214"/>
    <x v="0"/>
    <x v="27"/>
    <x v="6"/>
    <s v="MT"/>
    <x v="8"/>
    <x v="221"/>
    <x v="1"/>
    <s v="10 | Calçada nivelada, sem imperfeições e dotada de piso tátil"/>
    <m/>
    <n v="7"/>
    <n v="2"/>
    <n v="1.5"/>
    <m/>
    <s v="10 | Calçada de aparência plana, que não impede o caminhar confortável e seguro"/>
    <m/>
    <s v="10 | Trecho sem obstáculos permite o caminhar contínuo pela calçada"/>
    <m/>
    <s v="5 | A rampa existe, mas está fora de norma ou sem manutenção"/>
    <s v="existe 7 rampas, mas apenas 2 estao conforme a norma."/>
    <s v="5 | Faixa desgastada, com falta de manutenção e sem placas de advertência."/>
    <m/>
    <s v="0 | Trecho não tem semáforo para pedestre ou semáforo está com defeito"/>
    <m/>
    <s v="0 | Trecho não tem nenhuma orientação para localização dos pedestres"/>
    <m/>
    <n v="2"/>
    <n v="85"/>
    <m/>
    <s v="5 | Trecho com tráfego intenso de veículos, em especial motocicletas, ônibus, caminhões e vans com motor diesel"/>
    <m/>
    <s v="5 | Trecho com algum local para descanso ou abrigo, como parada de ônibus ou marquise de edifício"/>
    <s v="um ponto de ônibus"/>
    <s v="10 | Rua com árvores dispostas a cada 10 metros. Canteiros ajardinados e bem mantidos ao lado da calçada. Edificações também têm jardins e árvores"/>
    <n v="26"/>
    <m/>
    <n v="3"/>
    <m/>
    <s v="https://drive.google.com/open?id=1hxHYaCdzcIv1xG_mdE03Mt26g76WRkkW, https://drive.google.com/open?id=1c7yZZAnsiR1P0Oc5A_yjcCjQMqx6IX4F, https://drive.google.com/open?id=1y73XbFLRzYm1_sQ23rfpyoLvI0wZ53VA, https://drive.google.com/open?id=1gmu2Sq6loKcPALKecVSXI1eNU3bWJQmO, https://drive.google.com/open?id=1-HVXpWSskpRxFDVqcvZHOQQcx341qL32, https://drive.google.com/open?id=1q229IAr-6kAZUt7S4CxKHNqS35i3_M1q, https://drive.google.com/open?id=1eLTqrtY6FE6SRa8I5x6iQgEI9tPyuG4Q, https://drive.google.com/open?id=1vXhbQgVFtLHXjpf6V8jLtB_cVTR5InKd"/>
    <s v="kellendorileo@gmail.com"/>
    <d v="1899-12-30T15:00:00"/>
    <n v="10"/>
    <n v="7"/>
    <n v="10"/>
    <n v="10"/>
    <n v="5"/>
    <n v="5"/>
    <n v="0"/>
    <n v="0"/>
    <n v="2"/>
    <n v="5"/>
    <n v="5"/>
    <n v="10"/>
    <n v="3"/>
    <n v="8.4"/>
    <n v="2.5"/>
    <n v="5.666666666666667"/>
    <n v="6.1333333333333337"/>
  </r>
  <r>
    <x v="215"/>
    <x v="0"/>
    <x v="27"/>
    <x v="6"/>
    <s v="MT"/>
    <x v="0"/>
    <x v="222"/>
    <x v="1"/>
    <n v="9"/>
    <s v="não tem piso tátil"/>
    <n v="9"/>
    <n v="3"/>
    <n v="2"/>
    <m/>
    <s v="10 | Calçada de aparência plana, que não impede o caminhar confortável e seguro"/>
    <m/>
    <n v="7"/>
    <s v="em alguns pontos precisa desviar por causa dos obstaculos"/>
    <n v="3"/>
    <s v="existe apenas uma rampa em todo o trecho, e a mesma esta fora da norma."/>
    <s v="5 | Faixa desgastada, com falta de manutenção e sem placas de advertência."/>
    <m/>
    <s v="0 | Trecho não tem semáforo para pedestre ou semáforo está com defeito"/>
    <m/>
    <s v="0 | Trecho não tem nenhuma orientação para localização dos pedestres"/>
    <m/>
    <s v="0 |  Trecho com ruído muito elevado, acima de 90 dB"/>
    <n v="90"/>
    <m/>
    <s v="5 | Trecho com tráfego intenso de veículos, em especial motocicletas, ônibus, caminhões e vans com motor diesel"/>
    <m/>
    <s v="5 | Trecho com algum local para descanso ou abrigo, como parada de ônibus ou marquise de edifício"/>
    <m/>
    <s v="0 | Trecho de rua sem nenhuma vegetação"/>
    <n v="0"/>
    <m/>
    <s v="5 | Trecho com trânsito mais agressivo e velocidade regulamentar acima de 50 km/h"/>
    <m/>
    <s v="https://drive.google.com/open?id=16T3YFcyg0pSCj8UibVnyp1UxJA8NzbWa, https://drive.google.com/open?id=1fVtyBrYBkmaVC-eyu6j1stqAF2tOopQd, https://drive.google.com/open?id=1y1CVOJ_0vVBOaQMJOnPLNIhaIoZMq1JV, https://drive.google.com/open?id=1qRs6z2aztoOOp0M8T6xUDGp49zPMHjxu, https://drive.google.com/open?id=1nCe9DvBya7DZy5glcGwi5Yf4cSKebGUP, https://drive.google.com/open?id=1OaYOCX_9owYo8nR6AtLff5qrODt4Csav, https://drive.google.com/open?id=1Vsqxh8UrnFg7dunqTPYq0Wy_Zsp-PY27, https://drive.google.com/open?id=1RSxtJUmu0EVymU0j8YpXpQgqKzTXuAdV, https://drive.google.com/open?id=1qy9Iw8wp4wOluXIcOx7jI2Q7VfHkrXru"/>
    <s v="kellendorileo@gmail.com"/>
    <d v="1899-12-30T15:30:00"/>
    <n v="9"/>
    <n v="9"/>
    <n v="10"/>
    <n v="7"/>
    <n v="3"/>
    <n v="5"/>
    <n v="0"/>
    <n v="0"/>
    <n v="0"/>
    <n v="5"/>
    <n v="5"/>
    <n v="0"/>
    <n v="5"/>
    <n v="7.6"/>
    <n v="2.5"/>
    <n v="1.6666666666666667"/>
    <n v="5.1333333333333337"/>
  </r>
  <r>
    <x v="216"/>
    <x v="0"/>
    <x v="26"/>
    <x v="6"/>
    <s v="MT"/>
    <x v="7"/>
    <x v="223"/>
    <x v="1"/>
    <n v="8"/>
    <m/>
    <s v="10 | Calçada com mais de 3,0 metros de largura e faixa livre com 1,20 m ou mais"/>
    <n v="3.5"/>
    <m/>
    <m/>
    <n v="8"/>
    <m/>
    <n v="9"/>
    <s v="Ponto de ônibus de grande aglomeração no meio da calçada"/>
    <n v="3"/>
    <s v="A rampa de acessibilidade não possui faixa de pedestre"/>
    <s v="5 | Faixa desgastada, com falta de manutenção e sem placas de advertência."/>
    <m/>
    <s v="5 | Trecho com semáforo para pedestres, mas sem sinal sonoro. Espera para abertura superior a 1 min. e tempo curto (menos de 15 seg.) para travessia"/>
    <m/>
    <s v="0 | Trecho não tem nenhuma orientação para localização dos pedestres"/>
    <m/>
    <s v="0 |  Trecho com ruído muito elevado, acima de 90 dB"/>
    <m/>
    <s v="Avenida de fluxo intenso, com automóveis e ônibus a todo momento"/>
    <s v="5 | Trecho com tráfego intenso de veículos, em especial motocicletas, ônibus, caminhões e vans com motor diesel"/>
    <m/>
    <s v="5 | Trecho com algum local para descanso ou abrigo, como parada de ônibus ou marquise de edifício"/>
    <m/>
    <n v="8"/>
    <n v="13"/>
    <m/>
    <n v="3"/>
    <m/>
    <m/>
    <s v="thaizpessoa@gmail.com"/>
    <d v="1899-12-30T17:00:00"/>
    <n v="8"/>
    <n v="10"/>
    <n v="8"/>
    <n v="9"/>
    <n v="3"/>
    <n v="5"/>
    <n v="5"/>
    <n v="0"/>
    <n v="0"/>
    <n v="5"/>
    <n v="5"/>
    <n v="8"/>
    <n v="3"/>
    <n v="7.6"/>
    <n v="4.166666666666667"/>
    <n v="4.333333333333333"/>
    <n v="5.8"/>
  </r>
  <r>
    <x v="217"/>
    <x v="0"/>
    <x v="26"/>
    <x v="6"/>
    <s v="MT"/>
    <x v="7"/>
    <x v="224"/>
    <x v="1"/>
    <n v="6"/>
    <m/>
    <n v="6"/>
    <n v="2.5"/>
    <m/>
    <m/>
    <n v="8"/>
    <m/>
    <n v="4"/>
    <s v="Ponto de ônibus na faixa livre"/>
    <n v="3"/>
    <m/>
    <s v="5 | Faixa desgastada, com falta de manutenção e sem placas de advertência."/>
    <m/>
    <s v="0 | Trecho não tem semáforo para pedestre ou semáforo está com defeito"/>
    <m/>
    <s v="0 | Trecho não tem nenhuma orientação para localização dos pedestres"/>
    <m/>
    <n v="2"/>
    <m/>
    <s v="Fluxo intenso de automóveis"/>
    <n v="6"/>
    <m/>
    <s v="5 | Trecho com algum local para descanso ou abrigo, como parada de ônibus ou marquise de edifício"/>
    <m/>
    <n v="4"/>
    <n v="4"/>
    <s v="Maioria coqueiros"/>
    <n v="2"/>
    <s v="É uma via de fluxo intenso, e onde se localiza a entrada principal da escola. Foi projetada para ter uma grande praça para a acomodação desse fluxo, mas parte dela foi fechada para estacionamento, o que diminuiu muito o espaço disponível para o pedestre, e agravou todos os outros quesitos como existência de barreiras, falta de segurança, e etc."/>
    <m/>
    <s v="thaizpessoa@gmail.com"/>
    <d v="1899-12-30T17:00:00"/>
    <n v="6"/>
    <n v="6"/>
    <n v="8"/>
    <n v="4"/>
    <n v="3"/>
    <n v="5"/>
    <n v="0"/>
    <n v="0"/>
    <n v="2"/>
    <n v="6"/>
    <n v="5"/>
    <n v="4"/>
    <n v="2"/>
    <n v="5.4"/>
    <n v="2.5"/>
    <n v="3.8333333333333335"/>
    <n v="4.166666666666667"/>
  </r>
  <r>
    <x v="218"/>
    <x v="0"/>
    <x v="26"/>
    <x v="6"/>
    <s v="MT"/>
    <x v="7"/>
    <x v="225"/>
    <x v="0"/>
    <n v="8"/>
    <m/>
    <n v="6"/>
    <n v="2.5"/>
    <n v="1.5"/>
    <s v="Somente no final do trecho a largura da faixa livre diminui a ponto de  não ser possível passarem duas pessoas ao mesmo tempo."/>
    <n v="8"/>
    <s v="Trecho final apresenta inclinação maior"/>
    <n v="9"/>
    <s v="Como a largura diminui, duas pessoas não conseguem passar ao mesmo tempo"/>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n v="8"/>
    <m/>
    <s v="A rua tem dois edifícios residenciais multifamiliares, o que pode gerar um congestionamento em horários de pico."/>
    <n v="8"/>
    <m/>
    <s v="0 | Trecho sem nenhum ponto de apoio ou conforto para o pedestre"/>
    <m/>
    <n v="1"/>
    <n v="4"/>
    <m/>
    <n v="7"/>
    <s v="O tráfego é na maior parte do dia leve, mas o pedestre caminha ao lado de um muro por toda a extensão do trecho."/>
    <m/>
    <s v="thaizpessoa@gmail.com"/>
    <d v="1899-12-30T16:30:00"/>
    <n v="8"/>
    <n v="6"/>
    <n v="8"/>
    <n v="9"/>
    <n v="5"/>
    <n v="5"/>
    <n v="0"/>
    <n v="0"/>
    <n v="8"/>
    <n v="8"/>
    <n v="0"/>
    <n v="1"/>
    <n v="7"/>
    <n v="7.2"/>
    <n v="2.5"/>
    <n v="4.333333333333333"/>
    <n v="5.666666666666667"/>
  </r>
  <r>
    <x v="219"/>
    <x v="0"/>
    <x v="26"/>
    <x v="6"/>
    <s v="MT"/>
    <x v="7"/>
    <x v="226"/>
    <x v="0"/>
    <n v="3"/>
    <s v="trecho final sem calçada, ou muito danificada,  devido obra do teatro da escola que está embargada a mais de 5 anos"/>
    <s v="5 | Calçada com menos de 2,0 metros de largura e faixa livre com menos de 1,20 m"/>
    <n v="2.5"/>
    <n v="2"/>
    <s v="trecho final com calçada muito estreita, ou inexistente, devido obra do teatro da escola que está embargada a mais de 5 anos"/>
    <n v="8"/>
    <m/>
    <n v="6"/>
    <s v="desvios contantes, calçada irregular  devido obra do teatro da escola que está embargada a mais de 5 anos"/>
    <s v="5 | A rampa existe, mas está fora de norma ou sem manutenção"/>
    <m/>
    <s v="0 | Sem faixa de travessia no trecho"/>
    <m/>
    <s v="0 | Trecho não tem semáforo para pedestre ou semáforo está com defeito"/>
    <m/>
    <s v="0 | Trecho não tem nenhuma orientação para localização dos pedestres"/>
    <m/>
    <n v="6"/>
    <m/>
    <s v="Parte da via possui fluxo maior devido ao acesso para a escola"/>
    <n v="6"/>
    <m/>
    <s v="0 | Trecho sem nenhum ponto de apoio ou conforto para o pedestre"/>
    <m/>
    <s v="5 | Trecho com algumas árvores que trazem sombra"/>
    <n v="8"/>
    <m/>
    <s v="5 | Trecho com trânsito mais agressivo e velocidade regulamentar acima de 50 km/h"/>
    <s v="Parte da via, após o cruzamento coma Rua Voluntários da Pátria possui fluxo maior devido ao acesso da escola"/>
    <m/>
    <s v="thaizpessoa@gmail.com"/>
    <d v="1899-12-30T16:30:00"/>
    <n v="3"/>
    <n v="5"/>
    <n v="8"/>
    <n v="6"/>
    <n v="5"/>
    <n v="0"/>
    <n v="0"/>
    <n v="0"/>
    <n v="6"/>
    <n v="6"/>
    <n v="0"/>
    <n v="5"/>
    <n v="5"/>
    <n v="5.4"/>
    <n v="0"/>
    <n v="4.666666666666667"/>
    <n v="4.1333333333333337"/>
  </r>
  <r>
    <x v="220"/>
    <x v="0"/>
    <x v="26"/>
    <x v="6"/>
    <s v="MT"/>
    <x v="7"/>
    <x v="227"/>
    <x v="0"/>
    <s v="5 | Calçada com frestas, além de algumas falhas no pavimento"/>
    <m/>
    <n v="8"/>
    <n v="2.2999999999999998"/>
    <m/>
    <m/>
    <n v="9"/>
    <m/>
    <n v="9"/>
    <s v="Durante todo o trecho, apenas um carrinho de açaí obriga o deslocamento do pedestre"/>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n v="6"/>
    <m/>
    <s v="0 | Trecho sem nenhum ponto de apoio ou conforto para o pedestre"/>
    <m/>
    <s v="5 | Trecho com algumas árvores que trazem sombra"/>
    <n v="4"/>
    <m/>
    <s v="5 | Trecho com trânsito mais agressivo e velocidade regulamentar acima de 50 km/h"/>
    <m/>
    <m/>
    <s v="thaizpessoa@gmail.com"/>
    <d v="1899-12-30T16:30:00"/>
    <n v="5"/>
    <n v="8"/>
    <n v="9"/>
    <n v="9"/>
    <n v="5"/>
    <n v="5"/>
    <n v="0"/>
    <n v="0"/>
    <n v="5"/>
    <n v="6"/>
    <n v="0"/>
    <n v="5"/>
    <n v="5"/>
    <n v="7.2"/>
    <n v="2.5"/>
    <n v="4.333333333333333"/>
    <n v="5.4666666666666668"/>
  </r>
  <r>
    <x v="221"/>
    <x v="0"/>
    <x v="26"/>
    <x v="6"/>
    <s v="MT"/>
    <x v="7"/>
    <x v="228"/>
    <x v="1"/>
    <n v="8"/>
    <m/>
    <s v="10 | Calçada com mais de 3,0 metros de largura e faixa livre com 1,20 m ou mais"/>
    <n v="4"/>
    <n v="3"/>
    <m/>
    <s v="10 | Calçada de aparência plana, que não impede o caminhar confortável e seguro"/>
    <m/>
    <n v="8"/>
    <s v="Banca e Ponto de ônibus na faixa livre"/>
    <s v="5 | A rampa existe, mas está fora de norma ou sem manutenção"/>
    <s v="Rampa sem faixa de pedestre"/>
    <s v="0 | Sem faixa de travessia no trecho"/>
    <m/>
    <s v="0 | Trecho não tem semáforo para pedestre ou semáforo está com defeito"/>
    <m/>
    <s v="0 | Trecho não tem nenhuma orientação para localização dos pedestres"/>
    <m/>
    <s v="0 |  Trecho com ruído muito elevado, acima de 90 dB"/>
    <m/>
    <m/>
    <s v="5 | Trecho com tráfego intenso de veículos, em especial motocicletas, ônibus, caminhões e vans com motor diesel"/>
    <m/>
    <s v="5 | Trecho com algum local para descanso ou abrigo, como parada de ônibus ou marquise de edifício"/>
    <m/>
    <n v="6"/>
    <n v="6"/>
    <m/>
    <n v="4"/>
    <s v="Não é tão inseguro devido a calçada larga"/>
    <m/>
    <s v="thaizpessoa@gmail.com"/>
    <d v="1899-12-30T16:30:00"/>
    <n v="8"/>
    <n v="10"/>
    <n v="10"/>
    <n v="8"/>
    <n v="5"/>
    <n v="0"/>
    <n v="0"/>
    <n v="0"/>
    <n v="0"/>
    <n v="5"/>
    <n v="5"/>
    <n v="6"/>
    <n v="4"/>
    <n v="8.1999999999999993"/>
    <n v="0"/>
    <n v="3.6666666666666665"/>
    <n v="5.2333333333333334"/>
  </r>
  <r>
    <x v="222"/>
    <x v="1"/>
    <x v="27"/>
    <x v="6"/>
    <s v="MT"/>
    <x v="0"/>
    <x v="217"/>
    <x v="0"/>
    <n v="8"/>
    <s v="não apresenta piso tátil, nem calçada para entrar no parque"/>
    <s v="5 | Calçada com menos de 2,0 metros de largura e faixa livre com menos de 1,20 m"/>
    <n v="2"/>
    <n v="0.5"/>
    <m/>
    <s v="10 | Calçada de aparência plana, que não impede o caminhar confortável e seguro"/>
    <m/>
    <n v="7"/>
    <s v="ponto de ônibus obstrue a calçada"/>
    <n v="3"/>
    <s v="poucas rampas"/>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5"/>
    <m/>
    <n v="3"/>
    <m/>
    <s v="5 | Trecho com algum local para descanso ou abrigo, como parada de ônibus ou marquise de edifício"/>
    <m/>
    <s v="10 | Rua com árvores dispostas a cada 10 metros. Canteiros ajardinados e bem mantidos ao lado da calçada. Edificações também têm jardins e árvores"/>
    <n v="19"/>
    <m/>
    <n v="6"/>
    <m/>
    <s v="https://drive.google.com/open?id=15zqR85ZsVUDxACMMpROgfkwscIffzFlH, https://drive.google.com/open?id=1kSXp3DRatWJCj2M-s5eYpNzGNpcAve01, https://drive.google.com/open?id=1KYbmB3bEX-zMl6Nxq-FTEHFPkb-fbNPu, https://drive.google.com/open?id=1n-ACgNU2QVBNFGj7tVhRTPIXiewgyxsg, https://drive.google.com/open?id=1b-oxBvf9tAXqKE0vcTNjZzilyVCXzDAG"/>
    <s v="kellendorileo@gmail.com"/>
    <d v="1899-12-30T16:20:00"/>
    <n v="8"/>
    <n v="5"/>
    <n v="10"/>
    <n v="7"/>
    <n v="3"/>
    <n v="0"/>
    <n v="0"/>
    <n v="0"/>
    <n v="5"/>
    <n v="3"/>
    <n v="5"/>
    <n v="10"/>
    <n v="6"/>
    <n v="6.6"/>
    <n v="0"/>
    <n v="6.333333333333333"/>
    <n v="5.166666666666667"/>
  </r>
  <r>
    <x v="223"/>
    <x v="0"/>
    <x v="28"/>
    <x v="6"/>
    <s v="MT"/>
    <x v="0"/>
    <x v="229"/>
    <x v="1"/>
    <n v="8"/>
    <s v="Calçamento não apropriado para áreas externas (não possui porosidade), algumas peças do revestimento estão faltando."/>
    <n v="6"/>
    <n v="3.3"/>
    <n v="1.3"/>
    <s v="Varia conforme os trechos, perde-se a noção do que é praça e o que é o limite da calçada."/>
    <s v="10 | Calçada de aparência plana, que não impede o caminhar confortável e seguro"/>
    <m/>
    <s v="5 | Obstáculos obrigam a constantes desvios."/>
    <s v="Trechos em reforma e postes de iluminação mal posicionados."/>
    <n v="4"/>
    <s v="Possuem 5 rampas, mas todas se encontram fora da NBR 9050."/>
    <n v="3"/>
    <s v="Existem duas com baixa manutenção."/>
    <s v="5 | Trecho com semáforo para pedestres, mas sem sinal sonoro. Espera para abertura superior a 1 min. e tempo curto (menos de 15 seg.) para travessia"/>
    <s v="Existe nos dois locais com faixa de pedestres, mas não possuem botão ou sinal sonoro."/>
    <s v="0 | Trecho não tem nenhuma orientação para localização dos pedestres"/>
    <s v="Apenas placas direcionadas para veículos."/>
    <n v="1"/>
    <n v="80"/>
    <s v="Os ruídos provém tanto do grande índice de automóveis quanto pelos anúncios nas portas das lojas."/>
    <n v="1"/>
    <s v="Tráfego intenso de automóveis com presença de ônibus circulares."/>
    <n v="8"/>
    <s v="Apesar de se tratar de uma praça e possuir mobiliário urbano, não aparenta ser agradável a permanência no local por falta de sombreamento adequado."/>
    <s v="5 | Trecho com algumas árvores que trazem sombra"/>
    <n v="13"/>
    <s v="Trecho com muitas Palmeiras que não ajudam muito no sombreamento das áreas caminháveis. "/>
    <n v="6"/>
    <m/>
    <s v="https://drive.google.com/open?id=1Js-GCGBjg-FsLAw9UxbcxZChJXM6DvJh, https://drive.google.com/open?id=1puK8h7CQE-G2TA_Tx6KBbPmkzHo7PeK4, https://drive.google.com/open?id=1fCmIo6EZ8CPAItXCrpKkk-clj-YCNsSY, https://drive.google.com/open?id=1wb2JlL4jkuaNz_hT6TXJ1gih0niHykSf, https://drive.google.com/open?id=1SfH7DeMt1oqQL6CKbG6GlEwXDxlBJwbO, https://drive.google.com/open?id=148s9TRlL9OpLBi5hrYOz9XWWFhBTDfO3, https://drive.google.com/open?id=1_8MX-zhSRBOHJwMHkELzFeitl9G-TTE6, https://drive.google.com/open?id=1BExrCnOMUQYF0qEUDm9_iCh5HBtMlvxS, https://drive.google.com/open?id=1K0TO1O0nbRAWWq4XKANAsRFjuGpmR91o, https://drive.google.com/open?id=1h-J6aY4c94MDIDkjp206Rb1NiQZaOrBe"/>
    <s v="laiswzinki@gmail.com"/>
    <d v="1899-12-30T09:00:00"/>
    <n v="8"/>
    <n v="6"/>
    <n v="10"/>
    <n v="5"/>
    <n v="4"/>
    <n v="3"/>
    <n v="5"/>
    <n v="0"/>
    <n v="1"/>
    <n v="1"/>
    <n v="8"/>
    <n v="5"/>
    <n v="6"/>
    <n v="6.6"/>
    <n v="3.1666666666666665"/>
    <n v="3.5"/>
    <n v="5.2333333333333334"/>
  </r>
  <r>
    <x v="224"/>
    <x v="0"/>
    <x v="28"/>
    <x v="6"/>
    <s v="MT"/>
    <x v="0"/>
    <x v="230"/>
    <x v="1"/>
    <n v="4"/>
    <s v="Com muitos buracos, revestimento em pedra portuguesa com peças perdidas ou soltas, só não empurra para a rua pela largura da calçada."/>
    <n v="9"/>
    <n v="5.5"/>
    <n v="2.5"/>
    <m/>
    <n v="8"/>
    <s v="Por não possuir regularidade no piso, muitos trechos dele estão ondulados, causando desconforto no andar e podendo acometer tropeços nos pedestres. "/>
    <n v="8"/>
    <s v="Os obstáculos encontrados foram sentidos pelos buracos que existem nas calçadas."/>
    <n v="3"/>
    <s v="Possuem apenas 5 rampas, todas em péssimas condições e/ou fora da NBR 9050. Considera-se poucas rampas levando em conta a área da praça pela quantidade de rampas existentes."/>
    <n v="2"/>
    <s v="Uma única faixa de pedestre em péssima condição."/>
    <s v="0 | Trecho não tem semáforo para pedestre ou semáforo está com defeito"/>
    <s v="Não possui semáforo para pedestre."/>
    <s v="5 | Trecho tem apenas placas indicando os pontos de interesse"/>
    <s v="Uma única placa indicando a rota de pedestre. Ela está em altura inadequada para leitura ou percepção da existência da mesma por quem está caminhando."/>
    <s v="0 |  Trecho com ruído muito elevado, acima de 90 dB"/>
    <n v="92"/>
    <s v="Trânsito intenso e autofalantes de lojas."/>
    <n v="4"/>
    <s v="Apesar do trânsito intenso e possuir tráfego de ônibus circulares, o maciço arbóreo do local ameniza a sensação da poluição."/>
    <n v="8"/>
    <s v="Não possuem lixeiras no perímetro das calçadas. Mas em contrapartida, os bancos estão localizados em locais sombreados, e o formato dos canteiros da praça também servem como local de permanência."/>
    <n v="7"/>
    <n v="8"/>
    <s v="Possuem árvores em apenas dois trechos (ruas) e algumas dessas árvores estão ainda em estágio de crescimento."/>
    <n v="7"/>
    <s v="Uma lateral dessa praça é um calçadão."/>
    <s v="https://drive.google.com/open?id=1KQpoiIFYBQxgAWmiNjyJcF6LJGlNdkh9, https://drive.google.com/open?id=1ZyemqF8XTXwEht5RsGaqF7XNOCKFbWu4, https://drive.google.com/open?id=1rx4WuGUEOKRql1aekMkk33PeqFISI9t-, https://drive.google.com/open?id=15YZ9kI6HVdyRxRVpIK23EzhIqDT-R3Wn, https://drive.google.com/open?id=1AOYXTv4Tpv9mAYiwM0HmiWMt8wLkyQvk, https://drive.google.com/open?id=1ZHTI6RW0uYeqMY76zON8WHdmOGMyuJfi, https://drive.google.com/open?id=1B3lYbiM_H0Xe7Fa8BNPDb80k2gzij-FX, https://drive.google.com/open?id=1rLftceNcNBBM_1F5LRLdgGEq-mfdNLXb, https://drive.google.com/open?id=1JdJQJymyagkE8tEe02ZR0AN1icRooDbw, https://drive.google.com/open?id=1fw7GZM_YKfwTcy_AetkGMpk3i9FdDkPU"/>
    <s v="laiswzinki@gmail.com"/>
    <d v="1899-12-30T09:30:00"/>
    <n v="4"/>
    <n v="9"/>
    <n v="8"/>
    <n v="8"/>
    <n v="3"/>
    <n v="2"/>
    <n v="0"/>
    <n v="5"/>
    <n v="0"/>
    <n v="4"/>
    <n v="8"/>
    <n v="7"/>
    <n v="7"/>
    <n v="6.4"/>
    <n v="1.8333333333333333"/>
    <n v="4.333333333333333"/>
    <n v="5.1333333333333337"/>
  </r>
  <r>
    <x v="225"/>
    <x v="0"/>
    <x v="28"/>
    <x v="6"/>
    <s v="MT"/>
    <x v="0"/>
    <x v="231"/>
    <x v="0"/>
    <s v="10 | Calçada nivelada, sem imperfeições e dotada de piso tátil"/>
    <s v="Piso inapropriado para área externa."/>
    <n v="9"/>
    <n v="5"/>
    <n v="2.5"/>
    <s v="Calçada e praça sem permeiam em alguns pontos."/>
    <n v="9"/>
    <m/>
    <n v="9"/>
    <m/>
    <n v="9"/>
    <s v="Baixa manutenção na limpeza referente ao mal escoamento das águas pluviais pela rua."/>
    <s v="5 | Faixa desgastada, com falta de manutenção e sem placas de advertência."/>
    <s v="Apenas 5 faixas já desgastadas."/>
    <s v="5 | Trecho com semáforo para pedestres, mas sem sinal sonoro. Espera para abertura superior a 1 min. e tempo curto (menos de 15 seg.) para travessia"/>
    <s v="Apenas uma das 5 faxias que possuem semáforo para pedestre, com botoeira mas sem sinal sonoro."/>
    <s v="0 | Trecho não tem nenhuma orientação para localização dos pedestres"/>
    <s v="Placas apenas para automóveis."/>
    <n v="7"/>
    <n v="50"/>
    <s v="Por ter uma barreira (estação de ônibus Alencastro) entre a praça e a via de maior fluxo de automóveis, os ruídos sonoros dos automóveis são menos percebidos."/>
    <s v="5 | Trecho com tráfego intenso de veículos, em especial motocicletas, ônibus, caminhões e vans com motor diesel"/>
    <m/>
    <n v="9"/>
    <m/>
    <n v="6"/>
    <n v="9"/>
    <s v="9 árvores e mais algumas Palmeiras."/>
    <s v="10 | Local de tráfego leve, com velocidade até 40 km/h, com ruas movimentadas, comércio aberto e “sensação de segurança”"/>
    <m/>
    <s v="https://drive.google.com/open?id=1WIjk6M4ZfrMp7n2lXtlxeumSWwJ-Tify, https://drive.google.com/open?id=1VPwo70J6mlKbfI8Hi790L6gZdLz8tCbJ, https://drive.google.com/open?id=1KPOFBaHLHfQ9EbAOVfd65l_uD3bIwQUX, https://drive.google.com/open?id=1iUA184J7d4bbER4wwJfWWVh9xpZLIMjm, https://drive.google.com/open?id=1yQaWfdJj61MA1n5nVImackSi8i4aY8EV, https://drive.google.com/open?id=1xOF36-kybJHwq50Qrr-_GyIwH_JCyUST, https://drive.google.com/open?id=1oHLOW7xTaL7PxmU6CudIYKlMeoaOs_2C, https://drive.google.com/open?id=1AzzFaNiFNYC2Zy9jL11ey_DPLyxXRcVG, https://drive.google.com/open?id=1e5PVQGIRnbztwK-hf3YAZhnfTlt8j_-_, https://drive.google.com/open?id=1lBA-Ura70LrWnluwGUknr6sgssSKMDMg"/>
    <s v="laiswzinki@gmail.com"/>
    <d v="1899-12-30T09:50:00"/>
    <n v="10"/>
    <n v="9"/>
    <n v="9"/>
    <n v="9"/>
    <n v="9"/>
    <n v="5"/>
    <n v="5"/>
    <n v="0"/>
    <n v="7"/>
    <n v="5"/>
    <n v="9"/>
    <n v="6"/>
    <n v="10"/>
    <n v="9.1999999999999993"/>
    <n v="4.166666666666667"/>
    <n v="6.666666666666667"/>
    <n v="7.7666666666666666"/>
  </r>
  <r>
    <x v="226"/>
    <x v="0"/>
    <x v="28"/>
    <x v="6"/>
    <s v="MT"/>
    <x v="0"/>
    <x v="232"/>
    <x v="1"/>
    <n v="3"/>
    <s v="Muitos pontos com buracos por falta de manutenção."/>
    <n v="7"/>
    <n v="3.5"/>
    <n v="3.5"/>
    <s v="Possui um trecho com ponto de ônibus que obstrui quase por completo a faixa livre, tanto pelo mobiliário quanto pelos usuários."/>
    <s v="10 | Calçada de aparência plana, que não impede o caminhar confortável e seguro"/>
    <m/>
    <n v="2"/>
    <s v="Muitos obstáculos e barreiras causados por buracos, vendedores ambulantes, placas mal posicionadas, ponto de ônibus."/>
    <n v="2"/>
    <s v="Duas rampas em péssimas condições."/>
    <n v="1"/>
    <s v="Uma única faixa praticamente apagada."/>
    <s v="0 | Trecho não tem semáforo para pedestre ou semáforo está com defeito"/>
    <m/>
    <s v="0 | Trecho não tem nenhuma orientação para localização dos pedestres"/>
    <s v="Placas apenas para motoristas."/>
    <s v="0 |  Trecho com ruído muito elevado, acima de 90 dB"/>
    <n v="95"/>
    <s v="Grande fluxo de automóveis e ônibus circulares, e a localização do ponto de onibus aumenta os ruídos por conta da frenagem e aceleração."/>
    <n v="1"/>
    <m/>
    <n v="3"/>
    <s v="Bancos sem sombreamento, e local sem lixeiras."/>
    <s v="0 | Trecho de rua sem nenhuma vegetação"/>
    <m/>
    <s v="Árvores não destinadas as calçadas."/>
    <n v="2"/>
    <m/>
    <s v="https://drive.google.com/open?id=1zPPfvv2hcCmiOM0hFfT3w3wISx2xMO2b, https://drive.google.com/open?id=1v8N4U21vBSBeQOGuwcIZLvKYpX2boPSB, https://drive.google.com/open?id=1xwsx9ytW7cxooKjdA5DS1hq4rX3a03i5, https://drive.google.com/open?id=1kMaiK2sO13G84lA1CaUjLhGf34wD7cW9, https://drive.google.com/open?id=1XlmF247k2W_rq0hdkyPKJFgGQV3VIoQ-, https://drive.google.com/open?id=1V2ZZYh1jEusz2BvrkU0d-Id90oKZqLdR, https://drive.google.com/open?id=180O0bmZyORHs5aeGxeuOB0j93e9H6cd7, https://drive.google.com/open?id=1aZrX9t2xdthuKG9-88o24Q7rTe0lcJEn, https://drive.google.com/open?id=1A3dngCV-FgKnYd2V_salL3gBfyyJdi-t, https://drive.google.com/open?id=1AjvJVyUHHbJ99bZglBi9xG9RTDK_ON11"/>
    <s v="laiswzinki@gmail.com"/>
    <d v="1899-12-30T10:30:00"/>
    <n v="3"/>
    <n v="7"/>
    <n v="10"/>
    <n v="2"/>
    <n v="2"/>
    <n v="1"/>
    <n v="0"/>
    <n v="0"/>
    <n v="0"/>
    <n v="1"/>
    <n v="3"/>
    <n v="0"/>
    <n v="2"/>
    <n v="4.8"/>
    <n v="0.5"/>
    <n v="0.66666666666666663"/>
    <n v="2.8333333333333335"/>
  </r>
  <r>
    <x v="227"/>
    <x v="0"/>
    <x v="29"/>
    <x v="6"/>
    <s v="MT"/>
    <x v="7"/>
    <x v="233"/>
    <x v="2"/>
    <n v="4"/>
    <m/>
    <n v="7"/>
    <n v="2.7"/>
    <n v="1.6"/>
    <m/>
    <n v="9"/>
    <m/>
    <n v="9"/>
    <m/>
    <n v="3"/>
    <m/>
    <s v="0 | Sem faixa de travessia no trecho"/>
    <m/>
    <s v="0 | Trecho não tem semáforo para pedestre ou semáforo está com defeito"/>
    <m/>
    <s v="0 | Trecho não tem nenhuma orientação para localização dos pedestres"/>
    <m/>
    <n v="9"/>
    <n v="66"/>
    <m/>
    <n v="9"/>
    <m/>
    <s v="0 | Trecho sem nenhum ponto de apoio ou conforto para o pedestre"/>
    <m/>
    <s v="0 | Trecho de rua sem nenhuma vegetação"/>
    <n v="0"/>
    <m/>
    <n v="4"/>
    <s v="Apresenta em todo o trajeto uma das faces da escola, com um muro alto e sem aberturas visuais."/>
    <s v="https://drive.google.com/open?id=1STab60EIwHtbXqDZEZB50Qr9jZF7dBl-, https://drive.google.com/open?id=1F0xBeenZxuEQTrG67STX0_XPP_Wf17s0, https://drive.google.com/open?id=1jg07HJPzHv37pMbfaFU0q-rqChvpvyxD, https://drive.google.com/open?id=1ARrloN6HyqnsYmFPXFu2ONV_rP0dGdpM"/>
    <s v="victor.abotelho@gmail.com"/>
    <d v="1899-12-30T17:53:00"/>
    <n v="4"/>
    <n v="7"/>
    <n v="9"/>
    <n v="9"/>
    <n v="3"/>
    <n v="0"/>
    <n v="0"/>
    <n v="0"/>
    <n v="9"/>
    <n v="9"/>
    <n v="0"/>
    <n v="0"/>
    <n v="4"/>
    <n v="6.4"/>
    <n v="0"/>
    <n v="4.5"/>
    <n v="4.5"/>
  </r>
  <r>
    <x v="228"/>
    <x v="0"/>
    <x v="29"/>
    <x v="6"/>
    <s v="MT"/>
    <x v="7"/>
    <x v="234"/>
    <x v="0"/>
    <n v="6"/>
    <m/>
    <n v="8"/>
    <n v="2.9"/>
    <n v="2"/>
    <m/>
    <s v="5 | Inclinação acima de 5 graus já dificulta a passagem"/>
    <m/>
    <n v="7"/>
    <m/>
    <n v="7"/>
    <m/>
    <n v="9"/>
    <m/>
    <s v="0 | Trecho não tem semáforo para pedestre ou semáforo está com defeito"/>
    <m/>
    <s v="0 | Trecho não tem nenhuma orientação para localização dos pedestres"/>
    <m/>
    <n v="7"/>
    <n v="67"/>
    <m/>
    <n v="7"/>
    <m/>
    <s v="0 | Trecho sem nenhum ponto de apoio ou conforto para o pedestre"/>
    <m/>
    <s v="5 | Trecho com algumas árvores que trazem sombra"/>
    <n v="4"/>
    <m/>
    <n v="7"/>
    <m/>
    <s v="https://drive.google.com/open?id=1xYJnP_hT73zvzc6dzqbLpQWuVouxVuFa, https://drive.google.com/open?id=1nsZhcOe-QYWfycalsslH6RB3k5vz2pdz"/>
    <s v="victor.abotelho@gmail.com"/>
    <d v="1899-12-30T17:36:00"/>
    <n v="6"/>
    <n v="8"/>
    <n v="5"/>
    <n v="7"/>
    <n v="7"/>
    <n v="9"/>
    <n v="0"/>
    <n v="0"/>
    <n v="7"/>
    <n v="7"/>
    <n v="0"/>
    <n v="5"/>
    <n v="7"/>
    <n v="6.6"/>
    <n v="4.5"/>
    <n v="5.166666666666667"/>
    <n v="5.9333333333333336"/>
  </r>
  <r>
    <x v="229"/>
    <x v="0"/>
    <x v="30"/>
    <x v="6"/>
    <s v="MT"/>
    <x v="7"/>
    <x v="235"/>
    <x v="0"/>
    <n v="7"/>
    <s v="A calçada está em boas condições, mas em um momento é interrompida para a entrada recuada da escola Firmo José Rodrigues"/>
    <n v="9"/>
    <n v="3"/>
    <n v="1.6"/>
    <s v="Na sua maioria a faixa de 3 metros está totalmente livre, menos em dois pontos: ponto de onibus e poste no meio da calçada"/>
    <s v="10 | Calçada de aparência plana, que não impede o caminhar confortável e seguro"/>
    <m/>
    <n v="8"/>
    <s v="só possui dois obstaculos, o ponto de onibus e o poste"/>
    <s v="0 | Não há rampas de acessibilidade."/>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n v="7"/>
    <s v="possui circulação de onibus mas nao com a frequencia como de uma avenida"/>
    <s v="5 | Trecho com algum local para descanso ou abrigo, como parada de ônibus ou marquise de edifício"/>
    <s v="parada de onibus"/>
    <n v="3"/>
    <n v="1"/>
    <s v="possui uma arvore de grande copa dentro do lote da escola firmo jose rodrigues que se projeta para a calçada"/>
    <n v="7"/>
    <m/>
    <s v="https://drive.google.com/open?id=1xfD2oJPyAfQZ5nok72Yuw7zJmtSWm4KW, https://drive.google.com/open?id=1ksceUcC4qVndn2X1BucWVtdvOhpT2TIx, https://drive.google.com/open?id=1WrApFzoK0nrAg5PxzkvC3U5zNFJ4fnEg, https://drive.google.com/open?id=143O4Z7hEOW-e7s1ePOj_fkKtArTYkp2w, https://drive.google.com/open?id=1NCi-2OSM1QgCQUJ8cE5263g9sYEJ2HJW, https://drive.google.com/open?id=11Ca0Q6nmJQXHj0ceTP4Wh4Vivzoew0N0"/>
    <s v="tamisoares07@gmail.com"/>
    <d v="1899-12-30T08:40:00"/>
    <n v="7"/>
    <n v="9"/>
    <n v="10"/>
    <n v="8"/>
    <n v="0"/>
    <n v="0"/>
    <n v="0"/>
    <n v="0"/>
    <n v="5"/>
    <n v="7"/>
    <n v="5"/>
    <n v="3"/>
    <n v="7"/>
    <n v="6.8"/>
    <n v="0"/>
    <n v="4.666666666666667"/>
    <n v="5.0333333333333332"/>
  </r>
  <r>
    <x v="230"/>
    <x v="0"/>
    <x v="30"/>
    <x v="6"/>
    <s v="MT"/>
    <x v="7"/>
    <x v="236"/>
    <x v="0"/>
    <n v="9"/>
    <m/>
    <s v="10 | Calçada com mais de 3,0 metros de largura e faixa livre com 1,20 m ou mais"/>
    <m/>
    <m/>
    <s v="A largura começa com 1,5 m e se pronlonga até chegar a 7m, tendo faixa livre em media de 3 metros"/>
    <n v="8"/>
    <s v="tem uma leve inclinação em algum momento"/>
    <s v="10 | Trecho sem obstáculos permite o caminhar contínuo pela calçada"/>
    <s v="postes e arbustos posicionado que deixem a passagem sem obstaculo"/>
    <s v="5 | A rampa existe, mas está fora de norma ou sem manutenção"/>
    <s v="há apenas uma rampa na esquina"/>
    <n v="7"/>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n v="6"/>
    <m/>
    <s v="0 | Trecho sem nenhum ponto de apoio ou conforto para o pedestre"/>
    <m/>
    <s v="0 | Trecho de rua sem nenhuma vegetação"/>
    <m/>
    <m/>
    <n v="8"/>
    <m/>
    <s v="https://drive.google.com/open?id=1sXYYs5rlI2oUlKcMn5A14jO3qY9MscFm, https://drive.google.com/open?id=1BUWD4jc0DRCOMPpYIGmCHl5fkAQgpUEa, https://drive.google.com/open?id=19ow2iIYTPJYdsKyE7WFG_pVFq6ZLR4hK, https://drive.google.com/open?id=16z2hZdc02XKG7QwzNrnRJlQxkg0FE4PT, https://drive.google.com/open?id=1BEkbggEIeELdcp-c0dSJ7FjTuEu1FsBe, https://drive.google.com/open?id=1dDCH5JtGpA1k_APrvG6efkW-eiah11wD"/>
    <s v="tamisoares07@gmail.com"/>
    <d v="1899-12-30T08:50:00"/>
    <n v="9"/>
    <n v="10"/>
    <n v="8"/>
    <n v="10"/>
    <n v="5"/>
    <n v="7"/>
    <n v="0"/>
    <n v="0"/>
    <n v="5"/>
    <n v="6"/>
    <n v="0"/>
    <n v="0"/>
    <n v="8"/>
    <n v="8.4"/>
    <n v="3.5"/>
    <n v="2.6666666666666665"/>
    <n v="6.2333333333333334"/>
  </r>
  <r>
    <x v="231"/>
    <x v="0"/>
    <x v="30"/>
    <x v="6"/>
    <s v="MT"/>
    <x v="7"/>
    <x v="237"/>
    <x v="0"/>
    <n v="9"/>
    <m/>
    <s v="10 | Calçada com mais de 3,0 metros de largura e faixa livre com 1,20 m ou mais"/>
    <n v="4"/>
    <n v="2.5"/>
    <m/>
    <s v="10 | Calçada de aparência plana, que não impede o caminhar confortável e seguro"/>
    <m/>
    <n v="7"/>
    <s v="há rampa para entrada de veiculo e poste"/>
    <s v="0 | Não há rampas de acessibilidade."/>
    <m/>
    <n v="6"/>
    <m/>
    <s v="0 | Trecho não tem semáforo para pedestre ou semáforo está com defeito"/>
    <m/>
    <s v="0 | Trecho não tem nenhuma orientação para localização dos pedestres"/>
    <m/>
    <n v="4"/>
    <m/>
    <m/>
    <n v="8"/>
    <m/>
    <s v="0 | Trecho sem nenhum ponto de apoio ou conforto para o pedestre"/>
    <m/>
    <s v="0 | Trecho de rua sem nenhuma vegetação"/>
    <m/>
    <m/>
    <n v="8"/>
    <m/>
    <s v="https://drive.google.com/open?id=17X6jmpi5taNqTGkaqk8Evo6mCNPs7sWt, https://drive.google.com/open?id=175jJ3QV9OIdmpFzlr_5wpeiU-mO0aJKE, https://drive.google.com/open?id=1OPepmIHzCr9bRQNrJEntCmHxc6X1fhEr, https://drive.google.com/open?id=19numGIdcNaT1uClYxc-DXX7L1sfi37ew, https://drive.google.com/open?id=13sa_tBf3Ou5w1Z3rfFocO6lZHwHmxQmO"/>
    <s v="tamisoares07@gmail.com"/>
    <d v="1899-12-30T09:00:00"/>
    <n v="9"/>
    <n v="10"/>
    <n v="10"/>
    <n v="7"/>
    <n v="0"/>
    <n v="6"/>
    <n v="0"/>
    <n v="0"/>
    <n v="4"/>
    <n v="8"/>
    <n v="0"/>
    <n v="0"/>
    <n v="8"/>
    <n v="7.2"/>
    <n v="3"/>
    <n v="2.6666666666666665"/>
    <n v="5.5333333333333332"/>
  </r>
  <r>
    <x v="232"/>
    <x v="0"/>
    <x v="30"/>
    <x v="6"/>
    <s v="MT"/>
    <x v="2"/>
    <x v="238"/>
    <x v="2"/>
    <n v="9"/>
    <m/>
    <n v="9"/>
    <m/>
    <m/>
    <s v="começa com 2m e termina com 4m"/>
    <s v="10 | Calçada de aparência plana, que não impede o caminhar confortável e seguro"/>
    <m/>
    <n v="8"/>
    <s v="poste e orelhao"/>
    <s v="0 | Não há rampas de acessibilidade."/>
    <m/>
    <s v="5 | Faixa desgastada, com falta de manutenção e sem placas de advertência."/>
    <m/>
    <s v="0 | Trecho não tem semáforo para pedestre ou semáforo está com defeito"/>
    <m/>
    <s v="0 | Trecho não tem nenhuma orientação para localização dos pedestres"/>
    <m/>
    <n v="4"/>
    <m/>
    <m/>
    <n v="7"/>
    <m/>
    <s v="0 | Trecho sem nenhum ponto de apoio ou conforto para o pedestre"/>
    <m/>
    <n v="2"/>
    <n v="1"/>
    <m/>
    <n v="8"/>
    <m/>
    <s v="https://drive.google.com/open?id=1h52DsTdqXWhXkMKLjdyvzeHwRn4ct5cW, https://drive.google.com/open?id=1-mxFFlYzmhr_She7voiav7Xi00JG0IWR, https://drive.google.com/open?id=185ypMlZd0EKV8-W_3xpWTu6w_A_MNNP7, https://drive.google.com/open?id=1BrF55DCPkv8qyvnGhdhkR-8h7OpIyTKf, https://drive.google.com/open?id=1ClB9c2NWBb1yutGHkg8zdx1rQI67Tked, https://drive.google.com/open?id=1wxnSQ8ayTAMcyjWUJNw31r31YQnIhonI"/>
    <s v="tamisoares07@gmail.com"/>
    <d v="1899-12-30T09:10:00"/>
    <n v="9"/>
    <n v="9"/>
    <n v="10"/>
    <n v="8"/>
    <n v="0"/>
    <n v="5"/>
    <n v="0"/>
    <n v="0"/>
    <n v="4"/>
    <n v="7"/>
    <n v="0"/>
    <n v="2"/>
    <n v="8"/>
    <n v="7.2"/>
    <n v="2.5"/>
    <n v="3.1666666666666665"/>
    <n v="5.5333333333333332"/>
  </r>
  <r>
    <x v="233"/>
    <x v="0"/>
    <x v="30"/>
    <x v="6"/>
    <s v="MT"/>
    <x v="7"/>
    <x v="239"/>
    <x v="2"/>
    <n v="3"/>
    <s v="Há momentos que o pavimento nao existe"/>
    <n v="6"/>
    <n v="2"/>
    <n v="1.2"/>
    <m/>
    <n v="9"/>
    <m/>
    <s v="5 | Obstáculos obrigam a constantes desvios."/>
    <s v="postes"/>
    <s v="0 | Não há rampas de acessibilidade."/>
    <m/>
    <s v="0 | Sem faixa de travessia no trecho"/>
    <m/>
    <s v="0 | Trecho não tem semáforo para pedestre ou semáforo está com defeito"/>
    <m/>
    <s v="0 | Trecho não tem nenhuma orientação para localização dos pedestres"/>
    <m/>
    <n v="9"/>
    <m/>
    <m/>
    <n v="9"/>
    <m/>
    <s v="0 | Trecho sem nenhum ponto de apoio ou conforto para o pedestre"/>
    <m/>
    <n v="3"/>
    <n v="1"/>
    <s v="Uma arvore de copa muito grande"/>
    <n v="6"/>
    <s v="Pouco movimento de carros mas de pessoas também"/>
    <s v="https://drive.google.com/open?id=1fYSVXDeSsRgThvIpP3L_gBuaIXlDq_ov, https://drive.google.com/open?id=1Ux2RhWzg1l6-oeXgSepC7JsBwfBMmSTi, https://drive.google.com/open?id=1gHeApAJoE41E4zy4Ee5vnjLQ_wXcj-rt, https://drive.google.com/open?id=1_-6rOfCjGVL6J3aRoRYu7gnIbQHQuCJr, https://drive.google.com/open?id=1B6ZfqFwZl3s_mn4tbp0o3W4akYNfsEM0, https://drive.google.com/open?id=1zMk-XGQ0vV-VaSr7RipE65pzAcBf2yHb, https://drive.google.com/open?id=1ucHB7nTdjgmut_JOMgkjv-2HacSnJlNo"/>
    <s v="tamisoares07@gmail.com"/>
    <d v="1899-12-30T11:00:00"/>
    <n v="3"/>
    <n v="6"/>
    <n v="9"/>
    <n v="5"/>
    <n v="0"/>
    <n v="0"/>
    <n v="0"/>
    <n v="0"/>
    <n v="9"/>
    <n v="9"/>
    <n v="0"/>
    <n v="3"/>
    <n v="6"/>
    <n v="4.5999999999999996"/>
    <n v="0"/>
    <n v="5.5"/>
    <n v="4"/>
  </r>
  <r>
    <x v="234"/>
    <x v="0"/>
    <x v="30"/>
    <x v="6"/>
    <s v="MT"/>
    <x v="7"/>
    <x v="240"/>
    <x v="1"/>
    <n v="9"/>
    <m/>
    <n v="7"/>
    <n v="2.5"/>
    <n v="1.2"/>
    <m/>
    <n v="9"/>
    <m/>
    <n v="9"/>
    <s v="postes e ponto de onibus"/>
    <s v="5 | A rampa existe, mas está fora de norma ou sem manutenção"/>
    <s v="Rampas irregulares proximo a esquina"/>
    <s v="5 | Faixa desgastada, com falta de manutenção e sem placas de advertência."/>
    <m/>
    <s v="0 | Trecho não tem semáforo para pedestre ou semáforo está com defeito"/>
    <m/>
    <s v="0 | Trecho não tem nenhuma orientação para localização dos pedestres"/>
    <m/>
    <n v="1"/>
    <m/>
    <s v="muita circulação de onibus"/>
    <n v="2"/>
    <m/>
    <s v="5 | Trecho com algum local para descanso ou abrigo, como parada de ônibus ou marquise de edifício"/>
    <s v="ponto de onibus"/>
    <n v="2"/>
    <n v="0"/>
    <s v="Há uma arvore dentro do lote da escola que se projeta na calçada"/>
    <s v="5 | Trecho com trânsito mais agressivo e velocidade regulamentar acima de 50 km/h"/>
    <m/>
    <s v="https://drive.google.com/open?id=1MeJE_7zdx1kCei-CIjVxMofTN9bhwIX8, https://drive.google.com/open?id=1U1jp3_sNDZNYMxcMQEX0hdW3vG2LDwbU, https://drive.google.com/open?id=1QSX4AH3HtmiUA3-kEWbqm80juGL2aJ1K, https://drive.google.com/open?id=1-wyM6Fcgew1iLuusisF4wjZeAUqPoBC-, https://drive.google.com/open?id=1c7SUW5wXyXPMZpR_HoqSELZdqKhtGB7l, https://drive.google.com/open?id=17Z4bULyOf05gnLHieDytF2duQDY09I4u, https://drive.google.com/open?id=10mS7iaLWDr3xHGsIW0ocxUvLESBHoXqT, https://drive.google.com/open?id=1J93CF_Ljzb0QdyCjWsF-JqwUwEgikoJK, https://drive.google.com/open?id=1KHIzcn4nbwAgRKQU3vLQBZWP8-vjDOyb"/>
    <s v="tamisoares07@gmail.com"/>
    <d v="1899-12-30T11:20:00"/>
    <n v="9"/>
    <n v="7"/>
    <n v="9"/>
    <n v="9"/>
    <n v="5"/>
    <n v="5"/>
    <n v="0"/>
    <n v="0"/>
    <n v="1"/>
    <n v="2"/>
    <n v="5"/>
    <n v="2"/>
    <n v="5"/>
    <n v="7.8"/>
    <n v="2.5"/>
    <n v="2.1666666666666665"/>
    <n v="5.333333333333333"/>
  </r>
  <r>
    <x v="235"/>
    <x v="0"/>
    <x v="31"/>
    <x v="6"/>
    <s v="MT"/>
    <x v="2"/>
    <x v="241"/>
    <x v="0"/>
    <n v="7"/>
    <m/>
    <n v="7"/>
    <n v="2.5"/>
    <n v="1.2"/>
    <s v="A CALÇADA NESTA RUA APRESENTA DUAS LARGURAS DIFERENTES NO DECORRER DO TRECHO ESQUINA COM A AV. DR MARIA AUXILIADORA GRISSÓLIA CAMINHO À RUA M"/>
    <n v="8"/>
    <m/>
    <n v="8"/>
    <m/>
    <s v="0 | Não há rampas de acessibilidade."/>
    <m/>
    <s v="0 | Sem faixa de travessia no trecho"/>
    <m/>
    <s v="0 | Trecho não tem semáforo para pedestre ou semáforo está com defeito"/>
    <m/>
    <s v="0 | Trecho não tem nenhuma orientação para localização dos pedestres"/>
    <m/>
    <n v="7"/>
    <n v="66"/>
    <m/>
    <n v="7"/>
    <m/>
    <n v="8"/>
    <m/>
    <n v="8"/>
    <n v="6"/>
    <m/>
    <n v="8"/>
    <m/>
    <s v="https://drive.google.com/open?id=18D_vbaB8ZwW14RIJf48P4HSbs4NLnwMo, https://drive.google.com/open?id=1I4iODm3ZuFMy96c_DN9UbC1MwImqQbby, https://drive.google.com/open?id=1CmhDohEs7p6oXV7mCcYhnjEJgTEAdQX9"/>
    <s v="celia.jorge10@gmail.com"/>
    <d v="1899-12-30T17:30:00"/>
    <n v="7"/>
    <n v="7"/>
    <n v="8"/>
    <n v="8"/>
    <n v="0"/>
    <n v="0"/>
    <n v="0"/>
    <n v="0"/>
    <n v="7"/>
    <n v="7"/>
    <n v="8"/>
    <n v="8"/>
    <n v="8"/>
    <n v="6"/>
    <n v="0"/>
    <n v="7.5"/>
    <n v="5.3"/>
  </r>
  <r>
    <x v="236"/>
    <x v="0"/>
    <x v="31"/>
    <x v="6"/>
    <s v="MT"/>
    <x v="2"/>
    <x v="242"/>
    <x v="2"/>
    <s v="0 | Calçada completamente destruída, repleta de buracos, blocos e pedras soltas que “empurram” o pedestre para a rua"/>
    <m/>
    <s v="0 | Calçada estreita, com menos de 1,20 m, sem faixa livre"/>
    <n v="2.5"/>
    <n v="1.2"/>
    <s v="APESAR DA LARGURA ESTAR DENTRO DO PADRÃO MINIMO NÃO HÁ FAIXA LIVRE REAL POIS A CALÇADA ENCONTRA-SE TOMADA DE MATO E ENTULHOS "/>
    <n v="6"/>
    <m/>
    <s v="0 | Lugar fechado de barreiras, que obriga o cidadão a sair para a rua."/>
    <m/>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60"/>
    <m/>
    <n v="9"/>
    <m/>
    <s v="0 | Trecho sem nenhum ponto de apoio ou conforto para o pedestre"/>
    <m/>
    <n v="3"/>
    <m/>
    <m/>
    <n v="6"/>
    <m/>
    <s v="https://drive.google.com/open?id=1OilDNZJt0t6W7hhlvHUIisDzFE2S8wGQ, https://drive.google.com/open?id=1DJ8B_JuFUxWl4myDlkD-mMIdvx-bD15y, https://drive.google.com/open?id=14izdcmrdcVUKg9QwSffEilCiuln8fkfs, https://drive.google.com/open?id=1FtcnlM1lV44HEt-Azs0-0CH841EgAi63"/>
    <s v="celia.jorge10@gmail.com"/>
    <d v="1899-12-30T17:32:00"/>
    <n v="0"/>
    <n v="0"/>
    <n v="6"/>
    <n v="0"/>
    <n v="0"/>
    <n v="0"/>
    <n v="0"/>
    <n v="0"/>
    <n v="10"/>
    <n v="9"/>
    <n v="0"/>
    <n v="3"/>
    <n v="6"/>
    <n v="1.2"/>
    <n v="0"/>
    <n v="5.833333333333333"/>
    <n v="2.3666666666666667"/>
  </r>
  <r>
    <x v="237"/>
    <x v="0"/>
    <x v="31"/>
    <x v="6"/>
    <s v="MT"/>
    <x v="2"/>
    <x v="243"/>
    <x v="0"/>
    <n v="2"/>
    <m/>
    <s v="5 | Calçada com menos de 2,0 metros de largura e faixa livre com menos de 1,20 m"/>
    <n v="3"/>
    <n v="1.5"/>
    <s v="CALÇADA COM MUITA VARIAÇÃO DE LARGURA"/>
    <n v="8"/>
    <m/>
    <n v="2"/>
    <m/>
    <s v="0 | Não há rampas de acessibilidade."/>
    <m/>
    <s v="5 | Faixa desgastada, com falta de manutenção e sem placas de advertência."/>
    <m/>
    <s v="0 | Trecho não tem semáforo para pedestre ou semáforo está com defeito"/>
    <m/>
    <s v="0 | Trecho não tem nenhuma orientação para localização dos pedestres"/>
    <m/>
    <n v="8"/>
    <n v="65"/>
    <m/>
    <n v="8"/>
    <m/>
    <s v="0 | Trecho sem nenhum ponto de apoio ou conforto para o pedestre"/>
    <m/>
    <n v="8"/>
    <n v="10"/>
    <m/>
    <n v="6"/>
    <m/>
    <s v="https://drive.google.com/open?id=1khNypPoxJglrzEUrxtoIPt97B2GzA-a_, https://drive.google.com/open?id=1g18EyCGyb6RgVgnQerB-BaGdCBTg4KnB, https://drive.google.com/open?id=1PitqHNBuOyh_090k1U_BUwiWG4JeSP2l, https://drive.google.com/open?id=1VYcoV8H5d6jnLBGiibulpYOo3eNsD1YR, https://drive.google.com/open?id=1at-p30gxMWT4is-OYQXm22QTTRAg5Ft-"/>
    <s v="celia.jorge10@gmail.com"/>
    <d v="1899-12-30T17:40:00"/>
    <n v="2"/>
    <n v="5"/>
    <n v="8"/>
    <n v="2"/>
    <n v="0"/>
    <n v="5"/>
    <n v="0"/>
    <n v="0"/>
    <n v="8"/>
    <n v="8"/>
    <n v="0"/>
    <n v="8"/>
    <n v="6"/>
    <n v="3.4"/>
    <n v="2.5"/>
    <n v="6.666666666666667"/>
    <n v="4.1333333333333337"/>
  </r>
  <r>
    <x v="238"/>
    <x v="0"/>
    <x v="32"/>
    <x v="6"/>
    <s v="MT"/>
    <x v="0"/>
    <x v="244"/>
    <x v="2"/>
    <s v="5 | Calçada com frestas, além de algumas falhas no pavimento"/>
    <s v="Apesar de ser um pavimento antigo apresenta boa regularidade na maioria do trecho"/>
    <s v="10 | Calçada com mais de 3,0 metros de largura e faixa livre com 1,20 m ou mais"/>
    <n v="4"/>
    <n v="2"/>
    <m/>
    <s v="10 | Calçada de aparência plana, que não impede o caminhar confortável e seguro"/>
    <m/>
    <n v="2"/>
    <s v="A falta de manutenção fez plantas invadirem o local, obrigando o constante desvios e as vezes a ida do pedestre a rua"/>
    <n v="1"/>
    <s v="Existe uma rampa em todo o percurso, mas está totalmente fora de norma"/>
    <s v="0 | Sem faixa de travessia no trecho"/>
    <m/>
    <s v="0 | Trecho não tem semáforo para pedestre ou semáforo está com defeito"/>
    <m/>
    <s v="0 | Trecho não tem nenhuma orientação para localização dos pedestres"/>
    <m/>
    <n v="8"/>
    <m/>
    <s v="Rua pouco movimentada, único barulho fora do normal é nos momentos que o ônibus, de uma única rota, passa."/>
    <n v="9"/>
    <s v="O parque gera muito conforto na questão da poluição."/>
    <n v="3"/>
    <s v="Existe um ponto de ônibus, tomado por mato, e o parque (porém existem apenas duas entradas em todo o trecho)"/>
    <s v="5 | Trecho com algumas árvores que trazem sombra"/>
    <m/>
    <s v="Nenhuma árvore na calçada, mas as árvores de dentro do parque trazem sombra para a calçada de fora"/>
    <s v="5 | Trecho com trânsito mais agressivo e velocidade regulamentar acima de 50 km/h"/>
    <s v="Apesar do trafego leve, o local é isolado e as casas tem muros e portões fechados, deixando o pedestre &quot;sozinho&quot;."/>
    <s v="https://drive.google.com/open?id=1ZI-CAH_SRXb3dsS0y-QPx14BB2zV4t0g, https://drive.google.com/open?id=1ttqcEgri3KofeIKjq3gWXv_jq7yQSO_r, https://drive.google.com/open?id=1cal2f1XX-yhfdEeI3OJPwJdVI_Srpdfd, https://drive.google.com/open?id=1bsiNzvBEXydM6GYFdpcEslqcUHUAn6cq, https://drive.google.com/open?id=1hi9Rd-zp4QjjjzOZDirPMV-HHm75Qs9_, https://drive.google.com/open?id=1i_E-jrsj8pRsGR_nTdIC3G6x7TosfbVr, https://drive.google.com/open?id=1uY670QklsC0uPQo5ScnGMjKpt1v4YY47, https://drive.google.com/open?id=1-HnoWtclkbg0uqJ1B4F1is3bue-L9gEO, https://drive.google.com/open?id=1IDBdjAo2ZzBP0RLFUE_8lUXm0YvIXVrB, https://drive.google.com/open?id=10qI7y0Oi1fp9SNK6jRNtikUnWxehTVCJ"/>
    <s v="danielvicentewerner@gmail.com"/>
    <d v="1899-12-30T07:30:00"/>
    <n v="5"/>
    <n v="10"/>
    <n v="10"/>
    <n v="2"/>
    <n v="1"/>
    <n v="0"/>
    <n v="0"/>
    <n v="0"/>
    <n v="8"/>
    <n v="9"/>
    <n v="3"/>
    <n v="5"/>
    <n v="5"/>
    <n v="5.6"/>
    <n v="0"/>
    <n v="6.333333333333333"/>
    <n v="4.5666666666666664"/>
  </r>
  <r>
    <x v="239"/>
    <x v="0"/>
    <x v="32"/>
    <x v="6"/>
    <s v="MT"/>
    <x v="0"/>
    <x v="245"/>
    <x v="1"/>
    <n v="3"/>
    <s v="Apresenta total destruição em pelo menos dois pontos do trecho"/>
    <s v="10 | Calçada com mais de 3,0 metros de largura e faixa livre com 1,20 m ou mais"/>
    <n v="3"/>
    <n v="2"/>
    <m/>
    <s v="10 | Calçada de aparência plana, que não impede o caminhar confortável e seguro"/>
    <m/>
    <n v="3"/>
    <s v="Existe uma entrada para vazão de água da rua para dentro do córrego dentro do parque que atravessa a calçada."/>
    <n v="1"/>
    <s v="Existe uma rampa no percurso porém é totalmente fora de norma"/>
    <n v="2"/>
    <s v="Apenas uma no trecho, porém está apagada"/>
    <s v="0 | Trecho não tem semáforo para pedestre ou semáforo está com defeito"/>
    <m/>
    <s v="0 | Trecho não tem nenhuma orientação para localização dos pedestres"/>
    <m/>
    <n v="2"/>
    <m/>
    <s v="Fluxo muito intenso de veículos, com muitas buzinas devido a falta de organização do tráfego"/>
    <n v="2"/>
    <s v="Apesar do tráfego intenso, porém o parque ameniza bastante"/>
    <n v="6"/>
    <s v="O parque é o ponto de apoio, e existe boa quantidade de entradas a ele no trecho"/>
    <n v="6"/>
    <m/>
    <s v="Muitas árvores dentro do parque que fazem sombra na calçada, gramado em alguns trechos da calçada"/>
    <n v="2"/>
    <s v="Trecho com trafego intenso, apesar da calçada ser larga, não há nada entre o pedestre e os veículos."/>
    <s v="https://drive.google.com/open?id=1LlluxY_RYPvKC2ihL-c8d5Ue32hJb3Xb, https://drive.google.com/open?id=1K8YUyVER4Qzne_N1LmdivNe5x6ynbX_n, https://drive.google.com/open?id=1L3F-waYh2C0nj2HrL9HpYn9lg6xaIlu4, https://drive.google.com/open?id=1EyjqqSBzr8TkHkfO-ZYB_TG0PKa5PhP_, https://drive.google.com/open?id=1tduxcY9UBiY6VJW2oynyS1eLLaDc1SKR, https://drive.google.com/open?id=1gt_MNQF_xVtjR-vS6ZKwPG0RXu2BoHTh, https://drive.google.com/open?id=1C3kXL5hT15QCfslL77c4j66pM7MjGbPG"/>
    <s v="danielvicentewerner@gmail.com"/>
    <d v="1899-12-30T07:50:00"/>
    <n v="3"/>
    <n v="10"/>
    <n v="10"/>
    <n v="3"/>
    <n v="1"/>
    <n v="2"/>
    <n v="0"/>
    <n v="0"/>
    <n v="2"/>
    <n v="2"/>
    <n v="6"/>
    <n v="6"/>
    <n v="2"/>
    <n v="5.4"/>
    <n v="1"/>
    <n v="4"/>
    <n v="3.9"/>
  </r>
  <r>
    <x v="240"/>
    <x v="0"/>
    <x v="32"/>
    <x v="6"/>
    <s v="MT"/>
    <x v="0"/>
    <x v="246"/>
    <x v="0"/>
    <n v="3"/>
    <s v="O pavimento da calçada é bom, porém em diversos trechos está totalmente destruído"/>
    <s v="10 | Calçada com mais de 3,0 metros de largura e faixa livre com 1,20 m ou mais"/>
    <n v="3"/>
    <n v="3"/>
    <m/>
    <n v="9"/>
    <m/>
    <n v="1"/>
    <s v="Em três trechos o pedestre é obrigado a ir para a rua por total destruição do paviento"/>
    <s v="0 | Não há rampas de acessibilidade."/>
    <m/>
    <s v="0 | Sem faixa de travessia no trecho"/>
    <m/>
    <s v="0 | Trecho não tem semáforo para pedestre ou semáforo está com defeito"/>
    <m/>
    <n v="1"/>
    <s v="A única placa é ordenando que não se jogue lixo"/>
    <n v="4"/>
    <m/>
    <s v="Tráfego intenso de ônibus, devido a proximidade com um terminal"/>
    <n v="7"/>
    <s v="O parque ajuda muito na questão da poluição"/>
    <n v="1"/>
    <s v="Nenhum ponto de ônibus, e apenas duas entradas para o parque ao longo do trecho."/>
    <s v="5 | Trecho com algumas árvores que trazem sombra"/>
    <m/>
    <s v="Árvores frondosas dentro do parque e no canteiro central da avenida, que acabam fazendo sombra na calçada"/>
    <n v="3"/>
    <s v="Moradores locais reclamam da quantidade de assaltos, mesmo com a presença de posto policial dentro do parque."/>
    <s v="https://drive.google.com/open?id=1cvU04yKtc8EjqTaZwQodIbI88lGpTDDI, https://drive.google.com/open?id=1Bn-5X7Tdd6IOvLy3CX92KXphui_rnv2l, https://drive.google.com/open?id=1LwNI7qVJam0kfdUcXLu6H0zgAOtrtx4a, https://drive.google.com/open?id=16O7lA6tMTh-f-_qGcL06B1Md37kAi6x8, https://drive.google.com/open?id=1K60LA7ItUq9VeQ0vtjNbTv6zJAs2E0_1, https://drive.google.com/open?id=1aqclTpj4rO7YYlS5W4DDHhEQEm0vos0C, https://drive.google.com/open?id=1kA5HY-850dP_QDubHVMONwSwfBtK73aC, https://drive.google.com/open?id=1dJAk14mlqinix7QkQ_oiKWmhrdXIS2nm, https://drive.google.com/open?id=1PQv4dAf7yH5tK94_YE4XZMreZdJGORiv, https://drive.google.com/open?id=1EMLu8hbLr3Dhei9h4JPhVe4E-fVOVVO2"/>
    <s v="danielvicentewerner@gmail.com"/>
    <d v="1899-12-30T08:00:00"/>
    <n v="3"/>
    <n v="10"/>
    <n v="9"/>
    <n v="1"/>
    <n v="0"/>
    <n v="0"/>
    <n v="0"/>
    <n v="1"/>
    <n v="4"/>
    <n v="7"/>
    <n v="1"/>
    <n v="5"/>
    <n v="3"/>
    <n v="4.5999999999999996"/>
    <n v="0.16666666666666666"/>
    <n v="4.333333333333333"/>
    <n v="3.5"/>
  </r>
  <r>
    <x v="241"/>
    <x v="0"/>
    <x v="32"/>
    <x v="6"/>
    <s v="MT"/>
    <x v="2"/>
    <x v="247"/>
    <x v="0"/>
    <n v="6"/>
    <s v="Pavimento novo porém já apresenta frestas"/>
    <n v="7"/>
    <n v="2"/>
    <n v="2"/>
    <m/>
    <n v="8"/>
    <s v="Falhas na execução do trecho apresenta mudanças de inclinação em certos locais"/>
    <n v="8"/>
    <s v="Rampa para acesso de veículos de servidores"/>
    <s v="0 | Não há rampas de acessibilidade."/>
    <m/>
    <n v="2"/>
    <s v="Existe uma faixa, porém é na outra esquina, além de ser fora de norma"/>
    <s v="0 | Trecho não tem semáforo para pedestre ou semáforo está com defeito"/>
    <m/>
    <n v="2"/>
    <s v="Existe placas, porém nitidamente dão preferência aos veículos"/>
    <n v="8"/>
    <m/>
    <s v="Fluxo de carros"/>
    <n v="6"/>
    <m/>
    <s v="0 | Trecho sem nenhum ponto de apoio ou conforto para o pedestre"/>
    <m/>
    <s v="0 | Trecho de rua sem nenhuma vegetação"/>
    <m/>
    <m/>
    <n v="7"/>
    <s v="O muro da UPA é alto e fechado, porém  as fachadas das casas são voltadas para a rua e abertas, o estacionamento ao lado da calçada auxiliam na proteção"/>
    <s v="https://drive.google.com/open?id=18EE5fKDwbK98z6fYUyHWnzevHy_DAi2q, https://drive.google.com/open?id=1yhKpa3tyU5cklZ6zcovzh6cpvvuPpRS6, https://drive.google.com/open?id=1JEZQNjLyOwMeRLRZjjeWOCk-O2ZHfX6o, https://drive.google.com/open?id=10mSQ6Ym7k18WwkzvlA1zMLXbUh0ozh45, https://drive.google.com/open?id=1mG2tyyaBzJ1itOUhlBb5ehBqemJ-doy8, https://drive.google.com/open?id=1k3bIOU-Z7KO-5C0ecfdfg4u3DQa-KTCB, https://drive.google.com/open?id=1bkRdj0Hngqib5dbBqxNiWT6AmLXx-iJD, https://drive.google.com/open?id=1NyCZsUMrXGMbC8IJt7UlndimYcHM_QGM"/>
    <s v="danielvicentewerner@gmail.com"/>
    <d v="1899-12-30T07:40:00"/>
    <n v="6"/>
    <n v="7"/>
    <n v="8"/>
    <n v="8"/>
    <n v="0"/>
    <n v="2"/>
    <n v="0"/>
    <n v="2"/>
    <n v="8"/>
    <n v="6"/>
    <n v="0"/>
    <n v="0"/>
    <n v="7"/>
    <n v="5.8"/>
    <n v="1.3333333333333333"/>
    <n v="3.6666666666666665"/>
    <n v="4.5999999999999996"/>
  </r>
  <r>
    <x v="242"/>
    <x v="0"/>
    <x v="32"/>
    <x v="6"/>
    <s v="MT"/>
    <x v="2"/>
    <x v="248"/>
    <x v="2"/>
    <s v="5 | Calçada com frestas, além de algumas falhas no pavimento"/>
    <m/>
    <n v="7"/>
    <n v="2"/>
    <n v="2"/>
    <m/>
    <s v="10 | Calçada de aparência plana, que não impede o caminhar confortável e seguro"/>
    <m/>
    <n v="3"/>
    <s v="Contém um boeiro no meio da calçada, além do mato"/>
    <s v="0 | Não há rampas de acessibilidade."/>
    <m/>
    <s v="0 | Sem faixa de travessia no trecho"/>
    <m/>
    <s v="0 | Trecho não tem semáforo para pedestre ou semáforo está com defeito"/>
    <m/>
    <s v="0 | Trecho não tem nenhuma orientação para localização dos pedestres"/>
    <m/>
    <n v="8"/>
    <m/>
    <m/>
    <n v="9"/>
    <s v="Fluxo de veículos quase inexistente, e a presença de um terreno baldeio com bastante arvores &quot;filtram&quot; o ar."/>
    <s v="0 | Trecho sem nenhum ponto de apoio ou conforto para o pedestre"/>
    <m/>
    <s v="0 | Trecho de rua sem nenhuma vegetação"/>
    <m/>
    <m/>
    <n v="3"/>
    <s v="De um lado o muro alto da UPA, do outro um terreno baldio, pedestre se sente isolado"/>
    <s v="https://drive.google.com/open?id=1FOce-wB0MCALWrhVSSB0VncI3FMDMiOb, https://drive.google.com/open?id=1NlZzB7F1g3-UWUX1bDSL4SNeZiY9NPn0, https://drive.google.com/open?id=1WmeI43MualycO6LARCUV0j6OJMjFejgQ, https://drive.google.com/open?id=1MN8GbP7JhY2Y0POVSSyIbpbERVvKXedp, https://drive.google.com/open?id=1MEOBWVflgqg-2Vkn6sj0wkugwEUIl3K0"/>
    <s v="danielvicentewerner@gmail.com"/>
    <d v="1899-12-30T08:00:00"/>
    <n v="5"/>
    <n v="7"/>
    <n v="10"/>
    <n v="3"/>
    <n v="0"/>
    <n v="0"/>
    <n v="0"/>
    <n v="0"/>
    <n v="8"/>
    <n v="9"/>
    <n v="0"/>
    <n v="0"/>
    <n v="3"/>
    <n v="5"/>
    <n v="0"/>
    <n v="4.166666666666667"/>
    <n v="3.6333333333333333"/>
  </r>
  <r>
    <x v="243"/>
    <x v="0"/>
    <x v="33"/>
    <x v="6"/>
    <s v="MT"/>
    <x v="7"/>
    <x v="249"/>
    <x v="0"/>
    <n v="6"/>
    <s v="piso regular, com algumas falhas e trincas"/>
    <n v="6"/>
    <n v="3"/>
    <n v="2.5"/>
    <s v="Largura regular, não se altera"/>
    <n v="8"/>
    <s v="plana com alguns pontos irregulares"/>
    <n v="7"/>
    <s v="Poucos obstáculos"/>
    <s v="5 | A rampa existe, mas está fora de norma ou sem manutenção"/>
    <s v="existe apenas uma rampa de acessibilidade localizada no meio da quadra. Nas esquinas não há."/>
    <n v="6"/>
    <m/>
    <s v="0 | Trecho não tem semáforo para pedestre ou semáforo está com defeito"/>
    <m/>
    <s v="0 | Trecho não tem nenhuma orientação para localização dos pedestres"/>
    <m/>
    <n v="6"/>
    <n v="60"/>
    <s v="rua com tráfego moderado, apresenta certa calma na maior parte do dia por se tratar da frente de uma escola "/>
    <n v="7"/>
    <m/>
    <s v="0 | Trecho sem nenhum ponto de apoio ou conforto para o pedestre"/>
    <m/>
    <s v="0 | Trecho de rua sem nenhuma vegetação"/>
    <n v="0"/>
    <m/>
    <n v="7"/>
    <m/>
    <s v="https://drive.google.com/open?id=1UlNWU1TjbTL1CWStFRM46YNhyLxKqKNl, https://drive.google.com/open?id=1vkxoEqDYQLZKdOz_A9g7FtjkmcXPP9Gf, https://drive.google.com/open?id=17zMitNPfy59vKEL4GAS7YB52Ot3xfXzh, https://drive.google.com/open?id=1wgoX3nB-0w1jmKunhD0S_XKbGJLFq9eU, https://drive.google.com/open?id=1dBHtqlGrINuJ-GGtmzofNaf_kcxgI08m"/>
    <s v="peron.doug@gmail.com"/>
    <d v="1899-12-30T10:00:00"/>
    <n v="6"/>
    <n v="6"/>
    <n v="8"/>
    <n v="7"/>
    <n v="5"/>
    <n v="6"/>
    <n v="0"/>
    <n v="0"/>
    <n v="6"/>
    <n v="7"/>
    <n v="0"/>
    <n v="0"/>
    <n v="7"/>
    <n v="6.4"/>
    <n v="3"/>
    <n v="3.1666666666666665"/>
    <n v="5.1333333333333337"/>
  </r>
  <r>
    <x v="244"/>
    <x v="0"/>
    <x v="32"/>
    <x v="6"/>
    <s v="MT"/>
    <x v="2"/>
    <x v="250"/>
    <x v="2"/>
    <s v="5 | Calçada com frestas, além de algumas falhas no pavimento"/>
    <m/>
    <n v="7"/>
    <n v="2"/>
    <n v="2"/>
    <m/>
    <s v="10 | Calçada de aparência plana, que não impede o caminhar confortável e seguro"/>
    <m/>
    <n v="6"/>
    <s v="mato em alguns pontos e ausência de pavimento em outros"/>
    <s v="0 | Não há rampas de acessibilidade."/>
    <m/>
    <s v="0 | Sem faixa de travessia no trecho"/>
    <m/>
    <s v="0 | Trecho não tem semáforo para pedestre ou semáforo está com defeito"/>
    <m/>
    <s v="0 | Trecho não tem nenhuma orientação para localização dos pedestres"/>
    <m/>
    <n v="9"/>
    <m/>
    <s v="Os únicos ruídos são os que vem de dentro das casas"/>
    <n v="9"/>
    <m/>
    <s v="0 | Trecho sem nenhum ponto de apoio ou conforto para o pedestre"/>
    <m/>
    <s v="0 | Trecho de rua sem nenhuma vegetação"/>
    <m/>
    <m/>
    <s v="5 | Trecho com trânsito mais agressivo e velocidade regulamentar acima de 50 km/h"/>
    <s v="Apesar do fluxo leve, o pedestre se sente isolado, pois de um lado temos um muro fechado e alto da UPA, e do outros muro das casas"/>
    <s v="https://drive.google.com/open?id=1BDIsdc0vxSzo_XAaT7s6LcPEsXhAji_9, https://drive.google.com/open?id=1PXjvKePsK6-bY4d2iM7VO9skKJxzA11h, https://drive.google.com/open?id=1EDM1UCEowO8tuYlRbO5H8LYjllLBrtc9, https://drive.google.com/open?id=1Te8dsww7W-HLCOtAFXegx1Vjw2E4UnwD, https://drive.google.com/open?id=1vG1Mj8OpWbt98fPPGq_HFNGs61hk4zRP, https://drive.google.com/open?id=1nc_5_m0Wy7ZrXOPCiw3ijWIs4RA_e_SS, https://drive.google.com/open?id=1t_rNw6syAGcRjog9WITGoYHVOZQt7pMy, https://drive.google.com/open?id=17Ll0iaslaJruGv4VxDDHblCXdHnrK394, https://drive.google.com/open?id=1evyONedKdMIDviGNNi8B99QH0xWxw7wl"/>
    <s v="danielvicentewerner@gmail.com"/>
    <d v="1899-12-30T08:10:00"/>
    <n v="5"/>
    <n v="7"/>
    <n v="10"/>
    <n v="6"/>
    <n v="0"/>
    <n v="0"/>
    <n v="0"/>
    <n v="0"/>
    <n v="9"/>
    <n v="9"/>
    <n v="0"/>
    <n v="0"/>
    <n v="5"/>
    <n v="5.6"/>
    <n v="0"/>
    <n v="4.5"/>
    <n v="4.2"/>
  </r>
  <r>
    <x v="245"/>
    <x v="0"/>
    <x v="33"/>
    <x v="6"/>
    <s v="MT"/>
    <x v="2"/>
    <x v="251"/>
    <x v="1"/>
    <n v="3"/>
    <s v="Piso com muitas irregularidades"/>
    <s v="10 | Calçada com mais de 3,0 metros de largura e faixa livre com 1,20 m ou mais"/>
    <n v="6.5"/>
    <n v="2.5"/>
    <m/>
    <n v="8"/>
    <s v="aparentemente plana com algumas irregularidades"/>
    <n v="2"/>
    <s v="Estacionamento de motocicletas, vendedores ambulantes, postes de iluminação e cata entulho"/>
    <s v="5 | A rampa existe, mas está fora de norma ou sem manutenção"/>
    <m/>
    <n v="7"/>
    <s v="uma faixa elevada para pedestre"/>
    <s v="0 | Trecho não tem semáforo para pedestre ou semáforo está com defeito"/>
    <m/>
    <s v="0 | Trecho não tem nenhuma orientação para localização dos pedestres"/>
    <m/>
    <s v="0 |  Trecho com ruído muito elevado, acima de 90 dB"/>
    <n v="100"/>
    <s v="ônibus, ambulâncias"/>
    <n v="2"/>
    <m/>
    <s v="5 | Trecho com algum local para descanso ou abrigo, como parada de ônibus ou marquise de edifício"/>
    <s v="uma parada de taxi"/>
    <s v="5 | Trecho com algumas árvores que trazem sombra"/>
    <n v="6"/>
    <s v="a sombra é utilizada pelos vendedores ambulantes e não sobra espaço para os pedestres"/>
    <s v="0 | Local de trânsito muito desordenado e agressivo. Pedestre tem a sensação de querer sair logo do local"/>
    <s v="grande movimentação de veículos e pessoas que geram sensação de confusão."/>
    <s v="https://drive.google.com/open?id=1bQP5aD_Lr6gRlhHRHZK13mnjVUT91-fz, https://drive.google.com/open?id=1EpkC5Ix_nt_7LuxW9UxOczbK5w9OxFjY, https://drive.google.com/open?id=1k0UcU8zhhYOoV-LWoPePxS-u6aYXAVY3, https://drive.google.com/open?id=1Asagtt_FBZs8pHbJwoygrFs3qkXQoaPh"/>
    <s v="peron.doug@gmail.com"/>
    <d v="1899-12-30T10:30:00"/>
    <n v="3"/>
    <n v="10"/>
    <n v="8"/>
    <n v="2"/>
    <n v="5"/>
    <n v="7"/>
    <n v="0"/>
    <n v="0"/>
    <n v="0"/>
    <n v="2"/>
    <n v="5"/>
    <n v="5"/>
    <n v="0"/>
    <n v="5.6"/>
    <n v="3.5"/>
    <n v="2.8333333333333335"/>
    <n v="4.0666666666666664"/>
  </r>
  <r>
    <x v="246"/>
    <x v="0"/>
    <x v="32"/>
    <x v="6"/>
    <s v="MT"/>
    <x v="2"/>
    <x v="252"/>
    <x v="0"/>
    <n v="7"/>
    <m/>
    <s v="10 | Calçada com mais de 3,0 metros de largura e faixa livre com 1,20 m ou mais"/>
    <n v="4"/>
    <n v="3"/>
    <m/>
    <s v="10 | Calçada de aparência plana, que não impede o caminhar confortável e seguro"/>
    <m/>
    <n v="6"/>
    <s v="Desníveis Verticais acentuados demais, presença de mobiliário de moradores de rua"/>
    <s v="0 | Não há rampas de acessibilidade."/>
    <m/>
    <n v="3"/>
    <s v="Apenas uma e sem sinalização, além de apagada e irregualar"/>
    <s v="0 | Trecho não tem semáforo para pedestre ou semáforo está com defeito"/>
    <m/>
    <n v="2"/>
    <s v="Apenas a placa indicando a UPA, porém é voltada para os veículos"/>
    <s v="5 | Trecho com nível alto de ruído, que dificulta a conversação entre pessoas que caminham. Nível acima de 70 dB"/>
    <m/>
    <s v="Veículos da avenida paralela a esta rua transmite muitos ruídos, bem como o moderado fluxo de veículos, e o alto fluxo de pessoas, da rua."/>
    <s v="5 | Trecho com tráfego intenso de veículos, em especial motocicletas, ônibus, caminhões e vans com motor diesel"/>
    <m/>
    <n v="2"/>
    <s v="O único ponto de apoio é a própria UPA, que contém alguns bancos."/>
    <n v="4"/>
    <n v="3"/>
    <s v="Exite árvores em uma parte do trecho, e na outra um canteiro, porém ambos são insuficiêntes"/>
    <n v="6"/>
    <s v="Se não fosse a presença dos moradores de rua, o local traria excelente sensação de segurança"/>
    <s v="https://drive.google.com/open?id=1HJkr_u2_uQ74JVpdBw8tCuw1a1-Qpn64, https://drive.google.com/open?id=1CJu-ymjnhF7IG7ENk3BUYNzc0yZuCixO, https://drive.google.com/open?id=1L4IOc8u8Wz48GYQaz8GiMfl4NgkA-yDq, https://drive.google.com/open?id=10DRVl2p2qkSm0uz8uQRk7c6-9ctFbno9, https://drive.google.com/open?id=1DzosFvi4GnBaZQL9WSjcRT257FC6QrX9, https://drive.google.com/open?id=1kxazRPZyeNzs3v7UDyDN72eDL3DRQeeo, https://drive.google.com/open?id=1ydpg07N7R7GMq1_45YJUg1P8TWouvPuz, https://drive.google.com/open?id=1hBqu5GFPK1LIi5YQlA6j4EERta4CeI8J, https://drive.google.com/open?id=1IdmiPcu1OrBxRpRhoVSWfzWY2yQuE_9Q, https://drive.google.com/open?id=1FT5oLC4Gps6ArkQoqz1EgNUC2eU66saF"/>
    <s v="danielvicentewerner@gmail.com"/>
    <d v="1899-12-30T08:20:00"/>
    <n v="7"/>
    <n v="10"/>
    <n v="10"/>
    <n v="6"/>
    <n v="0"/>
    <n v="3"/>
    <n v="0"/>
    <n v="2"/>
    <n v="5"/>
    <n v="5"/>
    <n v="2"/>
    <n v="4"/>
    <n v="6"/>
    <n v="6.6"/>
    <n v="1.8333333333333333"/>
    <n v="4.166666666666667"/>
    <n v="5.0999999999999996"/>
  </r>
  <r>
    <x v="247"/>
    <x v="0"/>
    <x v="32"/>
    <x v="6"/>
    <s v="MT"/>
    <x v="4"/>
    <x v="253"/>
    <x v="1"/>
    <n v="4"/>
    <s v="Trechos sem pavimento, muitas imperfeições, inclusive pelas árvores mal posionadas"/>
    <n v="7"/>
    <n v="2.5"/>
    <n v="1.2"/>
    <s v="Dados acima em Centímetros, pois não é possível adicionar vírgula"/>
    <s v="5 | Inclinação acima de 5 graus já dificulta a passagem"/>
    <s v="Certas partes do trecho apresentam inclinação superior a 5% devido a danos na calçada"/>
    <n v="4"/>
    <s v="Comércio invade a calçada, bem como pontos de táxi no meio dela"/>
    <n v="3"/>
    <s v="Quantidade insuficiente e inadequada"/>
    <n v="3"/>
    <s v="Duas faixas ao longo do trecho, porém ambas desgastadas"/>
    <s v="0 | Trecho não tem semáforo para pedestre ou semáforo está com defeito"/>
    <m/>
    <s v="0 | Trecho não tem nenhuma orientação para localização dos pedestres"/>
    <m/>
    <n v="2"/>
    <m/>
    <s v="Fluxo intenso de carros, muitos antigos, e ônibus."/>
    <s v="5 | Trecho com tráfego intenso de veículos, em especial motocicletas, ônibus, caminhões e vans com motor diesel"/>
    <s v="Apesar de muitos veículos, a praça central ameniza muito a poluição"/>
    <s v="0 | Trecho sem nenhum ponto de apoio ou conforto para o pedestre"/>
    <s v="O único mobiliário seria o terminal, mas é necessário pagar para entrar"/>
    <s v="5 | Trecho com algumas árvores que trazem sombra"/>
    <n v="6"/>
    <s v="árvores dispersas ao longo do trecho, as árvores de dentro do terminal também auxiliam na sombra da calçada"/>
    <n v="7"/>
    <s v="Alta circulação de pessoas e comércio local, trás sensação de segurança ao pedestre"/>
    <s v="https://drive.google.com/open?id=1MO5mOGQQOaPfXnfW_zAnJwWqFkJQ1aJ3, https://drive.google.com/open?id=1TPOcDqAhi6D2P8lVNiF2YRoP0Qg4vcWv, https://drive.google.com/open?id=1SbBnkkPVJT7ywWoWjZy_GfFsulULg4pe, https://drive.google.com/open?id=18WcJAZHO1UrfDD3FYKmVe5nnInpJoA0G, https://drive.google.com/open?id=1wm1CYEWx08cibtEA4cg4VpeJfe2ZL1jP, https://drive.google.com/open?id=1Q83kEt1Bs5hTMJrwljB0xN-q2XSjdhhx, https://drive.google.com/open?id=1d94Q_kR8pW1Ok5_il7PNzfalQkk3hO03, https://drive.google.com/open?id=1-68YcOa7GfU4o2SB9mBL81MxSbyD1xSY, https://drive.google.com/open?id=1BaCg3313JH8-fPwYtfO8rIm_op34qv6T"/>
    <s v="danielvicentewerner@gmail.com"/>
    <d v="1899-12-30T10:00:00"/>
    <n v="4"/>
    <n v="7"/>
    <n v="5"/>
    <n v="4"/>
    <n v="3"/>
    <n v="3"/>
    <n v="0"/>
    <n v="0"/>
    <n v="2"/>
    <n v="5"/>
    <n v="0"/>
    <n v="5"/>
    <n v="7"/>
    <n v="4.5999999999999996"/>
    <n v="1.5"/>
    <n v="3.1666666666666665"/>
    <n v="3.9333333333333331"/>
  </r>
  <r>
    <x v="248"/>
    <x v="0"/>
    <x v="32"/>
    <x v="6"/>
    <s v="MT"/>
    <x v="4"/>
    <x v="254"/>
    <x v="0"/>
    <n v="8"/>
    <s v="Trecho recém formado"/>
    <n v="8"/>
    <n v="3"/>
    <n v="2"/>
    <m/>
    <s v="10 | Calçada de aparência plana, que não impede o caminhar confortável e seguro"/>
    <m/>
    <n v="9"/>
    <m/>
    <s v="5 | A rampa existe, mas está fora de norma ou sem manutenção"/>
    <s v="Existem duas, insuficientes para o trecho, mal sinalizadas."/>
    <s v="0 | Sem faixa de travessia no trecho"/>
    <m/>
    <s v="0 | Trecho não tem semáforo para pedestre ou semáforo está com defeito"/>
    <m/>
    <s v="0 | Trecho não tem nenhuma orientação para localização dos pedestres"/>
    <m/>
    <n v="6"/>
    <m/>
    <s v="Ônibus e comércio local produzem muito som, porém as árvores da praça amenizam bastante nesse trecho"/>
    <n v="7"/>
    <m/>
    <n v="7"/>
    <s v="A praça do CPA I é o único ponte de apoio, porém está em todo o trecho da rua"/>
    <s v="5 | Trecho com algumas árvores que trazem sombra"/>
    <n v="8"/>
    <s v="apenas metade do trecho é arborizada, a outra metade não tem nenhuma arborização."/>
    <n v="6"/>
    <s v="Menor circulação de pessoas, principalmente de noite"/>
    <s v="https://drive.google.com/open?id=1Lbx9h3Z2uboisISBiLROIoarqjOtNo8Y, https://drive.google.com/open?id=1-h0hPY8AlzVlSmyftJVwU45c6rSXp456, https://drive.google.com/open?id=1gyeGTdB4HdAiJZ8bsll14oRYBaa4ch5v, https://drive.google.com/open?id=1awKqkEzv-w23NTlmjfvJfgXgUdwwTNRK, https://drive.google.com/open?id=10AjfNl_mkk8lApKzmfaBtkW9WU5pfjVH, https://drive.google.com/open?id=1rBgrLT7qRXMqwqTC_Jl2Le1YSssTP0pK, https://drive.google.com/open?id=1IuvbF_fdcf6tbacSZKhK_aMbSKCLNy-k, https://drive.google.com/open?id=17wMXI57iulpk2H6UNHjkqrMGgJIlN4JY"/>
    <s v="danielvicentewerner@gmail.com"/>
    <d v="1899-12-30T10:10:00"/>
    <n v="8"/>
    <n v="8"/>
    <n v="10"/>
    <n v="9"/>
    <n v="5"/>
    <n v="0"/>
    <n v="0"/>
    <n v="0"/>
    <n v="6"/>
    <n v="7"/>
    <n v="7"/>
    <n v="5"/>
    <n v="6"/>
    <n v="8"/>
    <n v="0"/>
    <n v="6"/>
    <n v="5.8"/>
  </r>
  <r>
    <x v="249"/>
    <x v="0"/>
    <x v="32"/>
    <x v="6"/>
    <s v="MT"/>
    <x v="4"/>
    <x v="255"/>
    <x v="1"/>
    <n v="6"/>
    <m/>
    <n v="3"/>
    <n v="1.5"/>
    <n v="1.5"/>
    <s v="Largura em Centímetros, pois não é possível adicionar as casas decimais"/>
    <n v="7"/>
    <m/>
    <n v="3"/>
    <s v="Árvores localizadas no meio da calçadas, jogam os pedestres para a rua ou para a praça"/>
    <n v="2"/>
    <s v="As que existem são totalmente fora de norma."/>
    <n v="2"/>
    <s v="Apenas a sinalização da escola"/>
    <s v="0 | Trecho não tem semáforo para pedestre ou semáforo está com defeito"/>
    <m/>
    <s v="0 | Trecho não tem nenhuma orientação para localização dos pedestres"/>
    <m/>
    <n v="1"/>
    <n v="90"/>
    <s v="Fluxo intenso de carros e ônibus."/>
    <n v="4"/>
    <m/>
    <s v="5 | Trecho com algum local para descanso ou abrigo, como parada de ônibus ou marquise de edifício"/>
    <s v="A praça é o único mobiliário urbano, porém ainda está em reforma"/>
    <n v="7"/>
    <n v="6"/>
    <s v="muitas árvores, porém não são muito bem distribuidas"/>
    <n v="6"/>
    <m/>
    <s v="https://drive.google.com/open?id=1VoQyCeUV_ImAE_10OV3CyKSJM167bQw1, https://drive.google.com/open?id=1n-BlJsP2f0dxkngQGTAYJcUk2OOCNWEw, https://drive.google.com/open?id=1Qs4zBdREq3PQNAspba20Rslr_eA5gveg, https://drive.google.com/open?id=18CbnlfoGI1cn8L4nxdlTOzNzEAqAu83c, https://drive.google.com/open?id=12tsmHzwoGm7WsKN3Qjs7SHhx88ka5jjs, https://drive.google.com/open?id=1Eumn8fmot2JNFrtw56et6gYEKGgbi0I5, https://drive.google.com/open?id=1eNwISrqS8WWG_Ms9p6cE0323l-79Vkc5, https://drive.google.com/open?id=1TJxJq7-QQbXmbwMEI_3dF6WtoFp72tsO, https://drive.google.com/open?id=1MsWuJanq8zQc1BnbF6qbFMMtFszghD8w, https://drive.google.com/open?id=1SMmw4eoh9pVdCf1aaEluAT3S1NY1e4Yv"/>
    <s v="danielvicentewerner@gmail.com"/>
    <d v="1899-12-30T10:30:00"/>
    <n v="6"/>
    <n v="3"/>
    <n v="7"/>
    <n v="3"/>
    <n v="2"/>
    <n v="2"/>
    <n v="0"/>
    <n v="0"/>
    <n v="1"/>
    <n v="4"/>
    <n v="5"/>
    <n v="7"/>
    <n v="6"/>
    <n v="4.2"/>
    <n v="1"/>
    <n v="4.166666666666667"/>
    <n v="3.7333333333333334"/>
  </r>
  <r>
    <x v="250"/>
    <x v="0"/>
    <x v="32"/>
    <x v="6"/>
    <s v="MT"/>
    <x v="4"/>
    <x v="256"/>
    <x v="1"/>
    <n v="9"/>
    <m/>
    <n v="9"/>
    <n v="4"/>
    <n v="2"/>
    <m/>
    <s v="10 | Calçada de aparência plana, que não impede o caminhar confortável e seguro"/>
    <m/>
    <n v="9"/>
    <m/>
    <n v="1"/>
    <s v="Somente uma localizada no cruzamento, insuficiente para o trecho, bem como fora de norma"/>
    <n v="3"/>
    <s v="Apenas uma faixa, dentro da norma, porém apagada"/>
    <n v="3"/>
    <s v="Somente um, porém mais de um minuto parado esperando os carros"/>
    <n v="2"/>
    <s v="Apenas placas sinalizando o nome das ruas"/>
    <s v="0 |  Trecho com ruído muito elevado, acima de 90 dB"/>
    <m/>
    <s v="Veículos produzem muito barulho, bem como os comércios locais."/>
    <n v="3"/>
    <m/>
    <s v="5 | Trecho com algum local para descanso ou abrigo, como parada de ônibus ou marquise de edifício"/>
    <s v="O comércio acaba sendo pontos e abrigo."/>
    <n v="6"/>
    <m/>
    <s v="árvores bem distribuídas porém insuficientes."/>
    <n v="8"/>
    <s v="A calçada é protegida por árvores e o estacionamento (sempre ocupado) da rua."/>
    <s v="https://drive.google.com/open?id=1nwtjbNI6jWEvWKm_Q-dE-p0HgPPNvVkT, https://drive.google.com/open?id=1O2FpDQPo9xY57DTQLpFN_tf5FPfcSo9w, https://drive.google.com/open?id=18sEy3GhythZ42KOiHxHo1QLGTKYoNdOY, https://drive.google.com/open?id=1yFm4Z3XxSbowRgPj21nNbHOWluiONtU8, https://drive.google.com/open?id=1am1788SZ1ful3FvHc0BoUCqkVUH4Le4X, https://drive.google.com/open?id=1VrH8dmuJMkFObvukNmEuzu6vdvO6xsXi, https://drive.google.com/open?id=1eh5DgL__aTvMrr6eqKC0KsA4GnrAPNYn, https://drive.google.com/open?id=1Uo3PWBqoXFadXJ5uVcrnOOU-zy2V02Zj, https://drive.google.com/open?id=1jTwGNPN1Nc_i-C6toT1LnyxCI7xFsWP9"/>
    <s v="danielvicentewerner@gmail.com"/>
    <d v="1899-12-30T10:40:00"/>
    <n v="9"/>
    <n v="9"/>
    <n v="10"/>
    <n v="9"/>
    <n v="1"/>
    <n v="3"/>
    <n v="3"/>
    <n v="2"/>
    <n v="0"/>
    <n v="3"/>
    <n v="5"/>
    <n v="6"/>
    <n v="8"/>
    <n v="7.6"/>
    <n v="2.8333333333333335"/>
    <n v="3.3333333333333335"/>
    <n v="5.833333333333333"/>
  </r>
  <r>
    <x v="251"/>
    <x v="0"/>
    <x v="34"/>
    <x v="6"/>
    <s v="MT"/>
    <x v="7"/>
    <x v="257"/>
    <x v="0"/>
    <s v="5 | Calçada com frestas, além de algumas falhas no pavimento"/>
    <s v="A Calçada apresentava muitos acessos para veículos de forma inadequada"/>
    <s v="10 | Calçada com mais de 3,0 metros de largura e faixa livre com 1,20 m ou mais"/>
    <n v="3.3"/>
    <n v="2"/>
    <m/>
    <n v="8"/>
    <m/>
    <n v="7"/>
    <m/>
    <s v="0 | Não há rampas de acessibilidade."/>
    <m/>
    <n v="9"/>
    <m/>
    <s v="0 | Trecho não tem semáforo para pedestre ou semáforo está com defeito"/>
    <m/>
    <s v="0 | Trecho não tem nenhuma orientação para localização dos pedestres"/>
    <m/>
    <n v="6"/>
    <n v="68"/>
    <m/>
    <n v="7"/>
    <m/>
    <s v="0 | Trecho sem nenhum ponto de apoio ou conforto para o pedestre"/>
    <m/>
    <n v="2"/>
    <n v="1"/>
    <m/>
    <n v="7"/>
    <m/>
    <s v="https://drive.google.com/open?id=13rdh6SDgdXqccS7pWIMPTMxLreiq9JiT, https://drive.google.com/open?id=11joDqLHnSxvEWVfyRwq4bZ3q59YRPdRk, https://drive.google.com/open?id=1oBLzHXaCVDJpyOiLFUx0BNtudpxX5PwB, https://drive.google.com/open?id=1h2dV10fiCtq0hgKDMLCH12QtGtpmaZPn"/>
    <s v="victor.abotelho@gmail.com"/>
    <d v="1899-12-30T17:16:00"/>
    <n v="5"/>
    <n v="10"/>
    <n v="8"/>
    <n v="7"/>
    <n v="0"/>
    <n v="9"/>
    <n v="0"/>
    <n v="0"/>
    <n v="6"/>
    <n v="7"/>
    <n v="0"/>
    <n v="2"/>
    <n v="7"/>
    <n v="6"/>
    <n v="4.5"/>
    <n v="3.8333333333333335"/>
    <n v="5.3666666666666663"/>
  </r>
  <r>
    <x v="252"/>
    <x v="0"/>
    <x v="30"/>
    <x v="6"/>
    <s v="MT"/>
    <x v="7"/>
    <x v="258"/>
    <x v="2"/>
    <n v="4"/>
    <s v="Muitas Frestas "/>
    <n v="6"/>
    <n v="2"/>
    <n v="1.2"/>
    <m/>
    <n v="6"/>
    <s v="Em alguns lugares mais inclinados que outros"/>
    <s v="5 | Obstáculos obrigam a constantes desvios."/>
    <s v="Existe uma arvore ao meio e muito lixo no chao"/>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m/>
    <m/>
    <n v="9"/>
    <m/>
    <s v="0 | Trecho sem nenhum ponto de apoio ou conforto para o pedestre"/>
    <m/>
    <s v="5 | Trecho com algumas árvores que trazem sombra"/>
    <n v="4"/>
    <s v="As arvores estao só em uma parte do trecho"/>
    <n v="6"/>
    <s v="O trafego é leve, mas nao passa muitas pessoas, traz um pouco de medo"/>
    <s v="https://drive.google.com/open?id=1hHJ7Fbph0qQIF07wsHZFUPKwXJpQ43lj, https://drive.google.com/open?id=1lkqm8rti565rIvipV3ueNdu_xcvrdBTl, https://drive.google.com/open?id=1ydyi6le74XfrtlTLk-N7LFcrsgxUpUv3, https://drive.google.com/open?id=1_f_tRxi-cAHieUGBSRS9uZSeiHxSKRH_, https://drive.google.com/open?id=1jfYtfKuGfDwogV_XkhC3Yee48pg054Lk, https://drive.google.com/open?id=1T6fNGqkmysL5GqcTfaFeIQmVfI8TflWI"/>
    <s v="tamisoares07@gmail.com"/>
    <d v="1899-12-30T10:50:00"/>
    <n v="4"/>
    <n v="6"/>
    <n v="6"/>
    <n v="5"/>
    <n v="0"/>
    <n v="0"/>
    <n v="0"/>
    <n v="0"/>
    <n v="10"/>
    <n v="9"/>
    <n v="0"/>
    <n v="5"/>
    <n v="6"/>
    <n v="4.2"/>
    <n v="0"/>
    <n v="6.5"/>
    <n v="4"/>
  </r>
  <r>
    <x v="253"/>
    <x v="0"/>
    <x v="30"/>
    <x v="6"/>
    <s v="MT"/>
    <x v="7"/>
    <x v="259"/>
    <x v="0"/>
    <n v="4"/>
    <m/>
    <n v="6"/>
    <n v="2"/>
    <n v="1.4"/>
    <m/>
    <n v="8"/>
    <s v="Ela se inclina no ponto que esta a arvore"/>
    <n v="7"/>
    <s v="uma arvore no meio da calçada e nesse ponto precisa-se deviar"/>
    <s v="5 | A rampa existe, mas está fora de norma ou sem manutenção"/>
    <s v="há rampa irregular "/>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s v="5 | Trecho com tráfego intenso de veículos, em especial motocicletas, ônibus, caminhões e vans com motor diesel"/>
    <m/>
    <s v="0 | Trecho sem nenhum ponto de apoio ou conforto para o pedestre"/>
    <m/>
    <n v="2"/>
    <n v="1"/>
    <m/>
    <n v="6"/>
    <m/>
    <s v="https://drive.google.com/open?id=1cLrKhPn21Hg_y30BfUgrQ5Hy5KhUQiwg, https://drive.google.com/open?id=1bIRmZBjdtOjEVsWIWwLBLU0g4dSoyKFx, https://drive.google.com/open?id=1WzE33CxYwaKWiBLtF0hHj_SfGsrTrDcz, https://drive.google.com/open?id=1kxiCiS17-JxY8tyFcsmCbwem_FCufwZk, https://drive.google.com/open?id=1P49Hoan5FZPp0xVrfGnIYhBeMIQQsRaR, https://drive.google.com/open?id=1EWvUAayBQJekh79FrPsyFjypqvBpAiag, https://drive.google.com/open?id=1hBJqHUOvXqVNTX8aBeTggM-2AKa3wvTv, https://drive.google.com/open?id=1uDqd7wxmkC2hwkndpQ68kc8euzwOzI4j"/>
    <s v="tamisoares07@gmail.com"/>
    <d v="1899-12-30T11:10:00"/>
    <n v="4"/>
    <n v="6"/>
    <n v="8"/>
    <n v="7"/>
    <n v="5"/>
    <n v="0"/>
    <n v="0"/>
    <n v="0"/>
    <n v="5"/>
    <n v="5"/>
    <n v="0"/>
    <n v="2"/>
    <n v="6"/>
    <n v="6"/>
    <n v="0"/>
    <n v="3.1666666666666665"/>
    <n v="4.2333333333333334"/>
  </r>
  <r>
    <x v="254"/>
    <x v="0"/>
    <x v="35"/>
    <x v="7"/>
    <s v="PR"/>
    <x v="2"/>
    <x v="260"/>
    <x v="2"/>
    <s v="0 | Calçada completamente destruída, repleta de buracos, blocos e pedras soltas que “empurram” o pedestre para a rua"/>
    <s v="pavimentação irregular além de estreito possui muitos buracos e obstáculos"/>
    <s v="0 | Calçada estreita, com menos de 1,20 m, sem faixa livre"/>
    <n v="0.8"/>
    <m/>
    <m/>
    <s v="5 | Inclinação acima de 5 graus já dificulta a passagem"/>
    <m/>
    <s v="0 | Lugar fechado de barreiras, que obriga o cidadão a sair para a rua."/>
    <m/>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55"/>
    <m/>
    <s v="10 | Trecho com baixo nível de poluição, permitindo sentir até o aroma de plantas e flores"/>
    <m/>
    <s v="0 | Trecho sem nenhum ponto de apoio ou conforto para o pedestre"/>
    <m/>
    <s v="0 | Trecho de rua sem nenhuma vegetação"/>
    <m/>
    <m/>
    <s v="10 | Local de tráfego leve, com velocidade até 40 km/h, com ruas movimentadas, comércio aberto e “sensação de segurança”"/>
    <s v="Apesar das condições da calçada não serem favoráveis, o fluxo de veículos é leve não interferindo diretamente no caminhar do pedestre"/>
    <s v="https://drive.google.com/open?id=19qCqTVpKdnTmyFjbP5RcAqDZK1SDU7YL, https://drive.google.com/open?id=11ftjv9qrEyTdFbHxtbNSvZpXzrtl2MrN, https://drive.google.com/open?id=148uI5XtqQwg3l0x7Yger0GN6ESU12FYj, https://drive.google.com/open?id=1C7f_jBLwooM-mgK15bDd4RBwgf8Ns9Zg, https://drive.google.com/open?id=1MBUP0ikTy1miBgoJNfU0J5O7hHYJAJS4"/>
    <s v="phamela.azevedo@outlook.com"/>
    <d v="1899-12-30T07:30:00"/>
    <n v="0"/>
    <n v="0"/>
    <n v="5"/>
    <n v="0"/>
    <n v="0"/>
    <n v="0"/>
    <n v="0"/>
    <n v="0"/>
    <n v="10"/>
    <n v="10"/>
    <n v="0"/>
    <n v="0"/>
    <n v="10"/>
    <n v="1"/>
    <n v="0"/>
    <n v="5"/>
    <n v="2.5"/>
  </r>
  <r>
    <x v="255"/>
    <x v="0"/>
    <x v="36"/>
    <x v="7"/>
    <s v="PR"/>
    <x v="7"/>
    <x v="261"/>
    <x v="0"/>
    <s v="5 | Calçada com frestas, além de algumas falhas no pavimento"/>
    <m/>
    <s v="5 | Calçada com menos de 2,0 metros de largura e faixa livre com menos de 1,20 m"/>
    <n v="0.8"/>
    <n v="0.8"/>
    <s v="largura estreita, no entanto, de frente ao portão de entrada a calçada se prolonga 5 metros"/>
    <s v="10 | Calçada de aparência plana, que não impede o caminhar confortável e seguro"/>
    <m/>
    <n v="7"/>
    <s v="equipamentos de sinalização e equipamento de contenção de entrada de carros ficam nos limites da calçada"/>
    <n v="2"/>
    <s v="guia rebaixada para entrada de carro, mas rebaixada o suficiente para permitir subida de cadeira de rodas"/>
    <s v="5 | Faixa desgastada, com falta de manutenção e sem placas de advertência"/>
    <s v="Faixa de pedestre apagada"/>
    <n v="10"/>
    <s v="Não se aplica devido ao caráter local e trânsito leve da via"/>
    <s v="0 | Trecho não tem nenhuma orientação para localização dos pedestres"/>
    <s v="Não se aplica"/>
    <n v="9"/>
    <m/>
    <s v="Não foi aferido"/>
    <s v="10 | Trecho com baixo nível de poluição, permitindo sentir até o aroma de plantas e flores"/>
    <m/>
    <s v="0 | Trecho sem nenhum ponto de apoio ou conforto para o pedestre"/>
    <s v="não há bancos para as crianças aguardarem a chegada dos pais para buscá-los"/>
    <n v="8"/>
    <n v="2"/>
    <s v="Duas árvores bem na entrada da escola"/>
    <n v="8"/>
    <s v="pessoas conversando na frente de suas casas e trânsito de veículos em baixa velocidade"/>
    <m/>
    <s v="adossantos.fernanda@gmail.com"/>
    <d v="1899-12-30T18:00:00"/>
    <n v="5"/>
    <n v="5"/>
    <n v="10"/>
    <n v="7"/>
    <n v="2"/>
    <n v="5"/>
    <n v="10"/>
    <n v="0"/>
    <n v="9"/>
    <n v="10"/>
    <n v="0"/>
    <n v="8"/>
    <n v="8"/>
    <n v="5.8"/>
    <n v="5.833333333333333"/>
    <n v="7.333333333333333"/>
    <n v="6.333333333333333"/>
  </r>
  <r>
    <x v="256"/>
    <x v="0"/>
    <x v="37"/>
    <x v="7"/>
    <s v="PR"/>
    <x v="7"/>
    <x v="262"/>
    <x v="2"/>
    <n v="6"/>
    <s v="Calça relativamente nivelada e regular, porém com baixa manutenção (avanços da grama do canteiro na faixabe rachaduras)"/>
    <n v="7"/>
    <n v="1.2"/>
    <n v="1.2"/>
    <s v="Largura um pouco irregular devido a &quot;invasão&quot; de grama na faixa, porém não possui mobiliário urbano na faixa asfaltada "/>
    <n v="7"/>
    <s v="A inclinação é quase imperceptível, entretanto, o ponto mais elevado da calçada é o meio e a inclinação ocorre para os dois lados (no sentido transversal da faixa) "/>
    <s v="10 | Trecho sem obstáculos permite o caminhar contínuo pela calçada"/>
    <s v="Trecho sem nenhum barreira "/>
    <s v="0 | Não há rampas de acessibilidade."/>
    <s v="Não há rampa de acessibilidade na frente do equipamento (o qual é uma creche e teoricamente deveria estar preparada para atender qualquer tipo de aluno) nem na esquina mais próxima e nem na estrada. O que existe no local e poderia gerar acessibilidade a um cadeirante (mas por improviso) é uma rampa de automóveis, localizado ao lado da entrada de pedestres."/>
    <s v="0 | Sem faixa de travessia no trecho"/>
    <s v="Não possui faixa de pedestres."/>
    <s v="0 | Trecho não tem semáforo para pedestre ou semáforo está com defeito"/>
    <s v="Semáforo inexistente "/>
    <s v="0 | Trecho não tem nenhuma orientação para localização dos pedestres"/>
    <s v="Não há orientação alguma para pedestres "/>
    <s v="10 | Trecho com baixo nível de ruído, com, no máximo, 65 dB de nível sonoro"/>
    <n v="49"/>
    <s v="A rua perpendicular a analisada possui um trânsito moderado/intenso (via de ônibus alimentador) porém o equipamento localiza-se um pouco afastado dessa rua, logo o barulho não é tão percebido. "/>
    <n v="8"/>
    <s v="Devido a rua próxima a analisada (perpendicular) possuir trânsito moderado há uma certa poluição atmosférica. Toda via, a rua em frente ao CMEI Itamarati é de trânsito leve e bem arborizada.  "/>
    <n v="8"/>
    <s v="Há, vizinho ao equipamento analisado, uma praça com uma cancha de Areia, um banco e aparelhos de ginástica ao ar livre. Logo em frente a essa praça há um ponto de ônibus coberto com um banco. Entretanto não há banheiros públicos próximo e a manutenção do espaço poderia ser melhor. "/>
    <n v="8"/>
    <n v="10"/>
    <s v="Rua bem arborizada, contudo, as espécies são de pequeno Porte, logo produzem sombra para os pedestres. Outro ponto é a colocação arbitrária na hora do plantio (as árvores não estão dispostas a cada 10 metros).  "/>
    <n v="6"/>
    <s v="O trânsito é leve no trecho analisado, entretanto a criminalidade é alta no bairro. Mesmo realizando a pesquisa as 17:00h não me senti seguro para tirar o celular o todo momento e fotografar. "/>
    <s v="https://drive.google.com/open?id=11_1OydFkwnU6p_EAIeiDUHQme0ainYzI, https://drive.google.com/open?id=1GHUOYy-GNlLZDhZbVNgMuZJpluUMV6Hg, https://drive.google.com/open?id=1zpSzNbiJWpPVj6NF_WU_P93MC0vV01pB, https://drive.google.com/open?id=1K_R-pO4cleHQG8nblygYfDYVidGy68j4, https://drive.google.com/open?id=1c0s6XhSO1CiyZGipilOshL3xP0v58yAM, https://drive.google.com/open?id=1jT9PsmZwn6yjwVWmLSZ1_bTe-l1VR4aG, https://drive.google.com/open?id=1wgOx0qLQGQI0oZ6FKFYFJsaKxu0zfbPX"/>
    <s v="joaojvg@outlook.com"/>
    <d v="1899-12-30T17:00:00"/>
    <n v="6"/>
    <n v="7"/>
    <n v="7"/>
    <n v="10"/>
    <n v="0"/>
    <n v="0"/>
    <n v="0"/>
    <n v="0"/>
    <n v="10"/>
    <n v="8"/>
    <n v="8"/>
    <n v="8"/>
    <n v="6"/>
    <n v="6"/>
    <n v="0"/>
    <n v="8.6666666666666661"/>
    <n v="5.333333333333333"/>
  </r>
  <r>
    <x v="257"/>
    <x v="0"/>
    <x v="38"/>
    <x v="7"/>
    <s v="PR"/>
    <x v="1"/>
    <x v="263"/>
    <x v="0"/>
    <n v="8"/>
    <s v="Pavimento regular mas possui alguns pequenos pontos com blocos soltos/quebrados."/>
    <n v="7"/>
    <n v="1.2"/>
    <n v="1.2"/>
    <s v="Em alguns pontos calçada bastante larga mas em dois pontos a passagem é relativamente estreita."/>
    <s v="10 | Calçada de aparência plana, que não impede o caminhar confortável e seguro"/>
    <m/>
    <n v="7"/>
    <s v="A própria escada de acesso atrapalha a passagem na calçada, bem como uma parede em outro ponto."/>
    <n v="7"/>
    <s v="Duas rampas com trincas no concreto. Em uma das rampas de acesso à rua, os blocos do pavimento estão bastante irregulares. Apenas uma rampa das quatro está em ótimas condições, a que da acesso lateral ao estabelecimento. "/>
    <n v="4"/>
    <s v="Faixa quase que completamente apagada."/>
    <n v="6"/>
    <s v="Tempo de espera para pedestres: 1min. e 15seg. Semáforo fica 10 segundos verde para pedestres e 4 segundos piscando antes de ficar vermelho. "/>
    <s v="0 | Trecho não tem nenhuma orientação para localização dos pedestres"/>
    <s v="Única placa que existe é o de proibições dentro do local. "/>
    <n v="4"/>
    <m/>
    <s v="Muito barulho de ônibus. Pelo local estar localizado em esquina com sinaleiros, muito barulho de arrancadas dos automóveis."/>
    <s v="5 | Trecho com tráfego intenso de veículos, em especial motocicletas, ônibus, caminhões e vans com motor diesel"/>
    <s v="Cheiro forte de fumaça de escapamento. "/>
    <n v="2"/>
    <s v="Há mobiliário público apenas dentro do local (que é de acesso público)."/>
    <n v="2"/>
    <n v="13"/>
    <s v="Todas as árvores são de porte pequeno, não protegem dos raios solares."/>
    <s v="5 | Trecho com trânsito mais agressivo e velocidade regulamentar acima de 50 km/h"/>
    <m/>
    <s v="https://drive.google.com/open?id=15NdZOfceO7C_8foXyUV0rVWcgECmpPka, https://drive.google.com/open?id=1_k26PqjEpg3HQj4lifI3MmX9vrX9_jbT, https://drive.google.com/open?id=1EuRtdWDnJTDtpPdhCO1NZSnG5JV-A5Lr, https://drive.google.com/open?id=1UXM6HDsi1_tFtBUOKNkLU5rTI69xqNLm, https://drive.google.com/open?id=1AdOYOTqCfFs2wQeLwHAGF22LWWHkTaX-, https://drive.google.com/open?id=1uG4DOsbhc50n2FYjHGTxjhU3soHGj-HZ, https://drive.google.com/open?id=1_MVXCh0croL4jM5x7LVN6HJAOgF8gC6q, https://drive.google.com/open?id=1BBFtCZo7VygNSxTGCRCml54Pcxo1evnc, https://drive.google.com/open?id=1x-8EBwhlbmROEBLa3GuiEWIz0kp0YL_J"/>
    <s v="mandsoliveira99@gmail.com"/>
    <d v="1899-12-30T18:15:00"/>
    <n v="8"/>
    <n v="7"/>
    <n v="10"/>
    <n v="7"/>
    <n v="7"/>
    <n v="4"/>
    <n v="6"/>
    <n v="0"/>
    <n v="4"/>
    <n v="5"/>
    <n v="2"/>
    <n v="2"/>
    <n v="5"/>
    <n v="7.8"/>
    <n v="4"/>
    <n v="3.1666666666666665"/>
    <n v="5.833333333333333"/>
  </r>
  <r>
    <x v="258"/>
    <x v="0"/>
    <x v="39"/>
    <x v="7"/>
    <s v="PR"/>
    <x v="7"/>
    <x v="264"/>
    <x v="2"/>
    <n v="9"/>
    <s v="Calçada bem conservada mas sem piso tátil. "/>
    <n v="8"/>
    <n v="1.5"/>
    <n v="1.3"/>
    <s v="Largura regular. "/>
    <n v="9"/>
    <m/>
    <n v="9"/>
    <s v="Crescimento de vegetação rasteira em pequena parte da calçada"/>
    <s v="0 | Não há rampas de acessibilidade."/>
    <s v="Não existe rampa de acessibilidade no local, apenas guia rebaixada para acesso de veículos."/>
    <s v="0 | Sem faixa de travessia no trecho"/>
    <m/>
    <s v="0 | Trecho não tem semáforo para pedestre ou semáforo está com defeito"/>
    <s v="Não existem semáforos nas redondezas, região residencial. "/>
    <s v="0 | Trecho não tem nenhuma orientação para localização dos pedestres"/>
    <m/>
    <n v="9"/>
    <m/>
    <s v="Barulho de crianças e raramente de veículos."/>
    <n v="9"/>
    <s v="Região residencial com jardins, aroma de plantas. "/>
    <s v="0 | Trecho sem nenhum ponto de apoio ou conforto para o pedestre"/>
    <m/>
    <n v="8"/>
    <s v="4 - na frente da escola "/>
    <s v="Trecho com árvores mas sem canteiros. "/>
    <n v="8"/>
    <s v="Rua residencial com pouco movimento de veículos e de pedestres. "/>
    <s v="https://drive.google.com/open?id=1pmHCz3XYocjcRjdW0tUvEJEi-OkzSjoJ, https://drive.google.com/open?id=1ZLLCM64ABcsJt3R7_v970UnG6TKtDArc, https://drive.google.com/open?id=1HcFVceLTOsUYT3IYrRPw53DL5APlzw_0"/>
    <s v="analuiza.ott@gmail.com"/>
    <d v="1899-12-30T15:00:00"/>
    <n v="9"/>
    <n v="8"/>
    <n v="9"/>
    <n v="9"/>
    <n v="0"/>
    <n v="0"/>
    <n v="0"/>
    <n v="0"/>
    <n v="9"/>
    <n v="9"/>
    <n v="0"/>
    <n v="8"/>
    <n v="8"/>
    <n v="7"/>
    <n v="0"/>
    <n v="7.166666666666667"/>
    <n v="5.7333333333333334"/>
  </r>
  <r>
    <x v="259"/>
    <x v="0"/>
    <x v="40"/>
    <x v="7"/>
    <s v="PR"/>
    <x v="7"/>
    <x v="265"/>
    <x v="0"/>
    <n v="6"/>
    <s v="Calçada com pavimento em pedra lousa, com algumas pedras soltas"/>
    <n v="6"/>
    <n v="2"/>
    <n v="1.35"/>
    <m/>
    <n v="8"/>
    <s v="Trecho com guia rebaixada"/>
    <n v="9"/>
    <s v="Apenas um obstáculo: lixeira"/>
    <n v="8"/>
    <s v="Manutenção ruim | Localização correta, mas construção das rampas foge um pouco do padrão"/>
    <n v="7"/>
    <s v="Faixas estão bem posicionadas nas esquinas. Mas, falta manutenção"/>
    <n v="7"/>
    <s v="Semáforo apenas para veículos, mas auxilia na travessia de pedestres"/>
    <s v="0 | Trecho não tem nenhuma orientação para localização dos pedestres"/>
    <m/>
    <n v="2"/>
    <n v="80.8"/>
    <s v="Via com canaleta exclusiva para ônibus - no momento da passagem do ônibus, ruído de 98.0 dB"/>
    <s v="5 | Trecho com tráfego intenso de veículos, em especial motocicletas, ônibus, caminhões e vans com motor diesel"/>
    <s v="Via com canaleta exclusiva para ônibus"/>
    <s v="0 | Trecho sem nenhum ponto de apoio ou conforto para o pedestre"/>
    <m/>
    <s v="0 | Trecho de rua sem nenhuma vegetação"/>
    <n v="0"/>
    <s v="Árvores apenas no canteiro central"/>
    <n v="7"/>
    <s v="Início da área calma - Velocidade da via de 40 km/h"/>
    <s v="https://drive.google.com/open?id=16wGGb5yKk4v_T9Lrior7Xrl0GLoDQRwz, https://drive.google.com/open?id=1AZ6YqUQeIY5kiZi-DyUodEmR9dRn9UXv, https://drive.google.com/open?id=1glx2tEqxu1RIS-vHZY9CLmuOBOYBrZ1c, https://drive.google.com/open?id=1iqKyqonO21cmnR92CHU68XW8DXQa6KUn, https://drive.google.com/open?id=1XiSvMN8Rsgjg8XI_6QuYOrldkk9mkRg4, https://drive.google.com/open?id=1Yl6YJNk0hw1GjwVzSk5UIFMJB9qo66YS, https://drive.google.com/open?id=1OlBu4TR0FEoKVac6Cgw5rQty3WChuoVv, https://drive.google.com/open?id=1ReORRBBm1GKmRIHqzQXwC050Q-8kKJay, https://drive.google.com/open?id=1e4TeN3d6bJM3VPPEXJMlv94YbQ4x3gbE, https://drive.google.com/open?id=10sbCfmxPTMAwT6IiNoyaBna20zyyfrJ1"/>
    <s v="nathioenning@gmail.com"/>
    <d v="1899-12-30T12:05:00"/>
    <n v="6"/>
    <n v="6"/>
    <n v="8"/>
    <n v="9"/>
    <n v="8"/>
    <n v="7"/>
    <n v="7"/>
    <n v="0"/>
    <n v="2"/>
    <n v="5"/>
    <n v="0"/>
    <n v="0"/>
    <n v="7"/>
    <n v="7.4"/>
    <n v="5.833333333333333"/>
    <n v="1.5"/>
    <n v="5.8666666666666663"/>
  </r>
  <r>
    <x v="260"/>
    <x v="0"/>
    <x v="41"/>
    <x v="7"/>
    <s v="PR"/>
    <x v="2"/>
    <x v="266"/>
    <x v="1"/>
    <s v="5 | Calçada com frestas, além de algumas falhas no pavimento"/>
    <s v="Poucos trechos com calçadas medindo o mínimo de 1, 20 m, vegetação impedindo a passagem, longos trechos sem nenhuma calçada, especialmente em frente à lojas comerciais. "/>
    <n v="7"/>
    <n v="2"/>
    <n v="1"/>
    <s v="A calçada em frente à Unidade de Saúde, com menos de 1 metro de livre circulação, pois o estacionamento para carros deixa pouco espaço para pessoas, embora seja delimitado pelo elevação."/>
    <n v="9"/>
    <s v="O polígono vistoriado, em geral é plano e o equipamento público analisado está localizado está inserido nesse contexto._x000a_"/>
    <s v="5 | Obstáculos obrigam a constantes desvios."/>
    <s v="Em vários trechos, há vegetação e veículos que obrigam as pessoas a adentrarem a pista de rodagem."/>
    <n v="4"/>
    <s v="Em geral são rampas boas, mas antigas, portanto sem os parâmetros da NBR 9050."/>
    <s v="5 | Faixa desgastada, com falta de manutenção e sem placas de advertência"/>
    <s v="A sinalização, próxima à Unidade de Saúde é boa, mas nos demais trechos necessita manutenção, especialmente, a sinalização horizontal. Importante dizer que mais de 95% das vias vistoriadas tem pavimento de anti-pó."/>
    <s v="5 | Trecho com semáforo para pedestres, mas sem sinal sonoro. Espera para abertura superior a 1 min. e tempo curto (menos de 15 seg.) para travessia"/>
    <s v="Em frente à UBS, há fiscalização eletrônica de velocidade (lombada eletrônica), na qual a velocidade máxima é de 40 km/h, mas não há obrigatoriedade para a parada dos veículos. À diante há dois semáforos, mas apenas um (250 mts da UBS), tem tempo específico para pedestres."/>
    <n v="2"/>
    <s v="A bem da verdade há a sinalização permitido pelo CTB, em que pese, carente de manutenção."/>
    <s v="5 | Trecho com nível alto de ruído, que dificulta a conversação entre pessoas que caminham. Nível acima de 70 dB"/>
    <n v="70"/>
    <s v="A UBS está localizada em uma Avenida de grande fluxo de veículos pesados, inclusive, dificultando a conversação."/>
    <s v="5 | Trecho com tráfego intenso de veículos, em especial motocicletas, ônibus, caminhões e vans com motor diesel"/>
    <m/>
    <s v="5 | Trecho com algum local para descanso ou abrigo, como parada de ônibus ou marquise de edifício"/>
    <s v="Pouco mobiliário urbano, apenas um ponto de ônibus sentido centro e dois sentido bairro."/>
    <s v="5 | Trecho com algumas árvores que trazem sombra"/>
    <s v="Vegetação irregular, mas geralmente, plantadas nos trechos de caminhada."/>
    <m/>
    <n v="4"/>
    <s v="A velocidade em frente à Unidade Básica de Saúde - UBS, é de 40 km/h, todavia, por conta da fiscalização eletrônica em frente, há redução de velocidade pontual."/>
    <m/>
    <s v="luizasimonelli@gmail.com"/>
    <d v="1899-12-30T08:00:00"/>
    <n v="5"/>
    <n v="7"/>
    <n v="9"/>
    <n v="5"/>
    <n v="4"/>
    <n v="5"/>
    <n v="5"/>
    <n v="2"/>
    <n v="5"/>
    <n v="5"/>
    <n v="5"/>
    <n v="5"/>
    <n v="4"/>
    <n v="6"/>
    <n v="4.5"/>
    <n v="5"/>
    <n v="5.3"/>
  </r>
  <r>
    <x v="261"/>
    <x v="0"/>
    <x v="42"/>
    <x v="7"/>
    <s v="PR"/>
    <x v="4"/>
    <x v="267"/>
    <x v="0"/>
    <s v="5 | Calçada com frestas, além de algumas falhas no pavimento"/>
    <s v="Trechos sem calçada regular e sem calçada ( junto ao meio fio)."/>
    <s v="10 | Calçada com mais de 3,0 metros de largura e faixa livre com 1,20 m ou mais"/>
    <n v="2"/>
    <n v="2"/>
    <s v="Largura variável de 1,20 a 5,00 metros. Na média considerou-se 2,00 metros."/>
    <n v="7"/>
    <s v="Alguns trechos com ondulações e inclinações tranversais inadequadas."/>
    <s v="5 | Obstáculos obrigam a constantes desvios."/>
    <s v="Presença de degraus e raízes expostas de árvores."/>
    <s v="5 | A rampa existe, mas está fora de norma ou sem manutenção"/>
    <s v="Existem porém estão fora de norma."/>
    <n v="7"/>
    <s v="Faixa de pedestre com leve desgaste. Presença de sinalização vertical e iluminação."/>
    <s v="0 | Trecho não tem semáforo para pedestre ou semáforo está com defeito"/>
    <s v="Nào há."/>
    <s v="0 | Trecho não tem nenhuma orientação para localização dos pedestres"/>
    <s v="Não há na área externa do terminal."/>
    <s v="5 | Trecho com nível alto de ruído, que dificulta a conversação entre pessoas que caminham. Nível acima de 70 dB"/>
    <m/>
    <s v="Ruído expressivos de motores de ônibus de forma contínua. "/>
    <s v="5 | Trecho com tráfego intenso de veículos, em especial motocicletas, ônibus, caminhões e vans com motor diesel"/>
    <s v="Tráfego contínuo de ônibus a diesel."/>
    <n v="4"/>
    <s v="Sem mobiliário de estar. Presença de paraciclos e telefone público."/>
    <n v="7"/>
    <s v="Em torno de 15"/>
    <s v="Boa sombra das árvores, porém canteiro sob as mesmas mal conservado."/>
    <n v="6"/>
    <s v="A travessia das ruas requer atenção redobrada do pedestre para evitar acidente. Presença de profissional de segurança na entrada do terminal. Sensação re segurança."/>
    <m/>
    <s v="fernando.d.caetano@gmail.com"/>
    <d v="1899-12-30T18:05:00"/>
    <n v="5"/>
    <n v="10"/>
    <n v="7"/>
    <n v="5"/>
    <n v="5"/>
    <n v="7"/>
    <n v="0"/>
    <n v="0"/>
    <n v="5"/>
    <n v="5"/>
    <n v="4"/>
    <n v="7"/>
    <n v="6"/>
    <n v="6.4"/>
    <n v="3.5"/>
    <n v="5.5"/>
    <n v="5.6"/>
  </r>
  <r>
    <x v="262"/>
    <x v="0"/>
    <x v="35"/>
    <x v="7"/>
    <s v="PR"/>
    <x v="4"/>
    <x v="268"/>
    <x v="0"/>
    <s v="5 | Calçada com frestas, além de algumas falhas no pavimento"/>
    <s v="Pavimentação bem regular mas contém algumas pedras portuguesas soltas."/>
    <s v="10 | Calçada com mais de 3,0 metros de largura e faixa livre com 1,20 m ou mais"/>
    <n v="2.2999999999999998"/>
    <n v="1.2"/>
    <m/>
    <s v="10 | Calçada de aparência plana, que não impede o caminhar confortável e seguro"/>
    <m/>
    <s v="5 | Obstáculos obrigam a constantes desvios."/>
    <m/>
    <s v="10 | Rampas e todas as esquinas, absolutamente de acordo com o padrão da NBR 9050."/>
    <m/>
    <s v="10 | Faixa de pedestres bem visível, com iluminação para aumentar visibilidade e sinalização de advertência ao motorista"/>
    <m/>
    <s v="0 | Trecho não tem semáforo para pedestre ou semáforo está com defeito"/>
    <m/>
    <s v="10 | Trecho tem mapa bem detalhado e acessível para a leitura e localização dos pedestres com todas as informações de locais e de transportes nas proximidades. Inclui informação sobre pontos com acessibilidade para pessoas com deficiência"/>
    <m/>
    <s v="0 | Trecho com ruído muito elevado, acima de 90 dB"/>
    <n v="95"/>
    <s v="barulho excessivo dos onibus, buzina, alarme de ré"/>
    <s v="0 | Trecho visivelmente poluído, com alto tráfego de veículos diesel. Fumaça visível, com efeitos sobre a respiração"/>
    <s v="excesso de emissão de diesel pelos onibus"/>
    <s v="5 | Trecho com algum local para descanso ou abrigo, como parada de ônibus ou marquise de edifício"/>
    <m/>
    <s v="10 | Rua com árvores dispostas a cada 10 metros. Canteiros ajardinados e bem mantidos ao lado da calçada. Edificações também têm jardins e árvores"/>
    <m/>
    <m/>
    <n v="8"/>
    <m/>
    <s v="https://drive.google.com/open?id=1TzwHSkdFZ_eGsd-uNolLyp8Zk2hgMkSd, https://drive.google.com/open?id=1XEd58enkrCa64CclMRHSYqLH4kiixuvB, https://drive.google.com/open?id=1XBsiaY9qHgLRBe4q9JMEt6Mgu5L-U7ys, https://drive.google.com/open?id=19T81_WlmXrbD2g-oEhrslhrVrWuPLyvy"/>
    <s v="phamela.azevedo@outlook.com"/>
    <d v="1899-12-30T16:30:00"/>
    <n v="5"/>
    <n v="10"/>
    <n v="10"/>
    <n v="5"/>
    <n v="10"/>
    <n v="10"/>
    <n v="0"/>
    <n v="10"/>
    <n v="0"/>
    <n v="0"/>
    <n v="5"/>
    <n v="10"/>
    <n v="8"/>
    <n v="8"/>
    <n v="6.666666666666667"/>
    <n v="4.166666666666667"/>
    <n v="6.9666666666666668"/>
  </r>
  <r>
    <x v="263"/>
    <x v="0"/>
    <x v="43"/>
    <x v="7"/>
    <s v="PR"/>
    <x v="7"/>
    <x v="269"/>
    <x v="2"/>
    <n v="8"/>
    <s v="Calçada com pavimento regular, porém sem piso tátil."/>
    <n v="7"/>
    <n v="2.5"/>
    <n v="1.3"/>
    <m/>
    <s v="10 | Calçada de aparência plana, que não impede o caminhar confortável e seguro"/>
    <m/>
    <s v="10 | Trecho sem obstáculos permite o caminhar contínuo pela calçada"/>
    <m/>
    <s v="5 | A rampa existe, mas está fora de norma ou sem manutenção"/>
    <s v="Existe porém não está bem conservada. "/>
    <s v="10 | Faixa de pedestres bem visível, com iluminação para aumentar visibilidade e sinalização de advertência ao motorista"/>
    <m/>
    <s v="0 | Trecho não tem semáforo para pedestre ou semáforo está com defeito"/>
    <m/>
    <s v="0 | Trecho não tem nenhuma orientação para localização dos pedestres"/>
    <s v="As únicas placas existentes são para orientar os motoristas (placa da travessia e de proibido estacionar)"/>
    <n v="8"/>
    <n v="70"/>
    <m/>
    <n v="8"/>
    <m/>
    <s v="0 | Trecho sem nenhum ponto de apoio ou conforto para o pedestre"/>
    <s v="Há uma praça próxima, distante uma quadra do CMEI."/>
    <n v="7"/>
    <s v="7, sendo 3 de médio porte e 4 de pequeno porte"/>
    <s v="As árvores não são grandes o suficiente para fazer sombra"/>
    <n v="8"/>
    <m/>
    <s v="https://drive.google.com/open?id=1XBu7n_IBrvBzWcgZYZxEDY_zdQ_CpbuW, https://drive.google.com/open?id=1r98-Ql2WaBvO5vnB3HtZ4AvKqeHZDtW5, https://drive.google.com/open?id=1RqULeWr1OF4CAqvriK5-QfEjiZWeaRj8, https://drive.google.com/open?id=1Dd8V-9lMEdyknmnwXnVAsq8KWu3b0uuv, https://drive.google.com/open?id=1KVXVrq3DI_XeuQrQxttmLLnQUACEERPT, https://drive.google.com/open?id=1IlcJ97-tWr4QD0S1g_1wx20CYx6ctFi0, https://drive.google.com/open?id=1p7c13F8dzILVyH8UyHeRGIrbti8_OakZ, https://drive.google.com/open?id=1adKrcgNIzpO9jDxCP329FJOoq7pdSSDC"/>
    <s v="gabrielaribeirom16@gmail.com"/>
    <d v="1899-12-30T11:30:00"/>
    <n v="8"/>
    <n v="7"/>
    <n v="10"/>
    <n v="10"/>
    <n v="5"/>
    <n v="10"/>
    <n v="0"/>
    <n v="0"/>
    <n v="8"/>
    <n v="8"/>
    <n v="0"/>
    <n v="7"/>
    <n v="8"/>
    <n v="8"/>
    <n v="5"/>
    <n v="6.333333333333333"/>
    <n v="7.0666666666666664"/>
  </r>
  <r>
    <x v="264"/>
    <x v="0"/>
    <x v="44"/>
    <x v="7"/>
    <s v="PR"/>
    <x v="7"/>
    <x v="270"/>
    <x v="0"/>
    <n v="6"/>
    <s v="O piso da calçada até que é regular, porém, longitudinalmente é muito inclinada, apresenta problemas na pavimentação e não possui equipamentos para acessibilidade, como piso tátil."/>
    <n v="6"/>
    <n v="2.5"/>
    <n v="1.2"/>
    <s v="O tamanho da faixa livre varia um pouco por conta da disposição dos equipamentos de infraestrutura (orelhão, postes, ...) e arborização ao longo da calçada"/>
    <s v="5 | Inclinação acima de 5 graus já dificulta a passagem"/>
    <s v="É irregular: possui partes mais planas e partes bem mais inclinadas."/>
    <n v="6"/>
    <s v="O posicionamento da infraestrutura não é constante"/>
    <n v="7"/>
    <s v="Tem uma rampa apenas. Esta se encontra nas normas porém um pouco desnivelada com a rua."/>
    <n v="7"/>
    <s v="A faixa de pedestres poderia ser mais bem sinalizada, ou contar com uma elevação. Os motoristas passam acima da velocidade permitida e parecem não respeitar a faixa."/>
    <s v="0 | Trecho não tem semáforo para pedestre ou semáforo está com defeito"/>
    <m/>
    <s v="0 | Trecho não tem nenhuma orientação para localização dos pedestres"/>
    <m/>
    <n v="7"/>
    <m/>
    <m/>
    <n v="7"/>
    <m/>
    <s v="0 | Trecho sem nenhum ponto de apoio ou conforto para o pedestre"/>
    <s v="Tem apenas um telefone público, mas nenhum equipamento de apoio efetivo aos pedestres. "/>
    <n v="6"/>
    <n v="6"/>
    <s v="As árvores encontram-se mal cuidadas. Estão embaixo da fiação, portanto, crescem tortas e dividas. Os canteiros são inexistentes e o encontro das árvores com o piso mostra o desrespeito com aquelas."/>
    <s v="5 | Trecho com trânsito mais agressivo e velocidade regulamentar acima de 50 km/h"/>
    <s v="Em horário de pico (saída da escola, na hora do almoço), ficam carros estacionados irregularmente dos dois lados da via (e em cima da faixa de pedestres), carros passam acima da velocidade e não respeitam os pedestres. Não me senti segura no local."/>
    <s v="https://drive.google.com/open?id=1h_wCSqa3MdO64GQ8NxbYdktxnXs3_Rrr, https://drive.google.com/open?id=1VmlvtubbTLKoLAr73ESJi-17NPEpvdKG, https://drive.google.com/open?id=1_emIZ5pvc5Bb-PEk7LZZMO5313M0zvN1, https://drive.google.com/open?id=1Rdp8Yg3p7l1A-Fr44EPOtUpaZetPTHKF, https://drive.google.com/open?id=1NrqBxskWgjo8I4R1KSc0uXc2Mm6Me6ki, https://drive.google.com/open?id=1oKWJKdKvtc1QsIKmkhcLV0SWt1tnGVu9, https://drive.google.com/open?id=1jW3TPQj_3Hg3NZtF-LdR3eW4lo5OZJDs, https://drive.google.com/open?id=102e3Nugw8OogA54-M4Nc8Ue8n83p6fqX, https://drive.google.com/open?id=1aTp5XlKZstRg4dWRfPpBUmWn6ucUGdLV, https://drive.google.com/open?id=1RspFNNpiL1RhWUnE8ny-gN_LmLkH7TFm"/>
    <s v="lealgiovanna.a@gmail.com"/>
    <d v="1899-12-30T11:30:00"/>
    <n v="6"/>
    <n v="6"/>
    <n v="5"/>
    <n v="6"/>
    <n v="7"/>
    <n v="7"/>
    <n v="0"/>
    <n v="0"/>
    <n v="7"/>
    <n v="7"/>
    <n v="0"/>
    <n v="6"/>
    <n v="5"/>
    <n v="6"/>
    <n v="3.5"/>
    <n v="5.5"/>
    <n v="5.3"/>
  </r>
  <r>
    <x v="265"/>
    <x v="0"/>
    <x v="45"/>
    <x v="7"/>
    <s v="PR"/>
    <x v="7"/>
    <x v="271"/>
    <x v="2"/>
    <n v="8"/>
    <s v="Calçada contínua, sem piso tátil, com pavimento em estado regular e com algumas trincas."/>
    <n v="8"/>
    <n v="2.5"/>
    <n v="2.5"/>
    <s v="Largura regular, sem canteiro ou obstáculos."/>
    <s v="10 | Calçada de aparência plana, que não impede o caminhar confortável e seguro"/>
    <s v="Calçada totalmente plana, sem irregularidades."/>
    <n v="9"/>
    <s v="Sem obstáculos relevantes, apenas placas e postes espaçados. Apenas do outro lado da via são presentes desníveis, rampas, degraus, pavimentação irregular e outras irregularidades."/>
    <n v="0"/>
    <s v="A única rampa existente é a da entrada de veículos. Na prática, não existem acesso para cadeirantes"/>
    <n v="6"/>
    <s v="Faixa coberta parcialmente por asfalto e com falta de manutenção/pintura."/>
    <n v="10"/>
    <s v="Não se aplica devido ao caráter local e trânsito leve da via"/>
    <s v="0 | Trecho não tem nenhuma orientação para localização dos pedestres"/>
    <s v="Não se aplica devido à localização do equipamento em bairro periférico e em via local."/>
    <n v="9"/>
    <n v="50"/>
    <s v="Não passam muitos veículos na via. Maior intensidade de ruídos devido aos alunos da escola."/>
    <n v="8"/>
    <s v="Via calma, com alguns veículos de maior poluição. Equipamento próximo de vias de trânsito intenso com maior número de caminhões e ônibus."/>
    <s v="0 | Trecho sem nenhum ponto de apoio ou conforto para o pedestre"/>
    <s v="Não há mobiliários urbanos próximos ao equipamento."/>
    <n v="1"/>
    <n v="2"/>
    <s v="Sem árvores que permitam sombra, sem canteiros ou qualquer vegetação."/>
    <n v="7"/>
    <s v="Carros em baixas velocidades e via em &quot;L&quot;, impedindo altas velocidades; presença de comércios próximos ao equipamento; médio fluxo de pedestres; sem iluminação suficiente; Intensa presença de muros e fachadas impermeáveis."/>
    <s v="https://drive.google.com/open?id=10xDXKGsKjUSJ1jg4-VaWNIY3wUkuAeQb, https://drive.google.com/open?id=1GVsLz92L6-ArgZpn8vK985PZSEOAMy73"/>
    <s v="riquepavanelli@gmail.com"/>
    <d v="1899-12-30T11:30:00"/>
    <n v="8"/>
    <n v="8"/>
    <n v="10"/>
    <n v="9"/>
    <n v="0"/>
    <n v="6"/>
    <n v="10"/>
    <n v="0"/>
    <n v="9"/>
    <n v="8"/>
    <n v="0"/>
    <n v="1"/>
    <n v="7"/>
    <n v="7"/>
    <n v="6.333333333333333"/>
    <n v="4.666666666666667"/>
    <n v="6.4"/>
  </r>
  <r>
    <x v="266"/>
    <x v="0"/>
    <x v="46"/>
    <x v="7"/>
    <s v="PR"/>
    <x v="7"/>
    <x v="272"/>
    <x v="2"/>
    <s v="5 | Calçada com frestas, além de algumas falhas no pavimento"/>
    <m/>
    <n v="6"/>
    <n v="2.5"/>
    <n v="1.2"/>
    <s v="Há trechos onde a faixa livre é de 2,50."/>
    <n v="8"/>
    <m/>
    <s v="5 | Obstáculos obrigam a constantes desvios."/>
    <s v="Telefone público e placas de sinalização interrompem o caminhar."/>
    <s v="0 | Não há rampas de acessibilidade."/>
    <m/>
    <s v="0 | Sem faixa de travessia no trecho"/>
    <m/>
    <n v="10"/>
    <s v="Não se aplica devido ao caráter local e trânsito leve da via"/>
    <s v="0 | Trecho não tem nenhuma orientação para localização dos pedestres"/>
    <m/>
    <n v="8"/>
    <m/>
    <m/>
    <n v="8"/>
    <m/>
    <s v="0 | Trecho sem nenhum ponto de apoio ou conforto para o pedestre"/>
    <m/>
    <s v="5 | Trecho com algumas árvores que trazem sombra"/>
    <s v="5 (próximas ao acesso de serviços)"/>
    <m/>
    <n v="2"/>
    <s v="Não há trânsito intenso, entretanto, os muros e condomínios fechados ao redor do equipamento causam percepção de insegurança."/>
    <m/>
    <s v="anafbassani@gmail.com"/>
    <d v="1899-12-30T12:00:00"/>
    <n v="5"/>
    <n v="6"/>
    <n v="8"/>
    <n v="5"/>
    <n v="0"/>
    <n v="0"/>
    <n v="10"/>
    <n v="0"/>
    <n v="8"/>
    <n v="8"/>
    <n v="0"/>
    <n v="5"/>
    <n v="2"/>
    <n v="4.8"/>
    <n v="3.3333333333333335"/>
    <n v="5.666666666666667"/>
    <n v="4.4000000000000004"/>
  </r>
  <r>
    <x v="267"/>
    <x v="0"/>
    <x v="46"/>
    <x v="7"/>
    <s v="PR"/>
    <x v="2"/>
    <x v="273"/>
    <x v="1"/>
    <n v="6"/>
    <s v="Não consta piso tátil."/>
    <n v="8"/>
    <n v="2.5"/>
    <n v="1.2"/>
    <m/>
    <s v="10 | Calçada de aparência plana, que não impede o caminhar confortável e seguro"/>
    <m/>
    <s v="10 | Trecho sem obstáculos permite o caminhar contínuo pela calçada"/>
    <m/>
    <n v="8"/>
    <s v="Rampas em ambas as esquinas sem manutenção."/>
    <s v="5 | Faixa desgastada, com falta de manutenção e sem placas de advertência"/>
    <s v="Faixa de pedestres a 40m do acesso, desgastadas e sem placas de advertência."/>
    <s v="5 | Trecho com semáforo para pedestres, mas sem sinal sonoro. Espera para abertura superior a 1 min. e tempo curto (menos de 15 seg.) para travessia"/>
    <s v="Há botoeira, mas não há sinal sonoro."/>
    <s v="0 | Trecho não tem nenhuma orientação para localização dos pedestres"/>
    <m/>
    <s v="5 | Trecho com nível alto de ruído, que dificulta a conversação entre pessoas que caminham. Nível acima de 70 dB"/>
    <m/>
    <m/>
    <s v="5 | Trecho com tráfego intenso de veículos, em especial motocicletas, ônibus, caminhões e vans com motor diesel"/>
    <m/>
    <n v="2"/>
    <m/>
    <n v="1"/>
    <m/>
    <s v="Não há árvores, apenas poucos canteiros gramados. "/>
    <n v="7"/>
    <s v="A velocidade dos veículos é pode ser considerada média, entretanto, não oferece sensação de insegurança. "/>
    <m/>
    <s v="anafbassani@gmail.com"/>
    <d v="1899-12-30T12:40:00"/>
    <n v="6"/>
    <n v="8"/>
    <n v="10"/>
    <n v="10"/>
    <n v="8"/>
    <n v="5"/>
    <n v="5"/>
    <n v="0"/>
    <n v="5"/>
    <n v="5"/>
    <n v="2"/>
    <n v="1"/>
    <n v="7"/>
    <n v="8.4"/>
    <n v="4.166666666666667"/>
    <n v="3.1666666666666665"/>
    <n v="6.3666666666666663"/>
  </r>
  <r>
    <x v="268"/>
    <x v="0"/>
    <x v="35"/>
    <x v="7"/>
    <s v="PR"/>
    <x v="7"/>
    <x v="274"/>
    <x v="0"/>
    <n v="6"/>
    <m/>
    <s v="10 | Calçada com mais de 3,0 metros de largura e faixa livre com 1,20 m ou mais"/>
    <n v="2.5"/>
    <n v="1.2"/>
    <m/>
    <s v="10 | Calçada de aparência plana, que não impede o caminhar confortável e seguro"/>
    <m/>
    <s v="10 | Trecho sem obstáculos permite o caminhar contínuo pela calçada"/>
    <m/>
    <s v="0 | Não há rampas de acessibilidade."/>
    <m/>
    <s v="0 | Sem faixa de travessia no trecho"/>
    <m/>
    <s v="0 | Trecho não tem semáforo para pedestre ou semáforo está com defeito"/>
    <m/>
    <s v="0 | Trecho não tem nenhuma orientação para localização dos pedestres"/>
    <m/>
    <n v="2"/>
    <n v="70"/>
    <m/>
    <n v="8"/>
    <m/>
    <s v="0 | Trecho sem nenhum ponto de apoio ou conforto para o pedestre"/>
    <m/>
    <n v="4"/>
    <n v="3"/>
    <m/>
    <n v="8"/>
    <m/>
    <s v="https://drive.google.com/open?id=1heWVXT3fNZtnZ2fctva5iVktNJyFAeeF, https://drive.google.com/open?id=1I0wa5zJIFI2CUIl5EzOQGvJQPyBBxtFs, https://drive.google.com/open?id=1_qqh9SheyCkbmZMmisvhRv76uZcH1Ewq"/>
    <s v="phamela.azevedo@outlook.com"/>
    <d v="1899-12-30T17:00:00"/>
    <n v="6"/>
    <n v="10"/>
    <n v="10"/>
    <n v="10"/>
    <n v="0"/>
    <n v="0"/>
    <n v="0"/>
    <n v="0"/>
    <n v="2"/>
    <n v="8"/>
    <n v="0"/>
    <n v="4"/>
    <n v="8"/>
    <n v="7.2"/>
    <n v="0"/>
    <n v="3.3333333333333335"/>
    <n v="5.0666666666666664"/>
  </r>
  <r>
    <x v="269"/>
    <x v="0"/>
    <x v="47"/>
    <x v="7"/>
    <s v="PR"/>
    <x v="9"/>
    <x v="275"/>
    <x v="1"/>
    <s v="5 | Calçada com frestas, além de algumas falhas no pavimento"/>
    <s v="Algumas trincas sendo estreito para os pedestres"/>
    <n v="4"/>
    <n v="2.5"/>
    <s v="0,9 ~ 0,85 metros"/>
    <s v="Não varia ao longo do trecho"/>
    <n v="9"/>
    <s v="Tem 2° graus de inclinação"/>
    <s v="10 | Trecho sem obstáculos permite o caminhar contínuo pela calçada"/>
    <m/>
    <s v="0 | Não há rampas de acessibilidade."/>
    <s v="Na esquina, bastante longe do velódromo, há uma rampa porém trincada e sem indicação de acessibilidade"/>
    <s v="0 | Sem faixa de travessia no trecho"/>
    <m/>
    <s v="0 | Trecho não tem semáforo para pedestre ou semáforo está com defeito"/>
    <m/>
    <s v="0 | Trecho não tem nenhuma orientação para localização dos pedestres"/>
    <m/>
    <n v="4"/>
    <n v="78"/>
    <s v="Há bastante tráfego de carros, motos e ônibus"/>
    <s v="5 | Trecho com tráfego intenso de veículos, em especial motocicletas, ônibus, caminhões e vans com motor diesel"/>
    <s v="Apesar do alto tráfego de carros ainda é possível sentir o aroma do parque ( uma certa pureza do ar)"/>
    <s v="0 | Trecho sem nenhum ponto de apoio ou conforto para o pedestre"/>
    <m/>
    <n v="2"/>
    <n v="0"/>
    <s v="Há apenas piso vegetal(grama), as poucas árvores havia estavam dentro de área privada."/>
    <n v="2"/>
    <m/>
    <s v="https://drive.google.com/open?id=1I0o9iHo0G3sJ4Iuihhv6t4FozuvwVDqC, https://drive.google.com/open?id=1L1M4Ay_aH9RTG5XJ0-J7iZfvXMMk-oEl, https://drive.google.com/open?id=1v_3mE2ilE2TWtYrkjzr0FMS6HtRSgKVy, https://drive.google.com/open?id=1A-boouxxD8t__imomAtle_NgtKfIMEqn, https://drive.google.com/open?id=1Rzd7Kx_wlzfqeDBi2zROlNDAmRIP03E6, https://drive.google.com/open?id=1LAu10BCH4H3B7vstjKja07Bpt9qLAQSv, https://drive.google.com/open?id=1tzEoraQmcknNsqnWropuRvSn5DfrZ1md, https://drive.google.com/open?id=1Fk0AfOLL73nsb8cpe71e-Em67khhFibm, https://drive.google.com/open?id=1YTxdsvMjXwQzF4lLad3xtyGiVQ9t-8Qn"/>
    <s v="viniciuscarvalhomarques@gmail.com"/>
    <d v="1899-12-30T14:30:00"/>
    <n v="5"/>
    <n v="4"/>
    <n v="9"/>
    <n v="10"/>
    <n v="0"/>
    <n v="0"/>
    <n v="0"/>
    <n v="0"/>
    <n v="4"/>
    <n v="5"/>
    <n v="0"/>
    <n v="2"/>
    <n v="2"/>
    <n v="5.6"/>
    <n v="0"/>
    <n v="2.8333333333333335"/>
    <n v="3.5666666666666669"/>
  </r>
  <r>
    <x v="270"/>
    <x v="0"/>
    <x v="48"/>
    <x v="7"/>
    <s v="PR"/>
    <x v="7"/>
    <x v="276"/>
    <x v="0"/>
    <n v="6"/>
    <s v="há mudança do tipo de piso e irregularidades pontuais"/>
    <n v="8"/>
    <n v="2.8"/>
    <n v="2.8"/>
    <s v="no momento de saída da escola o trecho é incomodo, possui placas e postes no caminho"/>
    <n v="7"/>
    <m/>
    <n v="6"/>
    <s v="possue placas e postes mas que incomodam apenas em alta demanda de pessoas"/>
    <n v="3"/>
    <s v="Sem manutenção "/>
    <n v="3"/>
    <s v="parcialmente apagada e parcialmente coberta por asfalto tipo &quot;tapa buraco&quot; e com falhas no asfalto no trecho"/>
    <n v="10"/>
    <s v="Não se aplica devido ao caráter local e trânsito leve da via. Há lombada eletrônica no local"/>
    <s v="0 | Trecho não tem nenhuma orientação para localização dos pedestres"/>
    <m/>
    <s v="5 | Trecho com nível alto de ruído, que dificulta a conversação entre pessoas que caminham. Nível acima de 70 dB"/>
    <n v="70.099999999999994"/>
    <s v="fluxo de caminhões e motocicletas com ausência de silenciador"/>
    <s v="5 | Trecho com tráfego intenso de veículos, em especial motocicletas, ônibus, caminhões e vans com motor diesel"/>
    <m/>
    <s v="0 | Trecho sem nenhum ponto de apoio ou conforto para o pedestre"/>
    <m/>
    <n v="1"/>
    <n v="1"/>
    <s v="Apenas uma árvore e sem presença de canteiro"/>
    <n v="7"/>
    <m/>
    <s v="https://drive.google.com/open?id=1qPpgl0GD7aMPT07ArUepjWd8RghaYaKO, https://drive.google.com/open?id=1cnKVFPSk0_HygX0ZDvHS066T1mWmUqav, https://drive.google.com/open?id=11dW2TfphpBb1fmRZeTOBiMO7sYQ0-u98, https://drive.google.com/open?id=1Z6Vt7C6jLznAZvpQB_C6TAVHJ0vvuuuX"/>
    <s v="luanrechetelo@gmail.com"/>
    <d v="1899-12-30T17:05:00"/>
    <n v="6"/>
    <n v="8"/>
    <n v="7"/>
    <n v="6"/>
    <n v="3"/>
    <n v="3"/>
    <n v="10"/>
    <n v="0"/>
    <n v="5"/>
    <n v="5"/>
    <n v="0"/>
    <n v="1"/>
    <n v="7"/>
    <n v="6"/>
    <n v="4.833333333333333"/>
    <n v="2.8333333333333335"/>
    <n v="5.2333333333333334"/>
  </r>
  <r>
    <x v="271"/>
    <x v="0"/>
    <x v="49"/>
    <x v="7"/>
    <s v="PR"/>
    <x v="0"/>
    <x v="277"/>
    <x v="1"/>
    <n v="8"/>
    <s v="não tem piso tátil, mas sem imperfeições, larga e regular"/>
    <n v="9"/>
    <n v="3"/>
    <n v="2.5"/>
    <m/>
    <s v="10 | Calçada de aparência plana, que não impede o caminhar confortável e seguro"/>
    <m/>
    <n v="9"/>
    <s v="Os postes estão alinhados a 30 cm do meio fio, porém há uma placa fora de alinhamento"/>
    <n v="6"/>
    <m/>
    <s v="5 | Faixa desgastada, com falta de manutenção e sem placas de advertência"/>
    <m/>
    <s v="5 | Trecho com semáforo para pedestres, mas sem sinal sonoro. Espera para abertura superior a 1 min. e tempo curto (menos de 15 seg.) para travessia"/>
    <m/>
    <s v="5 | Trecho tem apenas placas indicando os pontos de interesse"/>
    <m/>
    <n v="3"/>
    <n v="80"/>
    <m/>
    <s v="5 | Trecho com tráfego intenso de veículos, em especial motocicletas, ônibus, caminhões e vans com motor diesel"/>
    <m/>
    <s v="5 | Trecho com algum local para descanso ou abrigo, como parada de ônibus ou marquise de edifício"/>
    <m/>
    <n v="3"/>
    <n v="4"/>
    <m/>
    <s v="5 | Trecho com trânsito mais agressivo e velocidade regulamentar acima de 50 km/h"/>
    <m/>
    <s v="https://drive.google.com/open?id=1MR9wpYPW4Kf2Hk8pBbUUDN0uKJAeJgsF, https://drive.google.com/open?id=1DZAAON4bikionIofga057Z_TNXSKgrHu, https://drive.google.com/open?id=16ryvUSmECVyi6lTED58NevmKPuZSyi32, https://drive.google.com/open?id=1lLDOz86hn6kCYY_-oIsrOM79rhhnE67u, https://drive.google.com/open?id=18nuc2vQDy4nBJHg82cIzO65rjF90DLVX, https://drive.google.com/open?id=18vB-0teTlBcHGXG8LqYsOuG4nfJTZHH0, https://drive.google.com/open?id=1ad1IntWEDRh6eczvC24odxcDktXEIXtr, https://drive.google.com/open?id=16HuHfgV-_d1ygKBAlVrjxa9N8ef7cAnx"/>
    <s v="bia_peia@yahoo.com.br"/>
    <d v="1899-12-30T15:20:00"/>
    <n v="8"/>
    <n v="9"/>
    <n v="10"/>
    <n v="9"/>
    <n v="6"/>
    <n v="5"/>
    <n v="5"/>
    <n v="5"/>
    <n v="3"/>
    <n v="5"/>
    <n v="5"/>
    <n v="3"/>
    <n v="5"/>
    <n v="8.4"/>
    <n v="5"/>
    <n v="3.6666666666666665"/>
    <n v="6.4333333333333336"/>
  </r>
  <r>
    <x v="272"/>
    <x v="0"/>
    <x v="50"/>
    <x v="7"/>
    <s v="PR"/>
    <x v="7"/>
    <x v="278"/>
    <x v="1"/>
    <n v="7"/>
    <s v="Piso irregular, sem frestas, apenas rachaduras"/>
    <n v="8"/>
    <n v="3"/>
    <n v="1.2"/>
    <s v="Contém um pequeno desvio"/>
    <n v="8"/>
    <s v="Calçada plana, mas com bloquinhos tortos/irregulares"/>
    <s v="10 | Trecho sem obstáculos permite o caminhar contínuo pela calçada"/>
    <s v="Sem obstáculos"/>
    <n v="8"/>
    <s v="Tem rampa, mas está estranha"/>
    <n v="6"/>
    <s v="Faixa bem visível, mas sem placa de sinalização. Também não é elevada."/>
    <s v="0 | Trecho não tem semáforo para pedestre ou semáforo está com defeito"/>
    <s v="Não tem semáforo"/>
    <s v="0 | Trecho não tem nenhuma orientação para localização dos pedestres"/>
    <s v="Sem placas de sinalização para pedestres"/>
    <s v="10 | Trecho com baixo nível de ruído, com, no máximo, 65 dB de nível sonoro"/>
    <n v="59"/>
    <s v="59dB próximo à uma van, barulho constante de crianças, pessoas e alguns carros."/>
    <n v="6"/>
    <s v="Tráfego constante, mas moderado de carros e vans escolates"/>
    <s v="0 | Trecho sem nenhum ponto de apoio ou conforto para o pedestre"/>
    <s v="Não há."/>
    <n v="3"/>
    <n v="0"/>
    <s v="Sem árvores na frente da escola, apenas algumas ali perto. Há gramado."/>
    <n v="7"/>
    <s v="Tráfego até 30km/h, porém intenso no horário, haviam barreiras de proteção. Sem comércio aberto no local. "/>
    <s v="https://drive.google.com/open?id=1kSvo7dsBn5ZlQt4E1C5l54mdaZSJNXjM, https://drive.google.com/open?id=1lagxJi4u5UBuL8VJESn_Y96e1men5xh4, https://drive.google.com/open?id=1wdgGZYqk-rq-JZJByQ-8oOHDhb-rnMIm, https://drive.google.com/open?id=1EikXY2qS4H5sFpMo44rxguaWNFAwl21t, https://drive.google.com/open?id=1tN-RhuEn3D_P-OT7XIjaVWQd4_h7IGeF, https://drive.google.com/open?id=1zE35B2kgzLaJRC3OD14xEUqmsDVD_4ey, https://drive.google.com/open?id=1wSg87js0pqDXbdoEZJpqxFW-BBFQOQnu, https://drive.google.com/open?id=1EnanHqgQNaAE_jWCuAHnql0wyCC19eSb, https://drive.google.com/open?id=1GHpooKRjh3xaaplzFBFxjtXQkvIQ9tQy, https://drive.google.com/open?id=16ucnRJ90PeFhxLflEPqQYs70d6Poqg6G"/>
    <s v="raquel.guidolin@gmail.com"/>
    <d v="1899-12-30T17:30:00"/>
    <n v="7"/>
    <n v="8"/>
    <n v="8"/>
    <n v="10"/>
    <n v="8"/>
    <n v="6"/>
    <n v="0"/>
    <n v="0"/>
    <n v="10"/>
    <n v="6"/>
    <n v="0"/>
    <n v="3"/>
    <n v="7"/>
    <n v="8.1999999999999993"/>
    <n v="3"/>
    <n v="5.333333333333333"/>
    <n v="6.4666666666666668"/>
  </r>
  <r>
    <x v="273"/>
    <x v="0"/>
    <x v="50"/>
    <x v="7"/>
    <s v="PR"/>
    <x v="1"/>
    <x v="279"/>
    <x v="1"/>
    <n v="7"/>
    <s v="Nivelada, porém de Petit pavê - irregular, sem piso tátil"/>
    <n v="9"/>
    <n v="3"/>
    <n v="2.5"/>
    <m/>
    <s v="10 | Calçada de aparência plana, que não impede o caminhar confortável e seguro"/>
    <s v="Aparentemente plana"/>
    <s v="10 | Trecho sem obstáculos permite o caminhar contínuo pela calçada"/>
    <s v="Sem barreiras e obstáculos"/>
    <s v="10 | Rampas e todas as esquinas, absolutamente de acordo com o padrão da NBR 9050."/>
    <s v="Parece estar na norma"/>
    <n v="7"/>
    <s v="Faixa bem visível, mas sem iluminação e sem sinalização, fica no semáforo"/>
    <s v="0 | Trecho não tem semáforo para pedestre ou semáforo está com defeito"/>
    <s v="Não há semáforos para pedestres apenas carros. Mas o tempo de espera é de 50s e para travessia 45s."/>
    <s v="0 | Trecho não tem nenhuma orientação para localização dos pedestres"/>
    <s v="Sem placas de orientação para pedestres"/>
    <s v="5 | Trecho com nível alto de ruído, que dificulta a conversação entre pessoas que caminham. Nível acima de 70 dB"/>
    <n v="70"/>
    <s v="Chega a 100dB ao passar de uma moto. Ruído constante de carros, motos e ônibus."/>
    <n v="4"/>
    <s v="Tráfego intenso de veículos, em especial ônibus biarticulado."/>
    <n v="9"/>
    <s v="Rua da Cidadania - espaço coberto, com vários bancos e floreiras, lojas e banheiros, mas sem bebedouros."/>
    <s v="0 | Trecho de rua sem nenhuma vegetação"/>
    <n v="0"/>
    <s v="Sem árvores. Apenas floreiras."/>
    <n v="6"/>
    <s v="Tráfego intenso de veículos, velocidade máx. 30km/h, mas com proteção contra os carros. Pouco movimento de pessoas. Maioria das lojas fechadas no horário. Iluminação ruim. Sensação de insegurança."/>
    <s v="https://drive.google.com/open?id=1fTi1o3DNL4yfRbGCSk-ZTGMbQsQidEFX, https://drive.google.com/open?id=1gXWGXfxd8QrKwhzFy9xl_D1nK_KxvLjQ, https://drive.google.com/open?id=1RazQZkxyX1W0EvpbmAnNKryKxuN_r6dc, https://drive.google.com/open?id=1U1KVJo1UFDH0IUUKZeqa40SfRArq-BSV, https://drive.google.com/open?id=1zt4minZqkqU-kMgu76436lyRJ7jpkgsh, https://drive.google.com/open?id=1lM0OHoZV0bTC6GQFUoS8l97p4y9LvZYt, https://drive.google.com/open?id=1cwr9WlxOLvfOHXnXArUWsoF1x1sKHBuQ, https://drive.google.com/open?id=193czn62Ck6u2fVWWqUlUNF93quWbTb4d, https://drive.google.com/open?id=1ouQPrYQuL9Y6YWTiGhBFLSncC66JEaBX, https://drive.google.com/open?id=1lk2hLjy7oWT3BQJs1GakpL2u3PT5Li0X"/>
    <s v="raquel.guidolin@gmail.com"/>
    <d v="1899-12-30T18:30:00"/>
    <n v="7"/>
    <n v="9"/>
    <n v="10"/>
    <n v="10"/>
    <n v="10"/>
    <n v="7"/>
    <n v="0"/>
    <n v="0"/>
    <n v="5"/>
    <n v="4"/>
    <n v="9"/>
    <n v="0"/>
    <n v="6"/>
    <n v="9.1999999999999993"/>
    <n v="3.5"/>
    <n v="3.8333333333333335"/>
    <n v="6.666666666666667"/>
  </r>
  <r>
    <x v="274"/>
    <x v="0"/>
    <x v="51"/>
    <x v="7"/>
    <s v="PR"/>
    <x v="7"/>
    <x v="280"/>
    <x v="2"/>
    <n v="8"/>
    <m/>
    <s v="10 | Calçada com mais de 3,0 metros de largura e faixa livre com 1,20 m ou mais"/>
    <n v="3"/>
    <n v="2"/>
    <s v="Adequada para o fluxo"/>
    <s v="10 | Calçada de aparência plana, que não impede o caminhar confortável e seguro"/>
    <s v="Não compromete a mobilidade"/>
    <n v="9"/>
    <s v="Poste no meio da calçada impossibilita a acessibilidade"/>
    <s v="0 | Não há rampas de acessibilidade."/>
    <s v="Não possui"/>
    <n v="6"/>
    <s v="Não existe faixa, mas foram adicionados cones de trânsito (medida provisória, eficiente e segura)"/>
    <n v="10"/>
    <s v="Não se aplica devido ao caráter local e trânsito leve da via"/>
    <s v="0 | Trecho não tem nenhuma orientação para localização dos pedestres"/>
    <s v="Foram adicionados cones para impedir os carros e aumentar a segurança (medida provisória tomada diariamente)"/>
    <n v="9"/>
    <n v="75"/>
    <s v="Medido na porta, refere-se apenas a conversas e crianças brincando"/>
    <n v="9"/>
    <m/>
    <n v="2"/>
    <s v="Não existe nesta quadra, mas possui 2 praças nas redondezas"/>
    <n v="8"/>
    <n v="6"/>
    <s v="As árvores oferecem sombra na calçada. Jardinagem em dia, só possui dentro do lote da escola"/>
    <s v="10 | Local de tráfego leve, com velocidade até 40 km/h, com ruas movimentadas, comércio aberto e “sensação de segurança”"/>
    <s v="Caixa de via estreita, protegida por cones. Velocidade permitida 30 km/h"/>
    <m/>
    <s v="aliciasxe@gmail.com"/>
    <d v="1899-12-30T13:00:00"/>
    <n v="8"/>
    <n v="10"/>
    <n v="10"/>
    <n v="9"/>
    <n v="0"/>
    <n v="6"/>
    <n v="10"/>
    <n v="0"/>
    <n v="9"/>
    <n v="9"/>
    <n v="2"/>
    <n v="8"/>
    <n v="10"/>
    <n v="7.4"/>
    <n v="6.333333333333333"/>
    <n v="7.5"/>
    <n v="7.4666666666666668"/>
  </r>
  <r>
    <x v="275"/>
    <x v="0"/>
    <x v="52"/>
    <x v="7"/>
    <s v="PR"/>
    <x v="0"/>
    <x v="281"/>
    <x v="1"/>
    <n v="9"/>
    <s v="Contínuo com algumas imperfeições. Sem piso tátil nas bordas da praça. "/>
    <n v="9"/>
    <n v="3.1"/>
    <n v="3.1"/>
    <s v="Não há divisão de piso entre passagens: faixa livre/largura total. Varia um pouco o tamanho nas esquinas e próximo a escadas e elevações. "/>
    <s v="10 | Calçada de aparência plana, que não impede o caminhar confortável e seguro"/>
    <m/>
    <n v="9"/>
    <s v="Poste, lixeira e caixa de luz ficam muito próximo das esquina, desviando o pedestre que sai da faixa de pedestres ou da rampa de acesso. "/>
    <n v="9"/>
    <s v="Rampa desgastada. "/>
    <n v="9"/>
    <s v="Não há sinalização ao motorista sobre pedestres. "/>
    <n v="9"/>
    <s v="Não há sinal sonoro. "/>
    <s v="5 | Trecho tem apenas placas indicando os pontos de interesse"/>
    <s v="Poucas placas destinadas aos pedestres. "/>
    <n v="6"/>
    <n v="62"/>
    <s v="A medição foi feita por meio de uma aplicativo de celular. Pela mal qualidade do equipamento considera-se que a medição foi imprecisa, pois a praça apresenta muitos sons diversos e elevados: sons de automóveis constantes - motos, carros, ônibus - conversas, anúncios de vendedores ambulantes, músicas e propagandas proferidas pelo comércio local. "/>
    <n v="6"/>
    <s v="Em estudos do laboratório &quot;Poluição do ar e processos atmosféricos&quot; da UTFPR, realizados em 2016, vê se que os níveis de poluição em regiões centrais de Curitiba está entre baixo e mediano. "/>
    <n v="9"/>
    <s v="Não possuí banheiros púbicos e pouco abrigo para chuva. "/>
    <n v="9"/>
    <s v="Distancia grande entre árvores, deixando partes da praça exposta ao sol e outras intempéries."/>
    <m/>
    <n v="4"/>
    <s v="Há constante sensação de insegurança por conta do trânsito agressivo - apesar de ordenado -  e pela falta de segurança pública no local.  "/>
    <s v="https://drive.google.com/open?id=1mrbyvhTphwo9eut3CTiCCOjEr3tBEr3k, https://drive.google.com/open?id=1mzXP-bJJ9vLyr62gB0QNiQLDOfnki7H8, https://drive.google.com/open?id=1ZFwgIPlKW9gl7RWYhNltq_RMVQ-lE5h0, https://drive.google.com/open?id=1s017e8i3NdYNcSxjrR4LmNqk_yw5zTio, https://drive.google.com/open?id=16Ipw2fXFGPbWW_jBQNq2lx3cwE4mmRhy, https://drive.google.com/open?id=10IUf2i8wMrZ0FpoX5Oj0G9NuJ1Z3s0lN, https://drive.google.com/open?id=1M9ZVKyirA-NZYUHcVMdQicsJqpGTdV7c, https://drive.google.com/open?id=1xA_2_4HFq003hERt0g0-lm0lfGexPdEz"/>
    <s v="gbortolozzo@gmail.com"/>
    <d v="1899-12-30T14:30:00"/>
    <n v="9"/>
    <n v="9"/>
    <n v="10"/>
    <n v="9"/>
    <n v="9"/>
    <n v="9"/>
    <n v="9"/>
    <n v="5"/>
    <n v="6"/>
    <n v="6"/>
    <n v="9"/>
    <n v="9"/>
    <n v="4"/>
    <n v="9.1999999999999993"/>
    <n v="8.3333333333333339"/>
    <n v="7.5"/>
    <n v="8.1666666666666661"/>
  </r>
  <r>
    <x v="276"/>
    <x v="0"/>
    <x v="52"/>
    <x v="7"/>
    <s v="PR"/>
    <x v="0"/>
    <x v="282"/>
    <x v="1"/>
    <n v="9"/>
    <s v="Contínua com algumas imperfeições, sem piso tátil em continuidade. "/>
    <n v="9"/>
    <n v="3.1"/>
    <n v="3.1"/>
    <s v="não há divisão entre faixa livre e total"/>
    <s v="10 | Calçada de aparência plana, que não impede o caminhar confortável e seguro"/>
    <m/>
    <n v="9"/>
    <s v="Poste e lixeira no caminho da faixa de pedestres "/>
    <n v="9"/>
    <s v="Há, porém está apagada - símbolo/imagem de cadeirante ao centro"/>
    <n v="9"/>
    <s v="Sem sinalização da presença da faixa"/>
    <n v="9"/>
    <s v="Não há sinal sonoro. "/>
    <s v="5 | Trecho tem apenas placas indicando os pontos de interesse"/>
    <s v="Pouca orientação"/>
    <n v="6"/>
    <n v="61"/>
    <s v="Poucos segundos com pouco barulho"/>
    <n v="6"/>
    <m/>
    <n v="9"/>
    <s v="Há presença de bancos, mas faltam banheiros, abrigos, etc. "/>
    <n v="9"/>
    <s v="Diversas árvores"/>
    <m/>
    <n v="4"/>
    <s v="Apesar de muito movimentada e do grande número de comércio aberto no local, há uma constante sensação de insegurança, sem sem guardas municipais ou policiamento local. "/>
    <m/>
    <s v="gbortolozzo@gmail.com"/>
    <d v="1899-12-30T14:30:00"/>
    <n v="9"/>
    <n v="9"/>
    <n v="10"/>
    <n v="9"/>
    <n v="9"/>
    <n v="9"/>
    <n v="9"/>
    <n v="5"/>
    <n v="6"/>
    <n v="6"/>
    <n v="9"/>
    <n v="9"/>
    <n v="4"/>
    <n v="9.1999999999999993"/>
    <n v="8.3333333333333339"/>
    <n v="7.5"/>
    <n v="8.1666666666666661"/>
  </r>
  <r>
    <x v="277"/>
    <x v="0"/>
    <x v="53"/>
    <x v="7"/>
    <s v="PR"/>
    <x v="2"/>
    <x v="283"/>
    <x v="0"/>
    <n v="7"/>
    <s v="Pavimentação asfáltica, contendo a presença de canteiros com plantas. Não há piso tátil. "/>
    <s v="10 | Calçada com mais de 3,0 metros de largura e faixa livre com 1,20 m ou mais"/>
    <n v="3.8"/>
    <n v="1.5"/>
    <s v="A faixa livre é o único lugar que tem a pavimentação asfáltica. "/>
    <s v="10 | Calçada de aparência plana, que não impede o caminhar confortável e seguro"/>
    <s v="Inclinação média de 2°."/>
    <n v="9"/>
    <s v="As barreiras e obstáculos estão na parte do canteiro de plantas. Há 1(uma) árvore, 1 (um) poste e 1 (uma) placa. Não atrapalha o caminhar. "/>
    <s v="0 | Não há rampas de acessibilidade."/>
    <s v="Não há rampas de acessibilidade. Há apenas uma rampa de entrada para carros. "/>
    <s v="0 | Sem faixa de travessia no trecho"/>
    <s v="Não há faixas de pedestres nem no entorno imediato. "/>
    <s v="0 | Trecho não tem semáforo para pedestre ou semáforo está com defeito"/>
    <m/>
    <s v="5 | Trecho tem apenas placas indicando os pontos de interesse"/>
    <s v="Há uma placa de indicação que o equipamento público se encontra naquele determinado local, ou seja, uma placa indicando que ali é a o CAPS CIC. "/>
    <n v="2"/>
    <n v="85"/>
    <s v="Ruído com maior parte proveniente do trânsito."/>
    <n v="7"/>
    <m/>
    <s v="0 | Trecho sem nenhum ponto de apoio ou conforto para o pedestre"/>
    <s v="Há um ponto de ônibus, porém ele está do outro lado da rua a aproximadamente 150 metros. "/>
    <s v="10 | Rua com árvores dispostas a cada 10 metros. Canteiros ajardinados e bem mantidos ao lado da calçada. Edificações também têm jardins e árvores"/>
    <n v="1"/>
    <s v="Há uma árvore na calçada e há bastante vegetação de plantas ornamentais nos canteiros. Por causa da grande quantidade de plantas, o portão de acesso ao equipamento passa despercebido. "/>
    <n v="7"/>
    <s v="Rua com comércio local e pessoas circulando, trazendo a sensação de segurança. "/>
    <s v="https://drive.google.com/open?id=1qtYX3uYpspRIEN88-YsoKAU0iHvc0A6g, https://drive.google.com/open?id=1_Zv-WWKHXjj33lzy0ZsCjx5viVwkiQ9e, https://drive.google.com/open?id=1sSmfDLRUJrO6QyCPg2tlhdRB4QjVes8j, https://drive.google.com/open?id=1_VU41L2peDUrXHa0HnXdTbbEZzqoRAvG, https://drive.google.com/open?id=1pIUGkD-Qa_zlKX9eBUsrZoUqhGTQNSqa, https://drive.google.com/open?id=1FVuHGM388hQseYRp4YanxlnPp7DUSGL-"/>
    <s v="samara.1999@alunos.utfpr.edu.br"/>
    <d v="1899-12-30T17:15:00"/>
    <n v="7"/>
    <n v="10"/>
    <n v="10"/>
    <n v="9"/>
    <n v="0"/>
    <n v="0"/>
    <n v="0"/>
    <n v="5"/>
    <n v="2"/>
    <n v="7"/>
    <n v="0"/>
    <n v="10"/>
    <n v="7"/>
    <n v="7.2"/>
    <n v="0.83333333333333337"/>
    <n v="5.166666666666667"/>
    <n v="5.5"/>
  </r>
  <r>
    <x v="278"/>
    <x v="0"/>
    <x v="53"/>
    <x v="7"/>
    <s v="PR"/>
    <x v="2"/>
    <x v="284"/>
    <x v="2"/>
    <s v="5 | Calçada com frestas, além de algumas falhas no pavimento"/>
    <s v="Calçada com pavimento levemente irregular, com frestas e gramas nas laterais. "/>
    <s v="10 | Calçada com mais de 3,0 metros de largura e faixa livre com 1,20 m ou mais"/>
    <n v="3.8"/>
    <n v="1.4"/>
    <s v="Faixa livre é onde está a pavimentação, o resto é grama. "/>
    <s v="10 | Calçada de aparência plana, que não impede o caminhar confortável e seguro"/>
    <s v="Na parte pavimentada a inclinação é de 2°. A parte com grama está levemente irregular. "/>
    <s v="5 | Obstáculos obrigam a constantes desvios."/>
    <s v="Há alguns postes no meio da faixa livre que atrapalha o caminhar. "/>
    <s v="0 | Não há rampas de acessibilidade."/>
    <s v="Existe apenas uma rampa para veículos no imóvel vizinho"/>
    <s v="0 | Sem faixa de travessia no trecho"/>
    <m/>
    <s v="0 | Trecho não tem semáforo para pedestre ou semáforo está com defeito"/>
    <m/>
    <n v="3"/>
    <s v="Há uma placa dentro do terreno do equipamento urbano que indica que naquele lugar se encontra um CRAS. "/>
    <n v="4"/>
    <n v="78"/>
    <m/>
    <n v="9"/>
    <m/>
    <s v="0 | Trecho sem nenhum ponto de apoio ou conforto para o pedestre"/>
    <s v="Dentro do terreno do equipamento público há bancos, mas se o pedestre quiser sentar, é necessário entrar no terreno do equipamento público. "/>
    <n v="4"/>
    <n v="2"/>
    <s v="Árvores de pequeno porte que não fazem uma sombra adequada na qual o pedestre possa ficar embaixo sem pegar sol. "/>
    <n v="7"/>
    <s v="Local com muitos equipamentos públicos (CRAS e Unidade de Saúde) e uma escola e universidade, ambas particulares, logo, o local é movimentado e passa uma  sensação de segurança. Porém, o bairro no qual está localizado este equipamento público é um bairro que tem fama de ser perigoso, ou seja, por causa desta fama, o pedestre não se sente seguro."/>
    <s v="https://drive.google.com/open?id=1-7X_qtff3PBCRBcT-WCP7iqXgBznrwdm, https://drive.google.com/open?id=1UBwPKwSScH0qUSBU0HFsG9q-4TwYlW2N, https://drive.google.com/open?id=1LgR0mTN0eUM2bQ7jQGikkdpWiJN2HgTr, https://drive.google.com/open?id=1p84b28Vs5atMeEto--hBc79Qbu6DW_-H, https://drive.google.com/open?id=1jN-1NUIaS2XHZlm9-Q0KwjGQWDfMfqK3"/>
    <s v="samara.1999@alunos.utfpr.edu.br"/>
    <d v="1899-12-30T11:30:00"/>
    <n v="5"/>
    <n v="10"/>
    <n v="10"/>
    <n v="5"/>
    <n v="0"/>
    <n v="0"/>
    <n v="0"/>
    <n v="3"/>
    <n v="4"/>
    <n v="9"/>
    <n v="0"/>
    <n v="4"/>
    <n v="7"/>
    <n v="6"/>
    <n v="0.5"/>
    <n v="4.166666666666667"/>
    <n v="4.6333333333333337"/>
  </r>
  <r>
    <x v="279"/>
    <x v="0"/>
    <x v="53"/>
    <x v="7"/>
    <s v="PR"/>
    <x v="2"/>
    <x v="285"/>
    <x v="2"/>
    <s v="5 | Calçada com frestas, além de algumas falhas no pavimento"/>
    <s v="Calçada com pavimento levemente irregular, com frestas e gramas nas laterais. "/>
    <s v="10 | Calçada com mais de 3,0 metros de largura e faixa livre com 1,20 m ou mais"/>
    <n v="3.8"/>
    <n v="1.4"/>
    <s v="Faixa livre é onde está a pavimentação, o resto é grama. "/>
    <s v="10 | Calçada de aparência plana, que não impede o caminhar confortável e seguro"/>
    <s v="Na parte pavimentada a inclinação é de 2°. A parte da grama está com inclinação irregular. "/>
    <s v="5 | Obstáculos obrigam a constantes desvios."/>
    <s v="Há alguns postes no meio da faixa livre que atrapalha o caminhar do pedestre. "/>
    <n v="6"/>
    <s v="Rampa sem manutenção. "/>
    <s v="0 | Sem faixa de travessia no trecho"/>
    <m/>
    <s v="0 | Trecho não tem semáforo para pedestre ou semáforo está com defeito"/>
    <m/>
    <s v="5 | Trecho tem apenas placas indicando os pontos de interesse"/>
    <s v="Há placas de orientação para indicar 'escola'. Há também uma placa dentro do terreno do equipamento público que indica que ali é uma unidade de saúde."/>
    <n v="4"/>
    <n v="75"/>
    <s v="ruído correspondente a trânsito de carros. "/>
    <n v="9"/>
    <m/>
    <s v="0 | Trecho sem nenhum ponto de apoio ou conforto para o pedestre"/>
    <m/>
    <n v="3"/>
    <n v="3"/>
    <s v="Árvores de pequeno porte que não fazem uma sombra adequada para o pedestre. "/>
    <n v="7"/>
    <s v="Local com muitos equipamentos públicos (CRAS e Unidade de Saúde) e uma escola e universidade, ambas particulares, logo, o local é movimentado e passa uma  sensação de segurança. Porém, o bairro no qual está localizado este equipamento público é um bairro que tem fama de ser perigoso, ou seja, por causa desta fama, o pedestre não se sente seguro."/>
    <s v="https://drive.google.com/open?id=1_aKSpeRsLxElrr1AsbCSrmKFJCAUAFUP, https://drive.google.com/open?id=1cRZU4fCA2abe9d5FRwBoDZjFHDQsfWJi, https://drive.google.com/open?id=1w5caeVh7xAtN5NcUoY9EsjbHivW2i5dP, https://drive.google.com/open?id=1bkGN10qS9370Q9bdaD1aQnK3B79Svyve, https://drive.google.com/open?id=14Us29Z_LOnWF6VRoV6614ew8A_AGM-ul, https://drive.google.com/open?id=1QYIvnUbkgHa_6iUuA8en91yWI5Lflmh7, https://drive.google.com/open?id=1M9zk9k7U0axk3rNEZpZAJHHvT8f2kC59, https://drive.google.com/open?id=1U7BixUf6z6AVTuLMmk-eKpEpdeo_Q0BJ, https://drive.google.com/open?id=11OuQ8-8y48_PT7nZgSQ7iT0Kjq2ZaINn"/>
    <s v="samara.1999@alunos.utfpr.edu.br"/>
    <d v="1899-12-30T12:00:00"/>
    <n v="5"/>
    <n v="10"/>
    <n v="10"/>
    <n v="5"/>
    <n v="6"/>
    <n v="0"/>
    <n v="0"/>
    <n v="5"/>
    <n v="4"/>
    <n v="9"/>
    <n v="0"/>
    <n v="3"/>
    <n v="7"/>
    <n v="7.2"/>
    <n v="0.83333333333333337"/>
    <n v="3.8333333333333335"/>
    <n v="5.2333333333333334"/>
  </r>
  <r>
    <x v="280"/>
    <x v="0"/>
    <x v="54"/>
    <x v="7"/>
    <s v="PR"/>
    <x v="2"/>
    <x v="286"/>
    <x v="0"/>
    <n v="8"/>
    <s v="Identifica-se bem regular, apesar de apresentar certos relevos e alguns buracos."/>
    <s v="10 | Calçada com mais de 3,0 metros de largura e faixa livre com 1,20 m ou mais"/>
    <n v="3.9"/>
    <n v="3.3"/>
    <s v="Largura regular no trecho."/>
    <n v="9"/>
    <s v="Calçadas planas e rampa de acesso de carros pouco inclinada (-2,2 graus)."/>
    <s v="10 | Trecho sem obstáculos permite o caminhar contínuo pela calçada"/>
    <s v="Possui postes, pontos de ônibus, orelhão e placas de trânsito, mas sem gerar bloqueios."/>
    <s v="0 | Não há rampas de acessibilidade."/>
    <s v="Possui apenas rampas não dimensionadas, para carros apenas."/>
    <s v="5 | Faixa desgastada, com falta de manutenção e sem placas de advertência"/>
    <s v="Faixa de travessia elevada, porém não está bem pintada. Há 1 poste do outro lado da rua e tem placas de advertências, uma de cada lado. "/>
    <s v="0 | Trecho não tem semáforo para pedestre ou semáforo está com defeito"/>
    <s v="Não há semáforo específico para pedestres."/>
    <s v="0 | Trecho não tem nenhuma orientação para localização dos pedestres"/>
    <s v="Há apenas a placa no próprio prédio de identificação do local."/>
    <s v="5 | Trecho com nível alto de ruído, que dificulta a conversação entre pessoas que caminham. Nível acima de 70 dB"/>
    <n v="75"/>
    <s v="Há bastante passagem de carros e alguns ônibus."/>
    <n v="7"/>
    <s v="Há um fluxo moderado de carros e ônibus."/>
    <n v="9"/>
    <s v="Praça João Cândido a 1 minuto, dispõe de 9 bancos e espaço verde."/>
    <n v="4"/>
    <s v="4 na calçadas esquerda a UBS e 2 em frente. Há outras árvores dentro de terrenos vizinhos."/>
    <s v="Não há canteiros."/>
    <n v="8"/>
    <s v="Possui muitas pessoas andando, há comércios abertos, porém os carros passam a uns 50 km/h até a faixa de pedestre de travessia elevada."/>
    <s v="https://drive.google.com/open?id=12L-Juh5bT3BRkSh_3SP7rPIOtOSfAqk2, https://drive.google.com/open?id=1n3KssDU43TqMlaCW3fw2-S9lBiZH9Os9, https://drive.google.com/open?id=1Qgwz1vNNxHDkIG_Tjj5-A_QgbW7sY2OC, https://drive.google.com/open?id=17v1l2x7EdH4EB5pgY-Y25jBR3vYKt0vy, https://drive.google.com/open?id=1iUce096EeLgG0cnK07GmenmpZ1JO3Fez, https://drive.google.com/open?id=14zb8LyEKcxkreTvzOcdUC284m8EXONhH, https://drive.google.com/open?id=1UAVKscQ1GmB8AwI8jZQqXr1ttbi_HP09, https://drive.google.com/open?id=1ShaaM3TeGu2LMka0fZePmJ4NPUHsJYJb, https://drive.google.com/open?id=1_JmSuZd7b4pVR7wJu-7_pjg_M_ygGLDK, https://drive.google.com/open?id=1fbmR_35QNaLUCBQwE97XZgGSmq5iRaAv"/>
    <s v="rita.peres507@gmail.com"/>
    <d v="1899-12-30T15:14:00"/>
    <n v="8"/>
    <n v="10"/>
    <n v="9"/>
    <n v="10"/>
    <n v="0"/>
    <n v="5"/>
    <n v="0"/>
    <n v="0"/>
    <n v="5"/>
    <n v="7"/>
    <n v="9"/>
    <n v="4"/>
    <n v="8"/>
    <n v="7.4"/>
    <n v="2.5"/>
    <n v="5.666666666666667"/>
    <n v="6.1333333333333337"/>
  </r>
  <r>
    <x v="281"/>
    <x v="0"/>
    <x v="55"/>
    <x v="7"/>
    <s v="PR"/>
    <x v="7"/>
    <x v="287"/>
    <x v="2"/>
    <n v="6"/>
    <s v="Calçada de lajota, irregular, com trincas e fissuras."/>
    <n v="8"/>
    <n v="3.9"/>
    <n v="1.45"/>
    <s v="Largura irregular, com variações ao longo do trajeto"/>
    <n v="9"/>
    <s v="Calçada levemente plana, sem barreiras mas, com algumas irregularidades."/>
    <s v="10 | Trecho sem obstáculos permite o caminhar contínuo pela calçada"/>
    <s v="Não há obstáculos que impeçam o caminhar contínuo pela calçada."/>
    <s v="0 | Não há rampas de acessibilidade."/>
    <s v="Não há rampas de acessibilidade nas esquinas e próximo ao acesso principal da creche."/>
    <s v="0 | Sem faixa de travessia no trecho"/>
    <s v="ão há faixa de pedestres no trecho, a mais próxima está há 50m de distância."/>
    <s v="0 | Trecho não tem semáforo para pedestre ou semáforo está com defeito"/>
    <s v="Não possui semáforos."/>
    <s v="0 | Trecho não tem nenhuma orientação para localização dos pedestres"/>
    <s v="Não se aplica."/>
    <s v="10 | Trecho com baixo nível de ruído, com, no máximo, 65 dB de nível sonoro"/>
    <n v="65"/>
    <s v="Os ruídos são provenientes dos veículos e da população."/>
    <n v="9"/>
    <s v="Tráfego leve de veículos. 1 carro por minuto."/>
    <s v="0 | Trecho sem nenhum ponto de apoio ou conforto para o pedestre"/>
    <s v="Não possui praça ou mobiliário urbano no local."/>
    <s v="10 | Rua com árvores dispostas a cada 10 metros. Canteiros ajardinados e bem mantidos ao lado da calçada. Edificações também têm jardins e árvores"/>
    <s v="8 árvores."/>
    <s v="Há continuidade de arborização urbana, são árvores plantadas recentemente e bem cuidadas."/>
    <n v="7"/>
    <s v="Possui baixo fluxo de pessoas e de veículos, não há comércios ou módulo policial. Transmite sensação de segurança."/>
    <m/>
    <s v="d.aloliveira@hotmail.com"/>
    <d v="1899-12-30T12:00:00"/>
    <n v="6"/>
    <n v="8"/>
    <n v="9"/>
    <n v="10"/>
    <n v="0"/>
    <n v="0"/>
    <n v="0"/>
    <n v="0"/>
    <n v="10"/>
    <n v="9"/>
    <n v="0"/>
    <n v="10"/>
    <n v="7"/>
    <n v="6.6"/>
    <n v="0"/>
    <n v="8.1666666666666661"/>
    <n v="5.6333333333333337"/>
  </r>
  <r>
    <x v="282"/>
    <x v="0"/>
    <x v="56"/>
    <x v="7"/>
    <s v="PR"/>
    <x v="4"/>
    <x v="288"/>
    <x v="0"/>
    <n v="7"/>
    <s v="A calçada e as ruas no entorno possuem uma inclinação acentuada, dificultanto o acesso à rua da entrada do terminal. Todavia, a faixa de calçada bem em frente ao equipamento, apesar de alguns problemas, é notável que foi trocado recentemente. "/>
    <s v="10 | Calçada com mais de 3,0 metros de largura e faixa livre com 1,20 m ou mais"/>
    <n v="4"/>
    <n v="2"/>
    <s v="Apenas bem na entrada possui uma largura adequada ao fluxo, contudo, a fim de passar dessa calçada principal às outras, há um espaço bem reduzido e, em muitos casos, inesistência da calçada."/>
    <n v="1"/>
    <s v="A inclinação da rua e calçada como um todo são bem desconfortáveis aos transeuntes, dificultando e, até mesmo, impedindo que pessoas que utilizam cadeiras de rodas e/ou carrinhos consigam se locomover facilmente até a entrada do terminal."/>
    <s v="10 | Trecho sem obstáculos permite o caminhar contínuo pela calçada"/>
    <m/>
    <s v="5 | A rampa existe, mas está fora de norma ou sem manutenção"/>
    <s v="As rampas existem mas algumas levam os transeuntes a nenhum lugar e/ou, outras ainda, possuem desníveis elevados que podem ser caracterizados quase como degraus, impedindo o acesso facilmente à entrada."/>
    <n v="7"/>
    <m/>
    <s v="0 | Trecho não tem semáforo para pedestre ou semáforo está com defeito"/>
    <s v="Não há nenhum semáforo que atente aos indivíduos acerca da livre passagem, o que é nocivo por se tratar de um terminal, tendo um alto fluxo de ônibus em alta velocidade circulando."/>
    <n v="4"/>
    <s v="Há apenas uma placa que orienta que em determinada travessia as pessoas não podem circular. "/>
    <n v="6"/>
    <n v="55"/>
    <s v="Quando passavam ônibus por dentro do terminal e/ou o sinaleiro da rua ao lado estava aberto, o ruído era bem incômodo. Contudo, quando tais situações não eram registradas, o local era relativamente tranquilo."/>
    <n v="4"/>
    <s v="A passagem de ônibus causa um desconforto e cria uma quantidade considerável de poluição e poeira acumulada na rua."/>
    <n v="1"/>
    <s v="Foi observado que não há nenhum banco ou local de apoio para as pessoas. Fato este observado até mesmo aos taxistas que possuem um ponto bem ao lado do terminal e que se sentam, improvisadamente, em apoios para bicicletas."/>
    <n v="6"/>
    <n v="15"/>
    <s v="As árvores se localizam concentradas em um mesmo canteiro quase em frente à entrada, fazendo sombra agradável nesse trecho. Porém, mais para o lado, as árvores são quase inesistentes e há apenas alguns canteiros localizados em pontos que atrapalham os transeuntes."/>
    <s v="0 | Local de trânsito muito desordenado e agressivo. Pedestre tem a sensação de querer sair logo do local"/>
    <s v="Não há nenhum tipo de policiamento no local e, por se tratar de um espaço com reduzido acesso aos pedestres às outras ruas, o fato acaba por transmitir uma sensação de insegurança a quem caminha pelas intermediações. Outro ponto que deixa inseguro transitar é no momento em que se decide atravessar as ruas ao redor, por se tratar de um cruzamento de várias ruas, sem sinaleiro e/ou faixas seguras para os pedestres se locomoverem."/>
    <s v="https://drive.google.com/open?id=1bN9HMrr_bh7ZmwQQwXZaBZ_M1zM9jlHe, https://drive.google.com/open?id=1e8PNt_FxP9QoKngRYSuMqaesSECZkdE1, https://drive.google.com/open?id=1Uj1tnsCq-YWmnrTsdcNlHjCgtEjK9Nzu, https://drive.google.com/open?id=1-eaJmb0pNtewpfN-L42Ci58-NtDW_e9A, https://drive.google.com/open?id=1RPaZNVhEfnkLsmzSolTz3I3vwOCX0gAn, https://drive.google.com/open?id=1Ar7wM4c6QySYrtHjowjbbbFzf8zhTpy_, https://drive.google.com/open?id=1YNXcVcBp8XsIVT-dsYNRlK_hK09i7ANf, https://drive.google.com/open?id=1JmYXlbrATXojjQLd2tdXAqEkr31Tw-Sd, https://drive.google.com/open?id=1xXDxKMsOvWwPr2ufDHSpyQYSjUjdkHoa, https://drive.google.com/open?id=1V3HwkxlNQuIAY2mrBgYM3kMCMcT9VVc3"/>
    <s v="beatrizchudzij@hotmail.com"/>
    <d v="1899-12-30T10:45:00"/>
    <n v="7"/>
    <n v="10"/>
    <n v="1"/>
    <n v="10"/>
    <n v="5"/>
    <n v="7"/>
    <n v="0"/>
    <n v="4"/>
    <n v="6"/>
    <n v="4"/>
    <n v="1"/>
    <n v="6"/>
    <n v="0"/>
    <n v="6.6"/>
    <n v="4.166666666666667"/>
    <n v="4.833333333333333"/>
    <n v="5.0999999999999996"/>
  </r>
  <r>
    <x v="283"/>
    <x v="0"/>
    <x v="53"/>
    <x v="7"/>
    <s v="PR"/>
    <x v="2"/>
    <x v="289"/>
    <x v="0"/>
    <n v="7"/>
    <s v="PAVIMENTAÇÃO ASFÁLTICA, CONTENDO A PRESENÇA DE CANTEIROS COM GRAMA. NÃO HÁ PISO TÁTIL. "/>
    <s v="10 | Calçada com mais de 3,0 metros de largura e faixa livre com 1,20 m ou mais"/>
    <n v="4"/>
    <n v="1.5"/>
    <s v="FAIXA LIVRE: PAVIMENTAÇÃO ASFÁLTICA"/>
    <s v="10 | Calçada de aparência plana, que não impede o caminhar confortável e seguro"/>
    <s v="INCLINAÇÃO MÉDIA DE 3°."/>
    <n v="9"/>
    <s v="AS BARREIRAS E OBSTÁCULOS ESTÃO NA PARTE COM GRAMA, E NÃO NA FAIXA LIVRE, OU SEJA, NÃO ATRAPALHA O CAMINHAR. "/>
    <s v="0 | Não há rampas de acessibilidade."/>
    <s v="NÃO HÁ RAMPAS DE ACESSIBILIDADE, APENAS UMA RAMPA PARA ENTRADA DE VEÍCULOS"/>
    <s v="0 | Sem faixa de travessia no trecho"/>
    <m/>
    <s v="0 | Trecho não tem semáforo para pedestre ou semáforo está com defeito"/>
    <m/>
    <s v="5 | Trecho tem apenas placas indicando os pontos de interesse"/>
    <s v="HÁ PLACAS DE TRÂNSITO E UMA PLACA INDICANDO QUE NO LOCAL SE ENCONTRA O EQUIPAMENTO PÚBLICO, NO CASO INDICANDO A FAS"/>
    <n v="2"/>
    <n v="85"/>
    <s v="RUÍDO EM MAIOR PARTE PROVENIENTE DO TRÂNSITO"/>
    <n v="7"/>
    <m/>
    <s v="5 | Trecho com algum local para descanso ou abrigo, como parada de ônibus ou marquise de edifício"/>
    <s v="HÁ UM PONTO DE ÔNIBUS COBERTO, QUE OFERECE SOMBRA E DESCANSO AO PEDESTRE."/>
    <s v="5 | Trecho com algumas árvores que trazem sombra"/>
    <m/>
    <s v="NÃO HÁ ÁRVORES NA CALÇADA E SIM APENAS DENTRO DO TERRENO DO EQUIPAMENTO PÚBLICO, FAZENDO SOMBRA NA CALÇADA. "/>
    <n v="7"/>
    <s v="RUA COM COMÉRCIO LOCAL E PESSOAS CIRCULANDO, DANDO A SENSAÇÃO DE SEGURANÇA. "/>
    <s v="https://drive.google.com/open?id=19eouh75ZIjrGbgSsBk_4N3THTLp8XCZF, https://drive.google.com/open?id=1LKDg06Jn2kNhXU9_j6FrXAP-s7IcMizF, https://drive.google.com/open?id=1RwMS9K9rSTByOMPlBZUoU7j9N_U-XVCv, https://drive.google.com/open?id=13n7dDaTyJAO5yLqSB8iONGu_osbUnBSn, https://drive.google.com/open?id=197keWomX_CWgtUTgz1AEN8OYKavT2Fc1, https://drive.google.com/open?id=1RdrR-9Efp3wkkEHi7Ml83VHljQ1HUCJc"/>
    <s v="samara.1999@alunos.utfpr.edu.br"/>
    <d v="1899-12-30T17:30:00"/>
    <n v="7"/>
    <n v="10"/>
    <n v="10"/>
    <n v="9"/>
    <n v="0"/>
    <n v="0"/>
    <n v="0"/>
    <n v="5"/>
    <n v="2"/>
    <n v="7"/>
    <n v="5"/>
    <n v="5"/>
    <n v="7"/>
    <n v="7.2"/>
    <n v="0.83333333333333337"/>
    <n v="4.333333333333333"/>
    <n v="5.333333333333333"/>
  </r>
  <r>
    <x v="284"/>
    <x v="0"/>
    <x v="57"/>
    <x v="7"/>
    <s v="PR"/>
    <x v="7"/>
    <x v="290"/>
    <x v="0"/>
    <n v="6"/>
    <s v="Alteração de tipo de pavimento (irregularidades); sem piso tátil"/>
    <n v="7"/>
    <n v="4"/>
    <n v="1.5"/>
    <s v="Apesar de ter 1,5m de calçada, esta não é suficiente para a aglomeração de pessoas no local"/>
    <n v="6"/>
    <s v="Mais de 5 graus"/>
    <n v="9"/>
    <s v="Não possui obstáculos na frente da saída, porém na esquina há um poste mal posicionado."/>
    <s v="0 | Não há rampas de acessibilidade."/>
    <s v="Não possui rampa em nenhuma esquina, nem mesmo com a rua principal que é mais movimentada"/>
    <n v="6"/>
    <s v="Sem rampa de acessibilidade; pintura da faixa em bom estado. Poderia ter mais sinalizações, visto que os motoristas dificilmente param para os pedestres passarem (não há semáforo)"/>
    <s v="0 | Trecho não tem semáforo para pedestre ou semáforo está com defeito"/>
    <s v="Não existe semáforo na faixa de pedestres"/>
    <s v="0 | Trecho não tem nenhuma orientação para localização dos pedestres"/>
    <s v="Não se aplica"/>
    <n v="8"/>
    <n v="70"/>
    <s v="No horário de saída das crianças há barulho de aglomeração de pessoas e veículos - carros e ônibus/ vans escolares."/>
    <n v="6"/>
    <s v="É possível sentir a poluição por causa de alguns veículos, principalmente dos ônibus escolares."/>
    <s v="0 | Trecho sem nenhum ponto de apoio ou conforto para o pedestre"/>
    <s v="Inexistente"/>
    <n v="2"/>
    <n v="2"/>
    <s v="Poucas árvores, não há composição de vegetações e nem artes no muro; apenas canteiros com grama."/>
    <n v="8"/>
    <s v="Apesar da aglomeração de veículos, a velocidade é baixa e há um guarda municipal auxiliando/ cuidando dos pedestres (principalmente das crianças) no horário de pico."/>
    <m/>
    <s v="andressa.dpenteado@gmail.com"/>
    <d v="1899-12-30T17:30:00"/>
    <n v="6"/>
    <n v="7"/>
    <n v="6"/>
    <n v="9"/>
    <n v="0"/>
    <n v="6"/>
    <n v="0"/>
    <n v="0"/>
    <n v="8"/>
    <n v="6"/>
    <n v="0"/>
    <n v="2"/>
    <n v="8"/>
    <n v="5.6"/>
    <n v="3"/>
    <n v="4.333333333333333"/>
    <n v="5.0666666666666664"/>
  </r>
  <r>
    <x v="285"/>
    <x v="0"/>
    <x v="48"/>
    <x v="7"/>
    <s v="PR"/>
    <x v="7"/>
    <x v="291"/>
    <x v="2"/>
    <n v="6"/>
    <s v="Mesmo tipo de pavimento, porém apresenta trincas e recortes refeitos que encontram-se desnivelados"/>
    <n v="7"/>
    <n v="4.4800000000000004"/>
    <n v="1.95"/>
    <s v="No trecho que acesso do equipamento a faixa livre é a mesma do total, "/>
    <n v="8"/>
    <s v="apresenta irregularidades"/>
    <n v="8"/>
    <s v="existe placas de trânsito no percurso"/>
    <s v="0 | Não há rampas de acessibilidade."/>
    <m/>
    <s v="0 | Sem faixa de travessia no trecho"/>
    <m/>
    <n v="10"/>
    <s v="Não se aplica devido ao caráter local e trânsito leve da via"/>
    <s v="0 | Trecho não tem nenhuma orientação para localização dos pedestres"/>
    <s v="apenas placas para usuários de veículos"/>
    <s v="5 | Trecho com nível alto de ruído, que dificulta a conversação entre pessoas que caminham. Nível acima de 70 dB"/>
    <n v="73.8"/>
    <s v="ruído pontual de ônibus no momento da saída "/>
    <n v="7"/>
    <s v="poluição pontual dos ônibus na entrada e saída da escola"/>
    <s v="0 | Trecho sem nenhum ponto de apoio ou conforto para o pedestre"/>
    <m/>
    <s v="5 | Trecho com algumas árvores que trazem sombra"/>
    <n v="5"/>
    <s v="trecho com canteiro porem presença de árvores apenas para um dos lados do equipamento"/>
    <n v="7"/>
    <s v="fluxo baixo de veículos porém sensação de insegurança local"/>
    <s v="https://drive.google.com/open?id=13v5XnDS38_NBYjvqcJ-R62LCwWlnuUgZ, https://drive.google.com/open?id=1tmAt5LmQmr6FbKMxy4AWfz0YFaWIE25r, https://drive.google.com/open?id=16iBb6LQTvkirkWg1_HhNKajC1aVQ5Oez, https://drive.google.com/open?id=13sWhSt8GKB5n4Lwe4hfppLn40rQategB, https://drive.google.com/open?id=1xQwsQzkuP24R96yYzRzmb__UcUBtQXgg, https://drive.google.com/open?id=1noh70I8MgQD35qYo83ho2mJQ5G7pwhFH, https://drive.google.com/open?id=1XqnaRmA6s8lQXbAA0121r1r8DVrvw9tU, https://drive.google.com/open?id=1IbzpHJ-qvvSxWehgFUfXAPsjLlPLVqbk, https://drive.google.com/open?id=15k0Vqw-kJ0m0cOuBvguGX76iklB9dacC, https://drive.google.com/open?id=1EkcFo0tOtdp2sekFTu9dtB5good1zWz4"/>
    <s v="luanrechetelo@gmail.com"/>
    <d v="1899-12-30T17:25:00"/>
    <n v="6"/>
    <n v="7"/>
    <n v="8"/>
    <n v="8"/>
    <n v="0"/>
    <n v="0"/>
    <n v="10"/>
    <n v="0"/>
    <n v="5"/>
    <n v="7"/>
    <n v="0"/>
    <n v="5"/>
    <n v="7"/>
    <n v="5.8"/>
    <n v="3.3333333333333335"/>
    <n v="4.5"/>
    <n v="5.166666666666667"/>
  </r>
  <r>
    <x v="286"/>
    <x v="0"/>
    <x v="58"/>
    <x v="7"/>
    <s v="PR"/>
    <x v="7"/>
    <x v="292"/>
    <x v="2"/>
    <s v="5 | Calçada com frestas, além de algumas falhas no pavimento"/>
    <s v="Calçada em lousa, material de piso não acessível com algumas frestas"/>
    <s v="10 | Calçada com mais de 3,0 metros de largura e faixa livre com 1,20 m ou mais"/>
    <n v="4.5"/>
    <n v="2.5"/>
    <s v="Largura se mantém a mesma na extensão da quadra exceto no trecho em que existe "/>
    <n v="8"/>
    <s v="Possui guia rebaixada extensa em alguns trechos, mas em sua maior parte é de aparência plana"/>
    <s v="10 | Trecho sem obstáculos permite o caminhar contínuo pela calçada"/>
    <m/>
    <s v="10 | Rampas e todas as esquinas, absolutamente de acordo com o padrão da NBR 9050."/>
    <m/>
    <s v="5 | Faixa desgastada, com falta de manutenção e sem placas de advertência"/>
    <s v="Em uma das esquinas, a mais proxima existente em conjunto com uma rotatória, não existe faixa de pedestre, mas existe uma sinalização de demarcação de passagem de ciclovia que está desgastada, no entanto há placas de sinalização de ciclovia e área escolar. Na esquina mais distante existe faixa de pedestre bem conservada."/>
    <n v="4"/>
    <s v="Em uma das esquinas, a mais proxima, existente em conjunto com uma rotatória, não existe semáforo. Na esquina mais distante existe semáforo porém sem sinal sonoro e com tempo curto para travessia."/>
    <s v="5 | Trecho tem apenas placas indicando os pontos de interesse"/>
    <s v="No cruzamento da ciclovia com a rua a tótens com mapas de orientação, mas voltados exclusivamente o turismo"/>
    <n v="6"/>
    <n v="70"/>
    <s v="Equipamento no entorno de múitos edifícios públicos, perto do final da tarde existe muita movimentação de automóveis e ônibus, além de ruídos de buzinas especialmente por conta da rotatória."/>
    <n v="8"/>
    <s v="Área bastante arborizada e com baixo fluxo de veículos de carga ou a dísel"/>
    <n v="8"/>
    <s v="Existem duas praças nas proximidades com boa arborização e trechos com bancos e espaços de lazer, no entanto não há banheiros públicos, bebedouros e áreas para abrigo, existindo apenas algumas marquises e coberturas no entorno."/>
    <s v="10 | Rua com árvores dispostas a cada 10 metros. Canteiros ajardinados e bem mantidos ao lado da calçada. Edificações também têm jardins e árvores"/>
    <s v="Muitas"/>
    <s v="Canteiros poderiam estar melhor conservados e existe muita variedade de espécies e portes"/>
    <n v="9"/>
    <s v="Existe a sensação de segurança especialmente levando em conta a região, no entanto a noite não existe tanto movimento, já que os comércios fecham cedo"/>
    <s v="https://drive.google.com/open?id=1qUcYkmRo31aIAnR--2x7cWg7HHGgE1u9, https://drive.google.com/open?id=1vJavQfBRqeJr39dV3-sroJUIaTbyCxyw, https://drive.google.com/open?id=1j5WKN-i7og95oGSiA8-rmlCnize9VhMS, https://drive.google.com/open?id=1VW2Lgf9qS7GFpZhHRDY8Kyobr-iipzmu"/>
    <s v="gdepellegrini@gmail.com"/>
    <d v="1899-12-30T15:00:00"/>
    <n v="5"/>
    <n v="10"/>
    <n v="8"/>
    <n v="10"/>
    <n v="10"/>
    <n v="5"/>
    <n v="4"/>
    <n v="5"/>
    <n v="6"/>
    <n v="8"/>
    <n v="8"/>
    <n v="10"/>
    <n v="9"/>
    <n v="8.6"/>
    <n v="4.666666666666667"/>
    <n v="8"/>
    <n v="7.7333333333333334"/>
  </r>
  <r>
    <x v="287"/>
    <x v="0"/>
    <x v="52"/>
    <x v="7"/>
    <s v="PR"/>
    <x v="2"/>
    <x v="293"/>
    <x v="0"/>
    <n v="6"/>
    <s v="Calçada com pavimento contínuo, mas levemente irregular, com algumas trincas e elevações. "/>
    <n v="9"/>
    <n v="4.7"/>
    <n v="1.6"/>
    <s v="A largura da faixa livre varia um pouco ao longo do trecho "/>
    <n v="9"/>
    <s v="Tem-se a impressão que a inclinação é um pouco negativa, ou seja, volta-se para construção e não para rua. "/>
    <n v="9"/>
    <s v="Raízes de uma árvore erguem um pouco o passeio. "/>
    <n v="5"/>
    <s v="Há rampas de acessibilidade na esquina próxima, mas está fora do padrão e exige manutenção"/>
    <n v="6"/>
    <s v="Mesmo nas esquinas do entorno do equipamento as faixas estão um pouco deterioradas. Há faixas de travessia nas esquina, mas exige repintura"/>
    <n v="10"/>
    <s v="Mesmo nas esquinas do entorno do equipamento, mas o que existe é rápido e insuficiente demais para pedestres: os carros vem de todas as direções. "/>
    <s v="0 | Trecho não tem nenhuma orientação para localização dos pedestres"/>
    <m/>
    <n v="9"/>
    <n v="58"/>
    <s v="Os decibéis foram calculados por meio de um aplicativo em celular. Por conta da má qualidade do equipamento, julga-se que provavelmente esse resultado poderia ser mais alto. Quando permanece-se no local, os ruídos dificultam a conversação entre pessoas, principalmente pelos ônibus que passam por ali constantemente. "/>
    <n v="7"/>
    <s v="Existe um cheiro forte de tinta automotiva no local, pois ao lado do equipamento há um estabelecimento de funilaria e pintura de automóveis. Além da poluição liberada pelos ônibus que passam pelo local. "/>
    <n v="3"/>
    <s v="O único conforto é a sombra de uma árvore. "/>
    <n v="6"/>
    <n v="2"/>
    <s v="Uma árvore grande que faz sombra, uma pequena que ainda não faz sombra. Gramados bem cuidados no entorno do passeio. "/>
    <n v="8"/>
    <s v="O tráfego é moderado, mas a mão dupla da rua, a deixa movimentada e dificulta a passagem do pedestre em alguns momentos. Existe bastante comércio local aberto, sem(ou com poucas) grades ou câmeras visíveis. "/>
    <s v="https://drive.google.com/open?id=1_LABfUkWppIqyzeBmBgJdrQICEyyFkSx, https://drive.google.com/open?id=188y9G4biojm7iII_7ixWM1wPwqTKvYuF, https://drive.google.com/open?id=1AEdsl3OPo1HL8A5HhJZix22UPLlGWvG6, https://drive.google.com/open?id=1ses2vich1XSDxT9BXohNQgPq3N2-lZRr, https://drive.google.com/open?id=1r-2KVAFNbnM2Iu7otDyjbkk2g_WaJDrn, https://drive.google.com/open?id=1ZJkh-bc9WuAlLrWza38IX7W3PtQpRn32, https://drive.google.com/open?id=1y22KWEO6V0i02eH8dL3NlnoRnE1IE4T3"/>
    <s v="gbortolozzo@gmail.com"/>
    <d v="1899-12-30T00:30:00"/>
    <n v="6"/>
    <n v="9"/>
    <n v="9"/>
    <n v="9"/>
    <n v="5"/>
    <n v="6"/>
    <n v="10"/>
    <n v="0"/>
    <n v="9"/>
    <n v="7"/>
    <n v="3"/>
    <n v="6"/>
    <n v="8"/>
    <n v="7.6"/>
    <n v="6.333333333333333"/>
    <n v="6.666666666666667"/>
    <n v="7.2"/>
  </r>
  <r>
    <x v="288"/>
    <x v="0"/>
    <x v="52"/>
    <x v="7"/>
    <s v="PR"/>
    <x v="2"/>
    <x v="294"/>
    <x v="0"/>
    <n v="6"/>
    <s v="Contínuo mas com trincas"/>
    <n v="9"/>
    <n v="4.7"/>
    <n v="1.6"/>
    <s v="Varia um pouco nas bordas"/>
    <n v="9"/>
    <s v="Parece que a calçada volta um pouco para o lado da construção"/>
    <n v="9"/>
    <s v="Raizes das árvores erguem parte da calçada"/>
    <s v="0 | Não há rampas de acessibilidade."/>
    <s v="Não há rampas"/>
    <s v="5 | Faixa desgastada, com falta de manutenção e sem placas de advertência"/>
    <s v="Não há no equipamento avaliado mas há na esquina da quadra onde ele se encontra"/>
    <s v="5 | Trecho com semáforo para pedestres, mas sem sinal sonoro. Espera para abertura superior a 1 min. e tempo curto (menos de 15 seg.) para travessia"/>
    <s v="Não há porque não é esquina, mas o que existe na esquina é ruim. "/>
    <s v="0 | Trecho não tem nenhuma orientação para localização dos pedestres"/>
    <s v="Há mas está tão suja que quase apaga a sinalização (carros sobre pedestres)!"/>
    <n v="8"/>
    <n v="59"/>
    <s v="Existem alguns momentos silenciosos, mas na maioria do tempo atrapalha conversas"/>
    <n v="7"/>
    <s v="Ao lado do equipamento há um estabelecimento de funilaria e pintura, o que deixa o local com forte cheiro de tinta automotiva. "/>
    <n v="3"/>
    <s v="Apenas arborização"/>
    <n v="6"/>
    <s v="02"/>
    <s v="02 arvores sendo 1 de grande porte e há grama bem cuidada nos canteiros"/>
    <n v="8"/>
    <s v="Tráfego medio, muito comércio aberto, com poucas grades ou arquitetura hostil. "/>
    <m/>
    <s v="gbortolozzo@gmail.com"/>
    <d v="1899-12-30T12:30:00"/>
    <n v="6"/>
    <n v="9"/>
    <n v="9"/>
    <n v="9"/>
    <n v="0"/>
    <n v="5"/>
    <n v="5"/>
    <n v="0"/>
    <n v="8"/>
    <n v="7"/>
    <n v="3"/>
    <n v="6"/>
    <n v="8"/>
    <n v="6.6"/>
    <n v="4.166666666666667"/>
    <n v="6.333333333333333"/>
    <n v="6.2"/>
  </r>
  <r>
    <x v="289"/>
    <x v="0"/>
    <x v="59"/>
    <x v="7"/>
    <s v="PR"/>
    <x v="0"/>
    <x v="295"/>
    <x v="0"/>
    <s v="5 | Calçada com frestas, além de algumas falhas no pavimento"/>
    <m/>
    <s v="10 | Calçada com mais de 3,0 metros de largura e faixa livre com 1,20 m ou mais"/>
    <n v="4.8"/>
    <n v="1.5"/>
    <m/>
    <n v="8"/>
    <m/>
    <n v="9"/>
    <m/>
    <n v="9"/>
    <s v="Com a presença da rampa sobra 1,1m de faixa livre da calçada"/>
    <n v="8"/>
    <m/>
    <n v="10"/>
    <s v="Não se aplica devido ao caráter local e trânsito leve da via"/>
    <s v="0 | Trecho não tem nenhuma orientação para localização dos pedestres"/>
    <m/>
    <n v="7"/>
    <n v="52"/>
    <s v="Depende do modal que passa, quando passa caminhão ou ônibus pode chegar a 70dB"/>
    <s v="10 | Trecho com baixo nível de poluição, permitindo sentir até o aroma de plantas e flores"/>
    <m/>
    <n v="7"/>
    <m/>
    <s v="10 | Rua com árvores dispostas a cada 10 metros. Canteiros ajardinados e bem mantidos ao lado da calçada. Edificações também têm jardins e árvores"/>
    <n v="10"/>
    <m/>
    <n v="9"/>
    <s v="Há placas de 30km/h"/>
    <s v="https://drive.google.com/open?id=1IYRK6io-z03NCl3RZblOfd3xOhH7M3qO, https://drive.google.com/open?id=1vL8x8gIXyKeYwwuxZVDe6rLjSOo0Weez, https://drive.google.com/open?id=1_Fv1tK3xXU_-9AgVSYPylh6S5RjvEVZP, https://drive.google.com/open?id=1DU5ahuFX2DQkjYfNDG209GPGVA_SL0X3, https://drive.google.com/open?id=1FGNhaJSLVdUOTuFgsfLwK1a1Dkj3sUlZ, https://drive.google.com/open?id=1LYMRV8feOQhUWjzlaiO1PxoxUmVQamHT, https://drive.google.com/open?id=1cqwpQHK0EVLMKoy1rzxyUiEv3xjffrvQ, https://drive.google.com/open?id=1CFKDfxI5ggzTxyuc21afkHx8wxn-3ZT2, https://drive.google.com/open?id=1GF55dtTEX-iGFvGHeJlUU5Y34vFK01sW, https://drive.google.com/open?id=1evGVHIjErjn7PoegVoMh2Bb8zA3NNBx3"/>
    <s v="rapha_jcs2@hotmail.com"/>
    <d v="1899-12-30T11:50:00"/>
    <n v="5"/>
    <n v="10"/>
    <n v="8"/>
    <n v="9"/>
    <n v="9"/>
    <n v="8"/>
    <n v="10"/>
    <n v="0"/>
    <n v="7"/>
    <n v="10"/>
    <n v="7"/>
    <n v="10"/>
    <n v="9"/>
    <n v="8.1999999999999993"/>
    <n v="7.333333333333333"/>
    <n v="8.5"/>
    <n v="8.1666666666666661"/>
  </r>
  <r>
    <x v="290"/>
    <x v="0"/>
    <x v="60"/>
    <x v="7"/>
    <s v="PR"/>
    <x v="4"/>
    <x v="296"/>
    <x v="1"/>
    <n v="7"/>
    <s v="calçada regular porém com algumas falhas no piso"/>
    <s v="10 | Calçada com mais de 3,0 metros de largura e faixa livre com 1,20 m ou mais"/>
    <n v="5.3"/>
    <n v="5.3"/>
    <s v="A largura total compreende toda a faixa livre, porém existem obstáculos no percurso que não são considerados nesse tópicos que fazem com que o entendimento da faixa livre seja relativizado."/>
    <n v="9"/>
    <m/>
    <n v="6"/>
    <s v="Muitos obstáculos porém a largura vasta auxilia o caminhar"/>
    <n v="9"/>
    <m/>
    <n v="9"/>
    <m/>
    <n v="7"/>
    <s v="em uma esquina existe um sinal sonoro, na outra o semáforo não possui o sinal sonoro. "/>
    <n v="7"/>
    <m/>
    <n v="2"/>
    <n v="75"/>
    <m/>
    <n v="4"/>
    <m/>
    <n v="7"/>
    <m/>
    <s v="5 | Trecho com algumas árvores que trazem sombra"/>
    <n v="7"/>
    <s v="7 árvores porém todas no mesmo canteiro e todas de pequeno e medio porte"/>
    <s v="5 | Trecho com trânsito mais agressivo e velocidade regulamentar acima de 50 km/h"/>
    <m/>
    <s v="https://drive.google.com/open?id=1lFJmfPOVMEwXv3OmZuLhLBTAOY3gbAeG, https://drive.google.com/open?id=1BRYoOUCtF2_62KUKqNNw4KUXZdXx8Fbf, https://drive.google.com/open?id=1c6b22l8ZLAaedmHBM54qG1Su3PZKzkSc, https://drive.google.com/open?id=1plIxbt7jCKJ_KBvIaMUcxFsUBhG8suOK, https://drive.google.com/open?id=1wrT6LVyYmh0hsrdkZmQ_xYSBDVoXHoLS, https://drive.google.com/open?id=13RwhB7TLm2rSzURqVHLQCqbJhbcdPxvV, https://drive.google.com/open?id=1oHYhdwmAMtSJE3mOPy-IC7_Zkc9xiDqd, https://drive.google.com/open?id=1w_CAqDMzDvyIO1m1SIa_G4WnNsQxJcnb, https://drive.google.com/open?id=1HW1IEmX1jsDkIoyLrHCxlceFBoOV06fu"/>
    <s v="eduardomachadowagner@gmail.com"/>
    <d v="1899-12-30T12:30:00"/>
    <n v="7"/>
    <n v="10"/>
    <n v="9"/>
    <n v="6"/>
    <n v="9"/>
    <n v="9"/>
    <n v="7"/>
    <n v="7"/>
    <n v="2"/>
    <n v="4"/>
    <n v="7"/>
    <n v="5"/>
    <n v="5"/>
    <n v="8.1999999999999993"/>
    <n v="8"/>
    <n v="4.166666666666667"/>
    <n v="7.0333333333333332"/>
  </r>
  <r>
    <x v="291"/>
    <x v="0"/>
    <x v="61"/>
    <x v="7"/>
    <s v="PR"/>
    <x v="4"/>
    <x v="297"/>
    <x v="0"/>
    <s v="5 | Calçada com frestas, além de algumas falhas no pavimento"/>
    <s v="Pavimento regular, porém com frestas e falhas, de material escorregadio quando chove. "/>
    <s v="10 | Calçada com mais de 3,0 metros de largura e faixa livre com 1,20 m ou mais"/>
    <n v="6.5"/>
    <n v="6.5"/>
    <s v="Largura irregular, varia ao longo do trecho, porém logo na entrada do equipamento ela se alarga de modo mais uniforme."/>
    <n v="9"/>
    <m/>
    <n v="9"/>
    <s v="Apenas um orelhão no meio da calçada, mas que não fecha a passagem. No dia da pesquisa uma parcela da calçada estava interditada para reparos."/>
    <s v="5 | A rampa existe, mas está fora de norma ou sem manutenção"/>
    <s v="As rampas são equipadas com piso tátil ao seu redor, porém o restante da calçada não tem piso tátil."/>
    <s v="5 | Faixa desgastada, com falta de manutenção e sem placas de advertência"/>
    <m/>
    <s v="0 | Trecho não tem semáforo para pedestre ou semáforo está com defeito"/>
    <s v="Logo em frente à entrada não existe semáforo de pedestres, que precisam ficar atentos aos ônibus que circulam o tempo todo. A faixa de pedestres não é suficiente para garantir a segurança no trecho."/>
    <n v="4"/>
    <s v="Não há uma placa com indicação clara da entrada do terminal, somente placas de trânsito nos arredores."/>
    <n v="6"/>
    <m/>
    <s v="Ônibus que emitem ruído constantemente."/>
    <s v="5 | Trecho com tráfego intenso de veículos, em especial motocicletas, ônibus, caminhões e vans com motor diesel"/>
    <s v="Muitos ônibus e carros circulando, e pouca arborização, o que torna o cheiro de fumaça mais perceptível."/>
    <s v="5 | Trecho com algum local para descanso ou abrigo, como parada de ônibus ou marquise de edifício"/>
    <m/>
    <n v="2"/>
    <s v="Nenhuma."/>
    <s v="Trecho com apenas um canteiro próximo, sem árvores e em mau estado de conservação."/>
    <n v="7"/>
    <s v="O movimento de ônibus e carros é intenso, o comércio não é muito movimentado, porém o fluxo intenso de pessoas no terminal gera uma sensação maior de segurança."/>
    <s v="https://drive.google.com/open?id=1rwh2RBCdM8LYwqBWTW35mfwj-qjk2Dh6, https://drive.google.com/open?id=1ZFzR2P8XA6oBywf3ekchf8SACap6CnWr, https://drive.google.com/open?id=17MWxFuWJxEASO3WCRRrUT9afXHOAxlbJ, https://drive.google.com/open?id=1yupumR4yWT1VejKWsqirMYFcKeomXvlx"/>
    <s v="maludiasballarotti12@gmail.com"/>
    <d v="1899-12-30T12:30:00"/>
    <n v="5"/>
    <n v="10"/>
    <n v="9"/>
    <n v="9"/>
    <n v="5"/>
    <n v="5"/>
    <n v="0"/>
    <n v="4"/>
    <n v="6"/>
    <n v="5"/>
    <n v="5"/>
    <n v="2"/>
    <n v="7"/>
    <n v="7.6"/>
    <n v="3.1666666666666665"/>
    <n v="4.333333333333333"/>
    <n v="6"/>
  </r>
  <r>
    <x v="292"/>
    <x v="0"/>
    <x v="48"/>
    <x v="7"/>
    <s v="PR"/>
    <x v="9"/>
    <x v="298"/>
    <x v="2"/>
    <n v="6"/>
    <s v="Piso em paver meio regular mas com grama entre peças"/>
    <n v="6"/>
    <n v="6.5"/>
    <n v="1.7"/>
    <s v="Largura variável, calçamento regular e com canteiro"/>
    <n v="7"/>
    <s v="Confortável, mas apresenta irregularidades"/>
    <n v="9"/>
    <s v="Livre de postes e placas, mas possuia objetos no passeio no dia"/>
    <n v="6"/>
    <s v="De ambos os lados parece estar sem manutenção"/>
    <s v="0 | Sem faixa de travessia no trecho"/>
    <s v="Não existe"/>
    <s v="0 | Trecho não tem semáforo para pedestre ou semáforo está com defeito"/>
    <s v="Inexistente"/>
    <s v="0 | Trecho não tem nenhuma orientação para localização dos pedestres"/>
    <s v="Não identificado"/>
    <n v="8"/>
    <n v="67"/>
    <s v="Apenas sons de atividades esportivas"/>
    <n v="8"/>
    <s v="Ausência de veículos na rua, possui canteiro mas falta arborização"/>
    <s v="0 | Trecho sem nenhum ponto de apoio ou conforto para o pedestre"/>
    <s v="Não há mobiliários"/>
    <n v="1"/>
    <s v="Nenhuma"/>
    <s v="Possui canteiro em mal conservação"/>
    <n v="7"/>
    <s v="Ausência de pessoas, falta de conforto para acessar"/>
    <m/>
    <s v="luanrechetelo@gmail.com"/>
    <d v="1899-12-30T17:44:00"/>
    <n v="6"/>
    <n v="6"/>
    <n v="7"/>
    <n v="9"/>
    <n v="6"/>
    <n v="0"/>
    <n v="0"/>
    <n v="0"/>
    <n v="8"/>
    <n v="8"/>
    <n v="0"/>
    <n v="1"/>
    <n v="7"/>
    <n v="6.8"/>
    <n v="0"/>
    <n v="4.333333333333333"/>
    <n v="4.9666666666666668"/>
  </r>
  <r>
    <x v="293"/>
    <x v="0"/>
    <x v="62"/>
    <x v="7"/>
    <s v="PR"/>
    <x v="6"/>
    <x v="299"/>
    <x v="0"/>
    <n v="7"/>
    <s v="Calçada regular, com pequenos desníveis nas juntas dos pavimentos, que são diferentes. Possui algumas caixas de inspeção e não contém piso tátil."/>
    <s v="10 | Calçada com mais de 3,0 metros de largura e faixa livre com 1,20 m ou mais"/>
    <n v="7.5"/>
    <n v="6"/>
    <m/>
    <n v="9"/>
    <s v="Calçada plana, com pequeno desnível na junta entre dois pavimentos."/>
    <n v="9"/>
    <s v="Sem obstáculos, porém as caixas de inspeção e de hidrantes pode ser um obstáculo ao cadeirante."/>
    <s v="10 | Rampas e todas as esquinas, absolutamente de acordo com o padrão da NBR 9050."/>
    <m/>
    <n v="7"/>
    <s v="A faixa não é tão visível, não possui linhas transversais."/>
    <s v="5 | Trecho com semáforo para pedestres, mas sem sinal sonoro. Espera para abertura superior a 1 min. e tempo curto (menos de 15 seg.) para travessia"/>
    <s v="Semáforo sem sinal sonoro e tempo de espera médio."/>
    <n v="1"/>
    <s v="A única sinalização é a placa com nome das ruas."/>
    <n v="7"/>
    <n v="70"/>
    <s v="Ônibus emitem muito ruído."/>
    <n v="7"/>
    <s v="Poluição gerada por veículos."/>
    <n v="2"/>
    <s v="Não possui bancos ou qualquer apoio para o pedestre. A própria construção é utilizada para o sentar. Possui uma lixeira."/>
    <n v="3"/>
    <n v="1"/>
    <s v="Possui arborização de pequeno porte, que não gera sombreamento. "/>
    <n v="8"/>
    <s v="Há uma separação entre via e passeio, o que gera sensação de segurança. Além disso, as fachadas são ativas, o que gera conforto."/>
    <s v="https://drive.google.com/open?id=1NSoTw8xH3deRLTli_KiCLWxUXaPw6zvt, https://drive.google.com/open?id=1X5wt2amEOfyNpkVmHDuojJSOMVvCtAOf, https://drive.google.com/open?id=1QGApQci_YDKleFHviiLyBGRJoXWIP3f7, https://drive.google.com/open?id=1qahzppzOswiAFkVRqIv5gKF8UMzSho_u, https://drive.google.com/open?id=13JVF44Y41qOZjLTcUpGdo0qfnZlICATE, https://drive.google.com/open?id=1gIMy1yYJTva2CfJbWLQF7cGDb10yQSd7, https://drive.google.com/open?id=1ah8BC_qBrtbCLvUnWGcJJENBTYPeOIUD, https://drive.google.com/open?id=1m0Sh0O8m4X3d6q80m00IiTOeMJJQsNJo, https://drive.google.com/open?id=1m6xMqqGxWWOVfgTQjvHBjGd9A6T5idOJ, https://drive.google.com/open?id=15BYENDrPKUb-vgGf2ZsIjhzIzlv-RGmV"/>
    <s v="juliahgesser@gmail.com"/>
    <d v="1899-12-30T12:00:00"/>
    <n v="7"/>
    <n v="10"/>
    <n v="9"/>
    <n v="9"/>
    <n v="10"/>
    <n v="7"/>
    <n v="5"/>
    <n v="1"/>
    <n v="7"/>
    <n v="7"/>
    <n v="2"/>
    <n v="3"/>
    <n v="8"/>
    <n v="9"/>
    <n v="5.333333333333333"/>
    <n v="4.833333333333333"/>
    <n v="7.333333333333333"/>
  </r>
  <r>
    <x v="294"/>
    <x v="0"/>
    <x v="63"/>
    <x v="7"/>
    <s v="PR"/>
    <x v="7"/>
    <x v="300"/>
    <x v="1"/>
    <n v="9"/>
    <m/>
    <s v="10 | Calçada com mais de 3,0 metros de largura e faixa livre com 1,20 m ou mais"/>
    <n v="8"/>
    <n v="3.5"/>
    <m/>
    <s v="10 | Calçada de aparência plana, que não impede o caminhar confortável e seguro"/>
    <m/>
    <s v="10 | Trecho sem obstáculos permite o caminhar contínuo pela calçada"/>
    <m/>
    <s v="10 | Rampas e todas as esquinas, absolutamente de acordo com o padrão da NBR 9050."/>
    <m/>
    <n v="9"/>
    <s v="Pouco desgaste na pintura das faixas"/>
    <n v="8"/>
    <s v="Há sinal específico para pedestre mas não é sonoro. Tempo bom para atravessar a rua."/>
    <s v="0 | Trecho não tem nenhuma orientação para localização dos pedestres"/>
    <m/>
    <s v="0 | Trecho com ruído muito elevado, acima de 90 dB"/>
    <m/>
    <m/>
    <s v="5 | Trecho com tráfego intenso de veículos, em especial motocicletas, ônibus, caminhões e vans com motor diesel"/>
    <m/>
    <s v="5 | Trecho com algum local para descanso ou abrigo, como parada de ônibus ou marquise de edifício"/>
    <s v="Parada de ônibus"/>
    <s v="10 | Rua com árvores dispostas a cada 10 metros. Canteiros ajardinados e bem mantidos ao lado da calçada. Edificações também têm jardins e árvores"/>
    <s v="10 (no espaço público)"/>
    <m/>
    <n v="9"/>
    <s v="Não possui muitos comércios neste local (alguns) mas é próxima de ruas que proporcionam movimentação de pedestres. "/>
    <s v="https://drive.google.com/open?id=18JJA7nmODDqK1idQym0Q5INAjcuKERQX, https://drive.google.com/open?id=1Sgk-rPBR2n1iA_GVmDuBx12AohT1oaPM, https://drive.google.com/open?id=1RqM6wLkUCX0-ye_KonwjwoXfm5XFiedL, https://drive.google.com/open?id=1HI38V83IwegErU4qnVNo-ny6xbLaQ54L, https://drive.google.com/open?id=10CdgzNE8qDE31GnLpxbp-05oYlhZ8yJ4, https://drive.google.com/open?id=1QJpVztqljj-ZZGP9zd3gEeKAKpTB7E48, https://drive.google.com/open?id=10DUWGEK-2B1wSl-fQeFGD2ne_RPLgbAm"/>
    <s v="glauciadalmolin@yahoo.com.br"/>
    <d v="1899-12-30T00:00:00"/>
    <n v="9"/>
    <n v="10"/>
    <n v="10"/>
    <n v="10"/>
    <n v="10"/>
    <n v="9"/>
    <n v="8"/>
    <n v="0"/>
    <n v="0"/>
    <n v="5"/>
    <n v="5"/>
    <n v="10"/>
    <n v="9"/>
    <n v="9.8000000000000007"/>
    <n v="7.166666666666667"/>
    <n v="5"/>
    <n v="8.2333333333333325"/>
  </r>
  <r>
    <x v="295"/>
    <x v="0"/>
    <x v="59"/>
    <x v="7"/>
    <s v="PR"/>
    <x v="4"/>
    <x v="301"/>
    <x v="1"/>
    <n v="9"/>
    <s v="Composto de paver, e a faixa de pedestre tem uso compartilhado com bicicletas"/>
    <n v="9"/>
    <s v="2/4 - varia ao longo do ponto"/>
    <n v="2"/>
    <m/>
    <s v="10 | Calçada de aparência plana, que não impede o caminhar confortável e seguro"/>
    <m/>
    <s v="10 | Trecho sem obstáculos permite o caminhar contínuo pela calçada"/>
    <s v="Faixa de pedestre compartilhada com bicicletas"/>
    <s v="5 | A rampa existe, mas está fora de norma ou sem manutenção"/>
    <s v="Há mais de uma rampa e uma delas esta errada"/>
    <n v="8"/>
    <m/>
    <n v="10"/>
    <s v="Não se aplica devido ao caráter local e trânsito leve da via"/>
    <s v="0 | Trecho não tem nenhuma orientação para localização dos pedestres"/>
    <s v="Há placas de instrução, não de localização/orientação"/>
    <s v="5 | Trecho com nível alto de ruído, que dificulta a conversação entre pessoas que caminham. Nível acima de 70 dB"/>
    <n v="73"/>
    <s v="Por se tratar de um terminal de ônibus, quando os mesmo estao passando o volume é maior. O sino da igreja também é grande emissor de ruído. Mas quando o fluxo de veículos abaixa pode chegar a 48dB"/>
    <s v="5 | Trecho com tráfego intenso de veículos, em especial motocicletas, ônibus, caminhões e vans com motor diesel"/>
    <m/>
    <s v="5 | Trecho com algum local para descanso ou abrigo, como parada de ônibus ou marquise de edifício"/>
    <m/>
    <s v="5 | Trecho com algumas árvores que trazem sombra"/>
    <n v="7"/>
    <s v="As árvores presentes são ou da igreja ao lado ou dos arredores, não presentes nos canteiros das calçadas"/>
    <n v="7"/>
    <s v="As fotos anexadas abrangem mais de uma entrada, bem como os arredores do terminal."/>
    <s v="https://drive.google.com/open?id=19HMp49MB9jklI-Imw9swbsHPlxJO7Tiv, https://drive.google.com/open?id=1gMhQizSWi1BkXiTf57aQ5LSlSfgdBMZi, https://drive.google.com/open?id=1LgItFd1ZVgSu3uJudgYMG5R-DksDxMlW, https://drive.google.com/open?id=1GHC_rrJuQHR9Ny0JaI-0f-zj1gFevqpm, https://drive.google.com/open?id=1RBD6gn4Zpuodr_aO4uCRLEgnX-pfTB_z, https://drive.google.com/open?id=16ETQoSE2V5-HG-P43ziED3NOCoG0BArl, https://drive.google.com/open?id=1L0qO6dEwjeUgYd-Nf_0vymE-8QAyWWO3, https://drive.google.com/open?id=1OqnRY5dC7SBfKB0FPGeGPTOttDZ69Kr_, https://drive.google.com/open?id=1iogYlU2wr5QNermstCxQxjxn67S4igqo, https://drive.google.com/open?id=1fHE0WpMmgqHLOAQ0oA2IYsR6VokNOpr8"/>
    <s v="rapha_jcs2@hotmail.com"/>
    <d v="1899-12-30T12:30:00"/>
    <n v="9"/>
    <n v="9"/>
    <n v="10"/>
    <n v="10"/>
    <n v="5"/>
    <n v="8"/>
    <n v="10"/>
    <n v="0"/>
    <n v="5"/>
    <n v="5"/>
    <n v="5"/>
    <n v="5"/>
    <n v="7"/>
    <n v="8.6"/>
    <n v="7.333333333333333"/>
    <n v="5"/>
    <n v="7.4666666666666668"/>
  </r>
  <r>
    <x v="296"/>
    <x v="0"/>
    <x v="64"/>
    <x v="7"/>
    <s v="PR"/>
    <x v="7"/>
    <x v="302"/>
    <x v="2"/>
    <n v="6"/>
    <s v="Piso irregular com fissura e buracos"/>
    <n v="6"/>
    <s v="varia de 2 a 5 metros"/>
    <s v="varia de 1,6 a 4 metros"/>
    <s v="A calçada varia de tamanho ao longo do ponto avaliado."/>
    <n v="2"/>
    <s v="Calçada muito inclinada, acima de 5%"/>
    <n v="1"/>
    <s v="calçada acessada em um dos lados por uma escada, e durante o trajeto, há uma placa e um orelhão publico que dificulta a passagem do pedestre"/>
    <s v="0 | Não há rampas de acessibilidade."/>
    <s v="Não exite rampa"/>
    <s v="0 | Sem faixa de travessia no trecho"/>
    <s v="Não existe"/>
    <s v="0 | Trecho não tem semáforo para pedestre ou semáforo está com defeito"/>
    <s v="Não existe semáforo no local"/>
    <s v="0 | Trecho não tem nenhuma orientação para localização dos pedestres"/>
    <s v="Não se aplica"/>
    <s v="10 | Trecho com baixo nível de ruído, com, no máximo, 65 dB de nível sonoro"/>
    <n v="52.5"/>
    <s v="minimo de 22.7 dB e máximo de 52.5 dB, maior ruido emitido por ônibus e carros que passam pelo local."/>
    <s v="10 | Trecho com baixo nível de poluição, permitindo sentir até o aroma de plantas e flores"/>
    <m/>
    <s v="5 | Trecho com algum local para descanso ou abrigo, como parada de ônibus ou marquise de edifício"/>
    <s v="Possui ponto de ônibus logo a frente da edificação"/>
    <n v="1"/>
    <s v="nenhuma "/>
    <s v="possui apenas alguns canteiros com gramas no local"/>
    <n v="9"/>
    <s v="trecho com trafego leve, possui alguns comércios próximo ao ponto analisado além de ter um nível razoável de circulação de pedestres, e tudo isso contribui para passar uma sensação de segurança."/>
    <m/>
    <s v="keila.kaminski.kk@gmail.com"/>
    <d v="1899-12-30T12:30:00"/>
    <n v="6"/>
    <n v="6"/>
    <n v="2"/>
    <n v="1"/>
    <n v="0"/>
    <n v="0"/>
    <n v="0"/>
    <n v="0"/>
    <n v="10"/>
    <n v="10"/>
    <n v="5"/>
    <n v="1"/>
    <n v="9"/>
    <n v="3"/>
    <n v="0"/>
    <n v="6.166666666666667"/>
    <n v="3.6333333333333333"/>
  </r>
  <r>
    <x v="297"/>
    <x v="0"/>
    <x v="65"/>
    <x v="7"/>
    <s v="PR"/>
    <x v="0"/>
    <x v="303"/>
    <x v="0"/>
    <n v="8"/>
    <m/>
    <s v="10 | Calçada com mais de 3,0 metros de largura e faixa livre com 1,20 m ou mais"/>
    <m/>
    <n v="1.1000000000000001"/>
    <s v="A largura total e irregular, pois e uma entrada de um bosque a calçada na maior parte do trecho não se define como calçada, apenas o trecho de faixa livre "/>
    <s v="10 | Calçada de aparência plana, que não impede o caminhar confortável e seguro"/>
    <m/>
    <s v="10 | Trecho sem obstáculos permite o caminhar contínuo pela calçada"/>
    <m/>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31"/>
    <s v="Trecho com baixo ruido, o ruido aparece apenas quando passam ônibus turísticos. "/>
    <s v="10 | Trecho com baixo nível de poluição, permitindo sentir até o aroma de plantas e flores"/>
    <m/>
    <s v="10 | Trecho com muitos bancos, praças, minipraças, espaços cobertos para descanso, abrigos para a chuva, banheiros e bebedouros públicos"/>
    <s v="No trecho encontra bancos para sentar "/>
    <s v="10 | Rua com árvores dispostas a cada 10 metros. Canteiros ajardinados e bem mantidos ao lado da calçada. Edificações também têm jardins e árvores"/>
    <n v="16"/>
    <s v="Existem arvores espalhadas e jardim, por se tratar de um trecho de bosque, "/>
    <s v="10 | Local de tráfego leve, com velocidade até 40 km/h, com ruas movimentadas, comércio aberto e “sensação de segurança”"/>
    <m/>
    <s v="https://drive.google.com/open?id=1znIVGDLBaXXYsW0d_EsaSaM7hZKHKJUc"/>
    <s v="aliery_araujo@yahoo.com.br"/>
    <d v="1899-12-30T11:00:00"/>
    <n v="8"/>
    <n v="10"/>
    <n v="10"/>
    <n v="10"/>
    <n v="0"/>
    <n v="0"/>
    <n v="0"/>
    <n v="0"/>
    <n v="10"/>
    <n v="10"/>
    <n v="10"/>
    <n v="10"/>
    <n v="10"/>
    <n v="7.6"/>
    <n v="0"/>
    <n v="10"/>
    <n v="6.8"/>
  </r>
  <r>
    <x v="298"/>
    <x v="0"/>
    <x v="66"/>
    <x v="8"/>
    <s v="SC"/>
    <x v="7"/>
    <x v="304"/>
    <x v="0"/>
    <n v="7"/>
    <s v="Calçada regular com algumas imperfeições e rachaduras."/>
    <n v="7"/>
    <n v="3.6"/>
    <n v="2.2999999999999998"/>
    <s v="Largura regular e sem variação, compatível com o fluxo de pedestres."/>
    <s v="10 | Calçada de aparência plana, que não impede o caminhar confortável e seguro"/>
    <s v="Trecho com inclinação regular, aparentemente plano."/>
    <n v="8"/>
    <s v="Calçada obstruída por um balizador apenas."/>
    <s v="5 | A rampa existe, mas está fora de norma ou sem manutenção"/>
    <s v="Existente mas sem manutenção."/>
    <n v="7"/>
    <s v="Faixa visível com placas de sinalização."/>
    <s v="5 | Trecho com semáforo para pedestres, mas sem sinal sonoro. Espera para abertura superior a 1 min. e tempo curto (menos de 15 seg.) para travessia"/>
    <s v="Não há sinalização. Não é necessária."/>
    <s v="0 | Trecho não tem nenhuma orientação para localização dos pedestres"/>
    <s v="Não há placas de orientação para pedestres, somente para veículos. Placas somente com nomes da rua."/>
    <n v="8"/>
    <n v="70"/>
    <s v="Barulho excessivo quando há passagem de ônibus e caminhões. No geral é agradável."/>
    <n v="9"/>
    <s v="Trânsito não intenso com baixo nível de poluição. Ônibus circulando com escapamentos em boas condições."/>
    <n v="8"/>
    <s v="Há bancos nas proximidades, cafés, arborização, etc."/>
    <s v="10 | Rua com árvores dispostas a cada 10 metros. Canteiros ajardinados e bem mantidos ao lado da calçada. Edificações também têm jardins e árvores"/>
    <n v="30"/>
    <s v="Árvores em bom estado, mas sem muita sombra. Há sombra das árvores do interior da quadra."/>
    <s v="10 | Local de tráfego leve, com velocidade até 40 km/h, com ruas movimentadas, comércio aberto e “sensação de segurança”"/>
    <s v="Local seguro, com trânsito não agressivo. Sensação de segurança, inclusive a noite."/>
    <s v="https://drive.google.com/open?id=155gral-2uDQFfUeTBRFi4TxW5hYP091Y, https://drive.google.com/open?id=1nFsyHfOXlD188UXu2KsBk6mYhQ-yHdvR, https://drive.google.com/open?id=1XzSG92KxuG_WmVIZFNnoI_eN-vJPma_6"/>
    <s v="rodanrafael@gmail.com"/>
    <d v="1899-12-30T14:36:00"/>
    <n v="7"/>
    <n v="7"/>
    <n v="10"/>
    <n v="8"/>
    <n v="5"/>
    <n v="7"/>
    <n v="5"/>
    <n v="0"/>
    <n v="8"/>
    <n v="9"/>
    <n v="8"/>
    <n v="10"/>
    <n v="10"/>
    <n v="7.4"/>
    <n v="5.166666666666667"/>
    <n v="8.8333333333333339"/>
    <n v="7.5"/>
  </r>
  <r>
    <x v="299"/>
    <x v="0"/>
    <x v="66"/>
    <x v="8"/>
    <s v="SC"/>
    <x v="5"/>
    <x v="305"/>
    <x v="0"/>
    <s v="5 | Calçada com frestas, além de algumas falhas no pavimento"/>
    <s v="Pavimento com falhas, algumas festas e poucos desníveis."/>
    <s v="10 | Calçada com mais de 3,0 metros de largura e faixa livre com 1,20 m ou mais"/>
    <n v="4"/>
    <n v="2.5"/>
    <s v="Largura regular, sem variação."/>
    <s v="10 | Calçada de aparência plana, que não impede o caminhar confortável e seguro"/>
    <s v="Calçada visivelmente plana."/>
    <n v="8"/>
    <s v="1 ponto de ônibus obstrui a passagem em um trecho da via."/>
    <s v="5 | A rampa existe, mas está fora de norma ou sem manutenção"/>
    <s v="Rampas existentes mas fora da norma ou sem manutenção."/>
    <n v="6"/>
    <s v="Faixa visível mas sem sinalização vertical."/>
    <s v="5 | Trecho com semáforo para pedestres, mas sem sinal sonoro. Espera para abertura superior a 1 min. e tempo curto (menos de 15 seg.) para travessia"/>
    <s v="Não existente e não necessário."/>
    <s v="0 | Trecho não tem nenhuma orientação para localização dos pedestres"/>
    <s v="Não há."/>
    <s v="10 | Trecho com baixo nível de ruído, com, no máximo, 65 dB de nível sonoro"/>
    <n v="65"/>
    <s v="Ônibus que passam esporadicamente causam maior ruído. No geral é agradável."/>
    <s v="10 | Trecho com baixo nível de poluição, permitindo sentir até o aroma de plantas e flores"/>
    <s v="Baixo nível de poluição. É possível sentir o cheiro das plantas e flores."/>
    <s v="5 | Trecho com algum local para descanso ou abrigo, como parada de ônibus ou marquise de edifício"/>
    <s v="Trecho com abrigo do ponto de ônibus. É o único."/>
    <s v="10 | Rua com árvores dispostas a cada 10 metros. Canteiros ajardinados e bem mantidos ao lado da calçada. Edificações também têm jardins e árvores"/>
    <n v="24"/>
    <s v="Árvores e canteiros bem conservados."/>
    <s v="10 | Local de tráfego leve, com velocidade até 40 km/h, com ruas movimentadas, comércio aberto e “sensação de segurança”"/>
    <s v="Local de tráfego não intenso, rua movimentada e sensação de segurança."/>
    <s v="https://drive.google.com/open?id=1LU8QixcoPxwEJsy_ENUd7oGnWkUioP7o, https://drive.google.com/open?id=1SxtGXp7F0bCLVKE7AHH2hEhsPg6Bi0nH, https://drive.google.com/open?id=1lFCKSaNE9CzPeQ-qYbdPuYZcCvrKgB2A, https://drive.google.com/open?id=1rfHa88p4e8kVkNLdUHN6I1uP0Eh9XSdo, https://drive.google.com/open?id=1xFnO_Hgcroy5VNCW0JzqD_8q18Myj3oP, https://drive.google.com/open?id=1I-ZNu-CXh9LdqmP1GcRxRfyuHzuH6O6X"/>
    <s v="rodanrafael@gmail.com"/>
    <d v="1899-12-30T15:18:00"/>
    <n v="5"/>
    <n v="10"/>
    <n v="10"/>
    <n v="8"/>
    <n v="5"/>
    <n v="6"/>
    <n v="5"/>
    <n v="0"/>
    <n v="10"/>
    <n v="10"/>
    <n v="5"/>
    <n v="10"/>
    <n v="10"/>
    <n v="7.6"/>
    <n v="4.666666666666667"/>
    <n v="9.1666666666666661"/>
    <n v="7.5666666666666664"/>
  </r>
  <r>
    <x v="300"/>
    <x v="0"/>
    <x v="66"/>
    <x v="8"/>
    <s v="SC"/>
    <x v="4"/>
    <x v="306"/>
    <x v="2"/>
    <n v="8"/>
    <s v="Nivelada e sem imperfeições, porém sem piso tátil."/>
    <n v="7"/>
    <n v="2"/>
    <n v="2"/>
    <s v="Largura regular."/>
    <s v="10 | Calçada de aparência plana, que não impede o caminhar confortável e seguro"/>
    <s v="Calçada visivelmente plana."/>
    <s v="10 | Trecho sem obstáculos permite o caminhar contínuo pela calçada"/>
    <s v="Trecho sem obstáculos."/>
    <s v="5 | A rampa existe, mas está fora de norma ou sem manutenção"/>
    <s v="Rampas existentes mas fora da norma e sem manutenção."/>
    <n v="7"/>
    <s v="Faixas existentes mas sem sinalização."/>
    <s v="5 | Trecho com semáforo para pedestres, mas sem sinal sonoro. Espera para abertura superior a 1 min. e tempo curto (menos de 15 seg.) para travessia"/>
    <s v="Não existente e não necessário."/>
    <s v="0 | Trecho não tem nenhuma orientação para localização dos pedestres"/>
    <s v="Não há."/>
    <n v="7"/>
    <n v="65"/>
    <s v="Barulho excessivo quando há saída ou chegada de ônibus. No geral é bom."/>
    <n v="7"/>
    <s v="Pouco sinal de poluição, visível somente quando um ônibus mais antigo está passando, o que não é comum."/>
    <s v="0 | Trecho sem nenhum ponto de apoio ou conforto para o pedestre"/>
    <s v="Trecho sem pontos de apoio."/>
    <n v="7"/>
    <n v="31"/>
    <s v="Árvores existentes, mas não produzem sombra."/>
    <s v="10 | Local de tráfego leve, com velocidade até 40 km/h, com ruas movimentadas, comércio aberto e “sensação de segurança”"/>
    <s v="Local de tráfego calmo, passa sensação de segurança."/>
    <s v="https://drive.google.com/open?id=1ILSRi38YELV-ipplhohQT1npVPGciO7w, https://drive.google.com/open?id=1DBqzMH0ztwDvh8iXHB8w_-QLKQBY2b-m, https://drive.google.com/open?id=1KxEuUJcxSXi1-J2CYniyo4QaY3XGZQyw, https://drive.google.com/open?id=1LfBg_xaom6YtCZRQ8OkRfEuHUVj-IWNp, https://drive.google.com/open?id=10gomqmjKCJWx7Mr1DSd73xxSbva-Oc2H, https://drive.google.com/open?id=1aqogrLkbZI4wUGjBcPBK7fQPyU6TDylt, https://drive.google.com/open?id=1j2JlNP8-9_WIt8CfiKtA5jdALI6iEVR6"/>
    <s v="rodanrafael@gmail.com"/>
    <d v="1899-12-30T15:44:00"/>
    <n v="8"/>
    <n v="7"/>
    <n v="10"/>
    <n v="10"/>
    <n v="5"/>
    <n v="7"/>
    <n v="5"/>
    <n v="0"/>
    <n v="7"/>
    <n v="7"/>
    <n v="0"/>
    <n v="7"/>
    <n v="10"/>
    <n v="8"/>
    <n v="5.166666666666667"/>
    <n v="5.833333333333333"/>
    <n v="7.2"/>
  </r>
  <r>
    <x v="301"/>
    <x v="0"/>
    <x v="66"/>
    <x v="8"/>
    <s v="SC"/>
    <x v="6"/>
    <x v="307"/>
    <x v="0"/>
    <s v="10 | Calçada nivelada, sem imperfeições e dotada de piso tátil"/>
    <m/>
    <s v="10 | Calçada com mais de 3,0 metros de largura e faixa livre com 1,20 m ou mais"/>
    <n v="3.76"/>
    <n v="3.43"/>
    <s v="Largura variável no trecho mas nunca menor que 1,2m."/>
    <s v="10 | Calçada de aparência plana, que não impede o caminhar confortável e seguro"/>
    <m/>
    <n v="7"/>
    <s v="Um ponto de ônibus e um poste como barreira para o caminhar."/>
    <s v="10 | Rampas e todas as esquinas, absolutamente de acordo com o padrão da NBR 9050."/>
    <m/>
    <s v="5 | Faixa desgastada, com falta de manutenção e sem placas de advertência."/>
    <s v="Não há faixas de pedestres e não é necessária pois o trecho é calmo o suficiente. As únicas partes onde há conflitos pedestre x veículos é nas entradas dos últimos aos órgãos."/>
    <s v="5 | Trecho com semáforo para pedestres, mas sem sinal sonoro. Espera para abertura superior a 1 min. e tempo curto (menos de 15 seg.) para travessia"/>
    <s v="Não há e não é necessário."/>
    <s v="5 | Trecho tem apenas placas indicando os pontos de interesse"/>
    <s v="Placas indicam apenas os órgãos situados no trecho."/>
    <s v="5 | Trecho com nível alto de ruído, que dificulta a conversação entre pessoas que caminham. Nível acima de 70 dB"/>
    <n v="72"/>
    <s v="O barulho é causado pelo movimento intenso na rodovia. O trecho avaliado é um recuo da rodovia, classificado como uma rua."/>
    <s v="10 | Trecho com baixo nível de poluição, permitindo sentir até o aroma de plantas e flores"/>
    <m/>
    <s v="5 | Trecho com algum local para descanso ou abrigo, como parada de ônibus ou marquise de edifício"/>
    <s v="Somente um ponto de ônibus no local serve como ponto de abrigo."/>
    <n v="2"/>
    <n v="2"/>
    <s v="Árvores de pequeno porte incapazes de gerar sombra. Jardins e canteiros em bom estado."/>
    <n v="7"/>
    <s v="Trânsito não agressivo, mas a noite, segundo conversa informal com transeuntes, o local é mal iluminado e quase não há circulação de pedestres."/>
    <s v="https://drive.google.com/open?id=1dE1T8wHSbVtDWwZAbNlk1lGGpk6tIMGX, https://drive.google.com/open?id=1s6sXtr4Mk3qq2SGZyA8B81MK-k7wWcxK, https://drive.google.com/open?id=1g5ZJFvap2KcyrjanZNpmeBSe4TD37Eer, https://drive.google.com/open?id=1xBIEQ_RUmfVsz29_FR0eeckoGzg4ytSZ, https://drive.google.com/open?id=1HrfK_ZP3EwEiT6ab0GoDtR9emVud4_Oq, https://drive.google.com/open?id=1xWT46M5D709pnngKm-PEDkUnWCHA2UaS, https://drive.google.com/open?id=1dcXnHIfP_ZfEIn1pRbhCaPzUnIsIbp5t, https://drive.google.com/open?id=10osSzOpy359eppXlZ28R3E0p4xKfbjsh, https://drive.google.com/open?id=1Ef16QMScLJqypVmkLsEZgt_2S9nR0-oX, https://drive.google.com/open?id=1IyhZP7HjlJ9jLCLGJafr-Rh49NRgrX1Z"/>
    <s v="rodanrafael@gmail.com"/>
    <d v="1899-12-30T16:14:00"/>
    <n v="10"/>
    <n v="10"/>
    <n v="10"/>
    <n v="7"/>
    <n v="10"/>
    <n v="5"/>
    <n v="5"/>
    <n v="5"/>
    <n v="5"/>
    <n v="10"/>
    <n v="5"/>
    <n v="2"/>
    <n v="7"/>
    <n v="9.4"/>
    <n v="5"/>
    <n v="4.833333333333333"/>
    <n v="7.3666666666666663"/>
  </r>
  <r>
    <x v="302"/>
    <x v="0"/>
    <x v="66"/>
    <x v="8"/>
    <s v="SC"/>
    <x v="7"/>
    <x v="308"/>
    <x v="1"/>
    <s v="10 | Calçada nivelada, sem imperfeições e dotada de piso tátil"/>
    <m/>
    <s v="10 | Calçada com mais de 3,0 metros de largura e faixa livre com 1,20 m ou mais"/>
    <n v="3"/>
    <n v="3"/>
    <m/>
    <s v="10 | Calçada de aparência plana, que não impede o caminhar confortável e seguro"/>
    <s v="Visivelmente plana."/>
    <s v="10 | Trecho sem obstáculos permite o caminhar contínuo pela calçada"/>
    <s v="Livre pra circulação, sem obstáculos."/>
    <s v="5 | A rampa existe, mas está fora de norma ou sem manutenção"/>
    <s v="O trecho conta com pontos com rampas em bom estado, de acordo com a norma e outros onde há rampas em má estado de conservação."/>
    <s v="10 | Faixa de pedestres bem visível, com iluminação para aumentar visibilidade e sinalização de advertência ao motorista"/>
    <s v="Faixa visível, sinalizada e elevada."/>
    <s v="5 | Trecho com semáforo para pedestres, mas sem sinal sonoro. Espera para abertura superior a 1 min. e tempo curto (menos de 15 seg.) para travessia"/>
    <s v="Um dos pontos do trecho tem um semáforo com ausência de botões e de sinal sonoro. Em outro ponto não há semáforo apesar de ser necessário."/>
    <s v="0 | Trecho não tem nenhuma orientação para localização dos pedestres"/>
    <m/>
    <s v="5 | Trecho com nível alto de ruído, que dificulta a conversação entre pessoas que caminham. Nível acima de 70 dB"/>
    <n v="75"/>
    <s v="Grande movimentação de veículos de pequeno e grande porte, de motocicletas a caminhões."/>
    <n v="7"/>
    <s v="Tráfego intenso de veículos que emitem poluição visível, mas não extravagante."/>
    <s v="5 | Trecho com algum local para descanso ou abrigo, como parada de ônibus ou marquise de edifício"/>
    <s v="Pontos de ônibus são os únicos pontos de apoio."/>
    <n v="2"/>
    <n v="0"/>
    <s v="Árvores somente no interior do lote. Vegetação somente do canteiro entre a ciclovia e a rua."/>
    <n v="8"/>
    <s v="Tráfego intenso mas a calçada é segregada pelo canteiro e pela ciclovia. Sensação de segurança."/>
    <s v="https://drive.google.com/open?id=14Mr-OLgZbGUJFG_7RAdHGJLTcdBeIqvB, https://drive.google.com/open?id=1nHQVDhxMMAFxYLDIORJTUQHKAOrFQodU, https://drive.google.com/open?id=13z0Qp6atW4jdqQ5qLA43Ksv0H6N9RJZ_, https://drive.google.com/open?id=1mmuS1MyOa-LOTQ1LN6FnqmCJsYOGG24Z, https://drive.google.com/open?id=1vTtYaOq-amC8TD5TEJKdPY80GRA9Yq6o, https://drive.google.com/open?id=1SpoiD7LdMDrzxhbilgf06T1wqN1Vl7Gh, https://drive.google.com/open?id=1kECSW6DLRQvPTeDSDVXluEtgKDI2HXDZ, https://drive.google.com/open?id=10iRD1c6j82zYJwnPf1KB5e6hAAPBS3Qd, https://drive.google.com/open?id=1FRnTCiJ_DI3Aopdrsb2LlWe5Xxo76PT7"/>
    <s v="rodanrafael@gmail.com"/>
    <d v="1899-12-30T17:16:00"/>
    <n v="10"/>
    <n v="10"/>
    <n v="10"/>
    <n v="10"/>
    <n v="5"/>
    <n v="10"/>
    <n v="5"/>
    <n v="0"/>
    <n v="5"/>
    <n v="7"/>
    <n v="5"/>
    <n v="2"/>
    <n v="8"/>
    <n v="9"/>
    <n v="6.666666666666667"/>
    <n v="4.333333333333333"/>
    <n v="7.5"/>
  </r>
  <r>
    <x v="303"/>
    <x v="0"/>
    <x v="66"/>
    <x v="8"/>
    <s v="SC"/>
    <x v="1"/>
    <x v="309"/>
    <x v="0"/>
    <s v="10 | Calçada nivelada, sem imperfeições e dotada de piso tátil"/>
    <m/>
    <n v="6"/>
    <n v="1.5"/>
    <n v="1.2"/>
    <m/>
    <s v="10 | Calçada de aparência plana, que não impede o caminhar confortável e seguro"/>
    <m/>
    <s v="5 | Obstáculos obrigam a constantes desvios."/>
    <s v="Postes são obstáculos para uma calçada estreita. Em casa de grande fluxo de pedestres, é necessário desviar pela rua."/>
    <s v="5 | A rampa existe, mas está fora de norma ou sem manutenção"/>
    <s v="Rampas sem manutenção e fora da norma."/>
    <n v="7"/>
    <s v="Faixa visível mas sem sinalização."/>
    <s v="5 | Trecho com semáforo para pedestres, mas sem sinal sonoro. Espera para abertura superior a 1 min. e tempo curto (menos de 15 seg.) para travessia"/>
    <s v="Não há e não é necessário."/>
    <s v="0 | Trecho não tem nenhuma orientação para localização dos pedestres"/>
    <s v="Não há."/>
    <s v="10 | Trecho com baixo nível de ruído, com, no máximo, 65 dB de nível sonoro"/>
    <n v="66"/>
    <m/>
    <s v="10 | Trecho com baixo nível de poluição, permitindo sentir até o aroma de plantas e flores"/>
    <m/>
    <s v="0 | Trecho sem nenhum ponto de apoio ou conforto para o pedestre"/>
    <s v="Não há pontos de apoio."/>
    <s v="0 | Trecho de rua sem nenhuma vegetação"/>
    <n v="0"/>
    <s v="Não há."/>
    <n v="7"/>
    <s v="Apesar do trânsito não ser intenso, a calçada é estreita e obriga os pedestres a desviarem para a rua quando há um obstáculo. Em horário de pico, a calçada é insuficiente para acomodar o fluxo. A sensação é de insegurança em relação ao trânsito mas seguro quando levado em conta o risco de violência."/>
    <s v="https://drive.google.com/open?id=1GXLpvX2ieyLF00tcJ7uvVYt7nMAWt7EJ, https://drive.google.com/open?id=1I3qyvMY3XE2BCJkFq77v7rLfUxHc1ZU9, https://drive.google.com/open?id=1UMu8ZoGMgGB_DTC-naV1a8r4t26z-cPR, https://drive.google.com/open?id=1i0qXpNan_6tAFh5HdHOlcIy2kWBRqrnT, https://drive.google.com/open?id=1XOSB8qMhNajXoKKlkXUel2ShjSEEJRrz, https://drive.google.com/open?id=1FJ8M1BzUUT06a3ZoMHoOXfhs2e8SgMfE, https://drive.google.com/open?id=1bG1PNdFicZV8LPqIaekZiuYEgNnH0G9A, https://drive.google.com/open?id=1Hf1r7HVfDHhVPTyQSs0YzsID4ghYxlgS, https://drive.google.com/open?id=1z_foKvEATyaf79RBUWUC-fSmLfRC4Cdq, https://drive.google.com/open?id=1dL627aT7ZWiqn3OP9SWiPD_WC6S-FGFb"/>
    <s v="rodanrafael@gmail.com"/>
    <d v="1899-12-30T17:50:00"/>
    <n v="10"/>
    <n v="6"/>
    <n v="10"/>
    <n v="5"/>
    <n v="5"/>
    <n v="7"/>
    <n v="5"/>
    <n v="0"/>
    <n v="10"/>
    <n v="10"/>
    <n v="0"/>
    <n v="0"/>
    <n v="7"/>
    <n v="7.2"/>
    <n v="5.166666666666667"/>
    <n v="5"/>
    <n v="6.333333333333333"/>
  </r>
  <r>
    <x v="304"/>
    <x v="0"/>
    <x v="66"/>
    <x v="8"/>
    <s v="SC"/>
    <x v="4"/>
    <x v="310"/>
    <x v="1"/>
    <s v="10 | Calçada nivelada, sem imperfeições e dotada de piso tátil"/>
    <m/>
    <s v="10 | Calçada com mais de 3,0 metros de largura e faixa livre com 1,20 m ou mais"/>
    <n v="6.2"/>
    <n v="5.3"/>
    <s v="A faixa livre é uma média entre três pontos: Calçadas do terminal, do canteiro central e do mercado público. Todas são amplas e comportam a capacidade exigida."/>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s v="Sinalizada vertical e horizontalmente."/>
    <n v="8"/>
    <s v="Apesar do tempo ser suficiente para travessia, não há sinalização sonora nem botões."/>
    <s v="0 | Trecho não tem nenhuma orientação para localização dos pedestres"/>
    <s v="É um ponto de grande movimentação (talvez o mais movimentado da cidade), mas, apesar disso, não há placas ou mapas para orientação de pedestres."/>
    <n v="3"/>
    <n v="80"/>
    <s v="O barulho chega a ser excessivo em alguns pontos, como no canteiro central, onde estão os músicos e os vendedores. Há também, em nível considerável, poluição sonora causada pelos veículos que trafegam em alta velocidade."/>
    <n v="2"/>
    <s v="Trecho com grande movimentação de veículos. A poluição é visível e perceptível ao olfato."/>
    <n v="7"/>
    <s v="Há somente alguns bancos espalhados no terminal."/>
    <n v="2"/>
    <n v="2"/>
    <s v="Árvores de pequeno porte e grama estão presentes no trecho avaliado. Há também árvores grandes no interior do terminal mas incapazes de fornecer sombra."/>
    <s v="5 | Trecho com trânsito mais agressivo e velocidade regulamentar acima de 50 km/h"/>
    <s v="O trânsito agressivo obriga o pedestre a permanecer na calçada, o que é facilitado pela existência de grades para fazer a segregação. Relativamente seguro em todos os aspectos, mas é inseguro no período noturno por conta da baixa movimentação de pedestres."/>
    <s v="https://drive.google.com/open?id=1ifnd5UpZSyYPESRRlIbJUI0ArbLnp3oP, https://drive.google.com/open?id=13hgH1pfUCjMcS6t85eD2sjw14uS2XzVE, https://drive.google.com/open?id=1b02kPVEh9iADhD9mwUbrI-EmhSBvrG9S, https://drive.google.com/open?id=1PLdAEguGxAhEfZKnZyRflWG3gDVMl8hg, https://drive.google.com/open?id=1BzunbF6aBz3EftAKsPk3HSDDqBO9lbeY, https://drive.google.com/open?id=1KTiYB5_PiHIT0-Nl-FDoJE4iljqMamMG, https://drive.google.com/open?id=1ErxT917UPPrstJmnxnzQo2IdoaclUdLs, https://drive.google.com/open?id=1744fTeF_I8ypi83K7kRqObibqx85QXO8, https://drive.google.com/open?id=1aQaqOkQmK_k8CAlqykXFDmyqTzAeUs0-"/>
    <s v="rodanrafael@gmail.com"/>
    <d v="1899-12-30T15:15:00"/>
    <n v="10"/>
    <n v="10"/>
    <n v="10"/>
    <n v="10"/>
    <n v="10"/>
    <n v="10"/>
    <n v="8"/>
    <n v="0"/>
    <n v="3"/>
    <n v="2"/>
    <n v="7"/>
    <n v="2"/>
    <n v="5"/>
    <n v="10"/>
    <n v="7.666666666666667"/>
    <n v="3.1666666666666665"/>
    <n v="7.666666666666667"/>
  </r>
  <r>
    <x v="305"/>
    <x v="0"/>
    <x v="66"/>
    <x v="8"/>
    <s v="SC"/>
    <x v="0"/>
    <x v="311"/>
    <x v="0"/>
    <s v="5 | Calçada com frestas, além de algumas falhas no pavimento"/>
    <s v="Calçada com falhas e irregularidades causada pela pavimentação em pedras portuguesas. Não há piso tátil."/>
    <n v="9"/>
    <n v="3.1"/>
    <n v="2.8"/>
    <m/>
    <s v="10 | Calçada de aparência plana, que não impede o caminhar confortável e seguro"/>
    <m/>
    <s v="10 | Trecho sem obstáculos permite o caminhar contínuo pela calçada"/>
    <m/>
    <s v="5 | A rampa existe, mas está fora de norma ou sem manutenção"/>
    <s v="Rampas sem manutenção, fora da norma e ausentes em algumas esquinas."/>
    <n v="8"/>
    <s v="Faixas visíveis e sinalizadas."/>
    <n v="7"/>
    <s v="Nem todos os pontos de travessia possuem sinalização, mas onde é existente não possui sinal sonoro. Onde não há sinalização não é necessária."/>
    <n v="4"/>
    <s v="Poucas placas mostrando pontos de interesse e locais turísticos."/>
    <n v="7"/>
    <n v="70"/>
    <s v="O nível de barulho aumenta quando há movimentação de veículos pesados."/>
    <n v="9"/>
    <m/>
    <s v="10 | Trecho com muitos bancos, praças, minipraças, espaços cobertos para descanso, abrigos para a chuva, banheiros e bebedouros públicos"/>
    <m/>
    <s v="10 | Rua com árvores dispostas a cada 10 metros. Canteiros ajardinados e bem mantidos ao lado da calçada. Edificações também têm jardins e árvores"/>
    <n v="35"/>
    <s v="O número de árvores é aproximado. Há vegetação em abundância tanto no entorno quanto no interior da praça."/>
    <n v="8"/>
    <s v="Local com fluxo moderado mas há sensação de segurança. Possivelmente no período noturno se torna menos seguro, apesar da presença de policiais. É uma área onde há consumo de drogas ilícitas na proximidade."/>
    <s v="https://drive.google.com/open?id=1zYzyGiYBeAKryoHi4LHj38HoKKyKVPBl, https://drive.google.com/open?id=12pZ3uTdEcQX3D4EXIhipuayiY6xdxXa9, https://drive.google.com/open?id=1wcHOK--hZB4kJCKvPHeBOYyjX9-YY_RX, https://drive.google.com/open?id=1BFZZloVsPQdCtggWqDGQNN9DD9tUz4KQ, https://drive.google.com/open?id=1EdLnegI-C_Va6XAfPnjeeo3qD01YIbl6, https://drive.google.com/open?id=1Ge9o8TEfIZaofXCxQor_Nsd2ug8xkMrl, https://drive.google.com/open?id=1o10Inh_6PO_5DEcw_gJFkkTB_e7ZW2tD, https://drive.google.com/open?id=1fdj1UGbf1OXI-GJr8hqjQbMtyaVZOQkl, https://drive.google.com/open?id=1hOYMzqRG_FXGd2E1rnF526fUJmZEawVT, https://drive.google.com/open?id=1c6PKKu_mcnEs-c6xZuNG8QCVX7u-dFT8"/>
    <s v="rodanrafael@gmail.com"/>
    <d v="1899-12-30T16:09:00"/>
    <n v="5"/>
    <n v="9"/>
    <n v="10"/>
    <n v="10"/>
    <n v="5"/>
    <n v="8"/>
    <n v="7"/>
    <n v="4"/>
    <n v="7"/>
    <n v="9"/>
    <n v="10"/>
    <n v="10"/>
    <n v="8"/>
    <n v="7.8"/>
    <n v="7"/>
    <n v="8.8333333333333339"/>
    <n v="7.8666666666666663"/>
  </r>
  <r>
    <x v="306"/>
    <x v="0"/>
    <x v="66"/>
    <x v="8"/>
    <s v="SC"/>
    <x v="1"/>
    <x v="312"/>
    <x v="2"/>
    <n v="2"/>
    <s v="Muitas frestas no piso, pavimentação irregular, de vários tipos em pontos diferentes. É importante mencionar que o local é um calçadão, de uso exclusivo de pedestres, mas ainda assim há um fluxo pequeno de veículos que não respeitam."/>
    <s v="10 | Calçada com mais de 3,0 metros de largura e faixa livre com 1,20 m ou mais"/>
    <n v="6"/>
    <n v="6"/>
    <m/>
    <n v="9"/>
    <s v="A rua não é totalmente plana, visivelmente há uma inclinação leve no meio da rua, que está formato de &quot;v&quot;. É por onde água escorre em dias chuvosos, o que pode dificultar o caminhar pela parte central."/>
    <s v="10 | Trecho sem obstáculos permite o caminhar contínuo pela calçada"/>
    <s v="O caminhar é tranquilo, apesar de haver mesas e cadeiras na rua, o espaço é suficiente para a passagem, sem causar problemas."/>
    <s v="5 | A rampa existe, mas está fora de norma ou sem manutenção"/>
    <s v="Não há necessidade de rampas de acessibilidade. A rua inteira está no mesmo nível das calçadas."/>
    <s v="5 | Faixa desgastada, com falta de manutenção e sem placas de advertência."/>
    <s v="Não existem faixas e não há necessidade."/>
    <s v="5 | Trecho com semáforo para pedestres, mas sem sinal sonoro. Espera para abertura superior a 1 min. e tempo curto (menos de 15 seg.) para travessia"/>
    <s v="Não há e não é necessário."/>
    <s v="0 | Trecho não tem nenhuma orientação para localização dos pedestres"/>
    <m/>
    <n v="8"/>
    <n v="67"/>
    <m/>
    <s v="10 | Trecho com baixo nível de poluição, permitindo sentir até o aroma de plantas e flores"/>
    <m/>
    <n v="2"/>
    <s v="Únicos pontos para descanso e abrigo são as cadeiras dos bares e restaurantes."/>
    <s v="0 | Trecho de rua sem nenhuma vegetação"/>
    <n v="0"/>
    <m/>
    <s v="10 | Local de tráfego leve, com velocidade até 40 km/h, com ruas movimentadas, comércio aberto e “sensação de segurança”"/>
    <m/>
    <s v="https://drive.google.com/open?id=1oKznMvfrD0i2udqDRbVSN9D3-8P15PI6, https://drive.google.com/open?id=1tw14mGAb4HGalVGu2MF4hX5dGi1nB5-a, https://drive.google.com/open?id=1RiyCZk1UcqM97g24dhte_0BXqO9y98-M, https://drive.google.com/open?id=1nggi4cb5-D-YzRpOpEQFpA6Ggn7jVS-1, https://drive.google.com/open?id=1YMX3e_EHB18sZ28FJxkLcWETGqN4Ufr4, https://drive.google.com/open?id=1986Q8YZKDA9ZhdCo5JyrWilekI_clqK3, https://drive.google.com/open?id=1GigQ4H8DqOp_-CndS08zk2lmFsW1ldXi, https://drive.google.com/open?id=1m2Jlxkw0gFeSmN104GLVNR-0SrKsl42l"/>
    <s v="rodanrafael@gmail.com"/>
    <d v="1899-12-30T16:20:00"/>
    <n v="2"/>
    <n v="10"/>
    <n v="9"/>
    <n v="10"/>
    <n v="5"/>
    <n v="5"/>
    <n v="5"/>
    <n v="0"/>
    <n v="8"/>
    <n v="10"/>
    <n v="2"/>
    <n v="0"/>
    <n v="10"/>
    <n v="7.2"/>
    <n v="4.166666666666667"/>
    <n v="4.666666666666667"/>
    <n v="6.3666666666666663"/>
  </r>
  <r>
    <x v="307"/>
    <x v="0"/>
    <x v="66"/>
    <x v="8"/>
    <s v="SC"/>
    <x v="2"/>
    <x v="313"/>
    <x v="1"/>
    <s v="5 | Calçada com frestas, além de algumas falhas no pavimento"/>
    <s v="Muitas frestas a falhas na pavimentação."/>
    <n v="9"/>
    <n v="2.9"/>
    <n v="2.4"/>
    <m/>
    <n v="7"/>
    <s v="Calçada levemente inclinada em alguns pontos, podendo causar acidentes."/>
    <n v="8"/>
    <s v="No trecho avaliado há um ponto com obstáculo (árvore)."/>
    <n v="7"/>
    <s v="Há rampas no trecho mas não em todas os pontos onde ela é necessária."/>
    <s v="10 | Faixa de pedestres bem visível, com iluminação para aumentar visibilidade e sinalização de advertência ao motorista"/>
    <m/>
    <n v="7"/>
    <s v="Semáforos para pedestres existentes mas sem botões e sinais sonoros. O tempo de travessia é suficiente."/>
    <s v="0 | Trecho não tem nenhuma orientação para localização dos pedestres"/>
    <m/>
    <s v="5 | Trecho com nível alto de ruído, que dificulta a conversação entre pessoas que caminham. Nível acima de 70 dB"/>
    <n v="70"/>
    <s v="Movimentação intensa de veículos de todos os portes."/>
    <n v="8"/>
    <s v="Poluição causada pontualmente por ônibus com escapamento em má condição."/>
    <s v="5 | Trecho com algum local para descanso ou abrigo, como parada de ônibus ou marquise de edifício"/>
    <s v="Há pontos de ônibus no local como abrigo."/>
    <s v="5 | Trecho com algumas árvores que trazem sombra"/>
    <n v="5"/>
    <s v="Jardins e árvores bem conservadas, no entanto, somente uma árvore é capaz de gerar sombra."/>
    <n v="7"/>
    <s v="Trânsito intenso e agressivo no local, com muita poluição sonora causada por buzinas. Seguro quanto ao risco de violência pois está sempre movimentado por pedestres."/>
    <s v="https://drive.google.com/open?id=1t6iKdiRz_Fj7c3sY3YalQnauiyxKg3QA, https://drive.google.com/open?id=1UWhiiV3YYZE98Hw2zOMMDv1nwOeykFOO, https://drive.google.com/open?id=1wst6qZA3p3uD2RYbtiEw6yKHi7L46nR5, https://drive.google.com/open?id=1zhxSOk9is1TTZk1xY07U4Pe_7LVsB0K8, https://drive.google.com/open?id=1Pqf2xZV8DYKFu3yushdY-D1h-vma1g7s, https://drive.google.com/open?id=1HeNTkajPoIKOOu2DBSipcZ5LSJ7NpFYH, https://drive.google.com/open?id=1S-NRdkhb7xAHxCDIKqhr6EshoR66wInV, https://drive.google.com/open?id=1cpVurQXocEN0xEbimRCw5iL5zhI7iA9Y, https://drive.google.com/open?id=1hzHeLXI_THkNioFyUo4fA3x-KE5c4ZBh, https://drive.google.com/open?id=1HHa5Ks3vzaYYykd0IwkwcTkfTB3M3WUK"/>
    <s v="rodanrafael@gmail.com"/>
    <d v="1899-12-30T17:13:00"/>
    <n v="5"/>
    <n v="9"/>
    <n v="7"/>
    <n v="8"/>
    <n v="7"/>
    <n v="10"/>
    <n v="7"/>
    <n v="0"/>
    <n v="5"/>
    <n v="8"/>
    <n v="5"/>
    <n v="5"/>
    <n v="7"/>
    <n v="7.2"/>
    <n v="7.333333333333333"/>
    <n v="5.5"/>
    <n v="6.8666666666666663"/>
  </r>
  <r>
    <x v="308"/>
    <x v="0"/>
    <x v="66"/>
    <x v="8"/>
    <s v="SC"/>
    <x v="1"/>
    <x v="314"/>
    <x v="1"/>
    <s v="5 | Calçada com frestas, além de algumas falhas no pavimento"/>
    <s v="Piso com lajotas desgastadas. Muitas frestas e pequenos buracos. Em outro ponto da avaliação, o pavimento está totalmente deteriorado, com o concreto quebrado. O piso tátil é descontínuo, sendo que no posto do INSS ele não existe."/>
    <n v="7"/>
    <n v="3"/>
    <n v="2.6"/>
    <s v="Largura variável no trecho avaliado, mas nunca menor que 1.2 metros de faixa livre."/>
    <n v="6"/>
    <s v="Em uma das esquinas a inclinação é alta, obrigando o pedestre a transitar com mais cuidado."/>
    <s v="10 | Trecho sem obstáculos permite o caminhar contínuo pela calçada"/>
    <m/>
    <s v="5 | A rampa existe, mas está fora de norma ou sem manutenção"/>
    <s v="Rampas fora da norma quando existentes, além de estarem sem manutenção."/>
    <s v="5 | Faixa desgastada, com falta de manutenção e sem placas de advertência."/>
    <s v="Todas as esquinas possuem faixa de pedestres, mas somente algumas estão visíveis e sem falhas. Numa delas, no semáforo, os veículos param em cima, obrigando o pedestre a contornar os veículos ao fazer a travessia."/>
    <s v="5 | Trecho com semáforo para pedestres, mas sem sinal sonoro. Espera para abertura superior a 1 min. e tempo curto (menos de 15 seg.) para travessia"/>
    <s v="Tempo suficiente para a travessia de pessoas sem deficiência. Há semáforo de pedestres somente em uma das esquinas, apesar de ser necessário em mais de uma."/>
    <s v="0 | Trecho não tem nenhuma orientação para localização dos pedestres"/>
    <m/>
    <n v="2"/>
    <n v="80"/>
    <s v="Movimentação intensa de veículos de todos os portes. O barulho é excessivo, especialmente nos semáforos."/>
    <s v="5 | Trecho com tráfego intenso de veículos, em especial motocicletas, ônibus, caminhões e vans com motor diesel"/>
    <s v="É possível sentir o aroma das plantas do canteiro quando está próximo delas, mas na calçada ou nos pontos de travessia, a poluição é visível. Há muitos ônibus, caminhões e motocicletas."/>
    <s v="0 | Trecho sem nenhum ponto de apoio ou conforto para o pedestre"/>
    <m/>
    <n v="4"/>
    <n v="5"/>
    <s v="Existem árvores no trecho mas nenhuma delas é capaz de fornecer sombra. Os jardins estão mal conservados."/>
    <s v="5 | Trecho com trânsito mais agressivo e velocidade regulamentar acima de 50 km/h"/>
    <s v="Trecho um pouco inseguro pois o trânsito é agressivo, há movimentação em alta velocidade e as calçadas não são totalmente segregadas. O risco de violência aparenta ser baixo, mas pode causar insegurança principalmente pela noite, quando o fluxo de pedestres cai drasticamente."/>
    <s v="https://drive.google.com/open?id=1Rx6q00fp-y0Zkxrc8dpyntbgUm3LyoDC, https://drive.google.com/open?id=1EMzgv3vMFK0xRpdGn5ZYKdlwnLU6j5Ym, https://drive.google.com/open?id=12Nxl7G2vqJwa0wOilhvWnx324DS-hcEq, https://drive.google.com/open?id=1PmIHtH7bx1uyJGwKTtZw5FmfpwmYnp3t, https://drive.google.com/open?id=1_0q4ZMviLbV6wWSmelyUWVyVeBpkijZK, https://drive.google.com/open?id=1XECKBiSIzWLvhTPZXu_ocH1OtsFyubhx, https://drive.google.com/open?id=1ICbso-LmvTdafkeRqqHsowstwNGr8_7p, https://drive.google.com/open?id=1O2HpD0BkkxIq1oJK7dUsz1omx61L5au-, https://drive.google.com/open?id=1bK551RpccRJ7N5PnEmkIJWtX0UQxZ2S1, https://drive.google.com/open?id=1KxSt3z6ojkp_XmI6D2YB8DTDzBggG3SQ"/>
    <s v="rodanrafael@gmail.com"/>
    <d v="1899-12-30T16:21:00"/>
    <n v="5"/>
    <n v="7"/>
    <n v="6"/>
    <n v="10"/>
    <n v="5"/>
    <n v="5"/>
    <n v="5"/>
    <n v="0"/>
    <n v="2"/>
    <n v="5"/>
    <n v="0"/>
    <n v="4"/>
    <n v="5"/>
    <n v="6.6"/>
    <n v="4.166666666666667"/>
    <n v="2.8333333333333335"/>
    <n v="5.2"/>
  </r>
  <r>
    <x v="309"/>
    <x v="0"/>
    <x v="66"/>
    <x v="8"/>
    <s v="SC"/>
    <x v="1"/>
    <x v="315"/>
    <x v="1"/>
    <n v="7"/>
    <s v="Pequenas frestas e falhas no pavimento."/>
    <n v="8"/>
    <n v="1.9"/>
    <n v="1.5"/>
    <s v="Largura irregular, variável, mas nunca menor que 1.2"/>
    <n v="8"/>
    <s v="A inclinação da calçada está boa, o problema está na inclinação da rua, que é íngreme."/>
    <n v="8"/>
    <s v="Somente postes são obstáculos."/>
    <s v="5 | A rampa existe, mas está fora de norma ou sem manutenção"/>
    <s v="Rampas sem manutenção e ausentes em alguns pontos."/>
    <n v="7"/>
    <s v="Faixas com falhas na pintura, mas sinalizadas verticalmente."/>
    <s v="0 | Trecho não tem semáforo para pedestre ou semáforo está com defeito"/>
    <s v="Não há semáforos apesar da necessidade."/>
    <s v="0 | Trecho não tem nenhuma orientação para localização dos pedestres"/>
    <m/>
    <n v="4"/>
    <n v="72"/>
    <m/>
    <n v="6"/>
    <s v="Em uma das esquinas é possível sentir através do olfato a fumaça que é produzida pelos veículos em constante movimentação na área. No geral a condição é agradável."/>
    <s v="0 | Trecho sem nenhum ponto de apoio ou conforto para o pedestre"/>
    <s v="Não há."/>
    <n v="4"/>
    <n v="3"/>
    <s v="Trecho com poucas árvores que produzem sombra."/>
    <n v="7"/>
    <s v="Apesar do trânsito intenso, o local é seguro. "/>
    <s v="https://drive.google.com/open?id=12DJ3zN4sGI15DOSQGLqiPZNJj1linKfr, https://drive.google.com/open?id=1y0564jEHWLL5tfQIzXC24HNw5RxUaum_, https://drive.google.com/open?id=16F_nSj3v0r-iRduGQRBfbOgbQfOJyQP4, https://drive.google.com/open?id=1McxHmCeV7mmHzXbg90s9ee3rtYNidRJk, https://drive.google.com/open?id=11Sf97Clykvbs_pfhKTM4StuRSZtNbU2A, https://drive.google.com/open?id=1OX8IiNXuqy1ekK-U57mMzgmEDijUHMs0, https://drive.google.com/open?id=1tgOejj84Y9QUF3m1LFZmKwE4_Yl9V5xu"/>
    <s v="rodanrafael@gmail.com"/>
    <d v="1899-12-30T14:47:00"/>
    <n v="7"/>
    <n v="8"/>
    <n v="8"/>
    <n v="8"/>
    <n v="5"/>
    <n v="7"/>
    <n v="0"/>
    <n v="0"/>
    <n v="4"/>
    <n v="6"/>
    <n v="0"/>
    <n v="4"/>
    <n v="7"/>
    <n v="7.2"/>
    <n v="3.5"/>
    <n v="3.6666666666666665"/>
    <n v="5.7333333333333334"/>
  </r>
  <r>
    <x v="310"/>
    <x v="0"/>
    <x v="66"/>
    <x v="8"/>
    <s v="SC"/>
    <x v="7"/>
    <x v="316"/>
    <x v="2"/>
    <s v="5 | Calçada com frestas, além de algumas falhas no pavimento"/>
    <s v="Sem piso tátil, com falhas na pavimentação e pontos de acúmulo de água."/>
    <n v="7"/>
    <n v="2.1"/>
    <n v="2.1"/>
    <s v="Largura regular, não variável."/>
    <n v="8"/>
    <s v="Calçada visivelmente plana na maior parte do trecho, mas há um ponto onde a calçada tem uma inclinação que dificulta a passagem de pedestres."/>
    <s v="10 | Trecho sem obstáculos permite o caminhar contínuo pela calçada"/>
    <m/>
    <s v="5 | A rampa existe, mas está fora de norma ou sem manutenção"/>
    <s v="Rampas encontradas sem manutenção, algumas fora da norma."/>
    <n v="9"/>
    <s v="Faixas foram encontradas nas esquinas, mas na atual entrada da escola não há."/>
    <s v="5 | Trecho com semáforo para pedestres, mas sem sinal sonoro. Espera para abertura superior a 1 min. e tempo curto (menos de 15 seg.) para travessia"/>
    <s v="Não há e não é necessário."/>
    <s v="0 | Trecho não tem nenhuma orientação para localização dos pedestres"/>
    <m/>
    <s v="10 | Trecho com baixo nível de ruído, com, no máximo, 65 dB de nível sonoro"/>
    <n v="64"/>
    <m/>
    <s v="10 | Trecho com baixo nível de poluição, permitindo sentir até o aroma de plantas e flores"/>
    <m/>
    <s v="0 | Trecho sem nenhum ponto de apoio ou conforto para o pedestre"/>
    <m/>
    <n v="3"/>
    <n v="1"/>
    <s v="Trecho com arborização somente no interior dos lotes."/>
    <s v="10 | Local de tráfego leve, com velocidade até 40 km/h, com ruas movimentadas, comércio aberto e “sensação de segurança”"/>
    <m/>
    <s v="https://drive.google.com/open?id=1z1kMhkihrNV627RYB1YoGLCAcIzc5T7D, https://drive.google.com/open?id=1djIaCPTxSCpRcv4ENKUbx9os9yJt5vDy, https://drive.google.com/open?id=15c659YnWIFBJcWXC_ve6aOYrywsEr7nr, https://drive.google.com/open?id=16ABalO8InAQtm7VowBgCNbH9gag8B9tf, https://drive.google.com/open?id=1FpKuJi3qPAYMxEBJfD3URFxwMBNieAfP, https://drive.google.com/open?id=1u72CPDygDNwA3cFTf6z0_88g9xR5_H1t, https://drive.google.com/open?id=1lmTZJpf9nUPvMBDqPSfbFre6zEPDYNEU, https://drive.google.com/open?id=1rsRlhRtO6Kbuw0qoQu2N9DIc-rIa18gx, https://drive.google.com/open?id=1R933HHpLNE3uuoLrUM2rMA2VoElZsQPf, https://drive.google.com/open?id=1jYG5ODOT0G-sWvR2nU9fh9rYEVrGTv_s"/>
    <s v="rodanrafael@gmail.com"/>
    <d v="1899-12-30T15:19:00"/>
    <n v="5"/>
    <n v="7"/>
    <n v="8"/>
    <n v="10"/>
    <n v="5"/>
    <n v="9"/>
    <n v="5"/>
    <n v="0"/>
    <n v="10"/>
    <n v="10"/>
    <n v="0"/>
    <n v="3"/>
    <n v="10"/>
    <n v="7"/>
    <n v="6.166666666666667"/>
    <n v="6"/>
    <n v="6.9333333333333336"/>
  </r>
  <r>
    <x v="311"/>
    <x v="0"/>
    <x v="66"/>
    <x v="8"/>
    <s v="SC"/>
    <x v="9"/>
    <x v="317"/>
    <x v="2"/>
    <n v="9"/>
    <s v="Poucas imperfeições encontradas."/>
    <n v="6"/>
    <n v="1.75"/>
    <n v="1.2"/>
    <s v="Largura variável, apesar de estar no limite da largura mínima, é suficiente pra comportar o fluxo."/>
    <s v="10 | Calçada de aparência plana, que não impede o caminhar confortável e seguro"/>
    <m/>
    <n v="7"/>
    <s v="Pontos do trecho são obstruídos por postes."/>
    <s v="5 | A rampa existe, mas está fora de norma ou sem manutenção"/>
    <s v="As rampas existentes estão sem manutenção ou fora da norma."/>
    <n v="6"/>
    <s v="Em uma das esquinas a faixa não está visível, com falhas sérias na pintura, tendo apenas sinalização vertical."/>
    <s v="5 | Trecho com semáforo para pedestres, mas sem sinal sonoro. Espera para abertura superior a 1 min. e tempo curto (menos de 15 seg.) para travessia"/>
    <s v="Não há e não é necessário."/>
    <s v="0 | Trecho não tem nenhuma orientação para localização dos pedestres"/>
    <m/>
    <n v="9"/>
    <n v="66"/>
    <m/>
    <s v="10 | Trecho com baixo nível de poluição, permitindo sentir até o aroma de plantas e flores"/>
    <m/>
    <s v="10 | Trecho com muitos bancos, praças, minipraças, espaços cobertos para descanso, abrigos para a chuva, banheiros e bebedouros públicos"/>
    <s v="Há no local uma praça arborizada e com bancos."/>
    <n v="7"/>
    <n v="12"/>
    <s v="As árvores estão concentradas na praça da biblioteca."/>
    <n v="8"/>
    <s v="Rua tranquila e com tráfego calmo. Sensação de segurança presente."/>
    <s v="https://drive.google.com/open?id=1HihKU23-IycmVEW2NfNRn-RDseFYE-bu, https://drive.google.com/open?id=1KD8noX5Xg4qYITnRdlk63YDb8hIasPqj, https://drive.google.com/open?id=1UHKidyL1cIeDyhHawfl_CL2bnXzqKjLX, https://drive.google.com/open?id=11zPvULLVlsQoWbUcjcsmEqsWiEFQUkvq, https://drive.google.com/open?id=12xlSCCXleGD9XxaM7lJK5GeNMZZOu1H3, https://drive.google.com/open?id=1Fuhi6dvrMLtk0KZWqJttsWis0rZ96q21, https://drive.google.com/open?id=1uOkU8mlj6gzANk9nzUWqNfppCOz8IEOU, https://drive.google.com/open?id=1YXhIUjBTWRMq-44QDof-sRr_0GpLO4KX, https://drive.google.com/open?id=1Vct8cif5gUv3DEQ0Rw24XBqOGSYskVGb, https://drive.google.com/open?id=1ciA8Zbi9qCov0xeJiVL_HLPXPPR-9hSD"/>
    <s v="rodanrafael@gmail.com"/>
    <d v="1899-12-30T15:50:00"/>
    <n v="9"/>
    <n v="6"/>
    <n v="10"/>
    <n v="7"/>
    <n v="5"/>
    <n v="6"/>
    <n v="5"/>
    <n v="0"/>
    <n v="9"/>
    <n v="10"/>
    <n v="10"/>
    <n v="7"/>
    <n v="8"/>
    <n v="7.4"/>
    <n v="4.666666666666667"/>
    <n v="8.6666666666666661"/>
    <n v="7.166666666666667"/>
  </r>
  <r>
    <x v="312"/>
    <x v="0"/>
    <x v="67"/>
    <x v="8"/>
    <s v="SC"/>
    <x v="4"/>
    <x v="318"/>
    <x v="0"/>
    <n v="9"/>
    <s v="Poucas rachaduras pequenas encontradas. Um dos pontos não possui piso tátil."/>
    <n v="9"/>
    <n v="3"/>
    <n v="2.8"/>
    <s v="Largura irregular, variável ao longo da via, mas nunca menor que 1,20m."/>
    <n v="9"/>
    <m/>
    <n v="7"/>
    <s v="Em um dos pontos do trecho o pedestre é obrigado a interromper a caminhada por conta da entrada e saída dos estacionamentos."/>
    <n v="6"/>
    <s v="Em alguns pontos não existem rampas enquanto em outros ela está em mal estado de conservação. São poucas as rampas de acordo com a norma."/>
    <n v="4"/>
    <s v="Poucas faixa de pedestres espalhadas pelo local avaliado."/>
    <n v="4"/>
    <s v="Em um dos pontos não há semáforo quando deveria existir. Em outro, não há e não é necessário. No ponto onde há sinalização, não existe botões e sinais sonoros."/>
    <s v="0 | Trecho não tem nenhuma orientação para localização dos pedestres"/>
    <m/>
    <n v="6"/>
    <n v="68"/>
    <m/>
    <n v="9"/>
    <s v="Local bem ventilado, o que ajuda a manter a poluição afastada."/>
    <n v="3"/>
    <s v="Em poucos pontos é possível se abrigar, como nas marquises dos hospitais da área."/>
    <n v="7"/>
    <n v="9"/>
    <s v="Muitas árvores espalhadas e distantes umas das outras. Poucas são capazes de gerar sombra."/>
    <n v="8"/>
    <s v="Em um dos pontos o caminhar é seguro pois a calçada é segregada por um canteiro e por diferença de nível. Em outro, as interrupções obrigam as pessoas a caminhar na rua frequentemente. Há muito tráfego de ônibus e o trânsito é relativamente intenso. A sensação é de segurança no geral."/>
    <s v="https://drive.google.com/open?id=1XTTXfbODhehwkBmTKEn5tSAy7Mck05AH, https://drive.google.com/open?id=1rB1h7CzXkP6XdcdXlaP-Ul4fSnWgJZkj, https://drive.google.com/open?id=11u3AdKnBQQrZ_iQo48zET-SYVZRL_dVE, https://drive.google.com/open?id=1uy42Tsops_LmWLGFs5MWfDq_8RvxrC4a, https://drive.google.com/open?id=1ZDpL3ySKUoDTR6tbrqlAQlV2Wm5PFkLW, https://drive.google.com/open?id=1jaEY5vS74oBug6N_njS1N2xOnHYPm-ft, https://drive.google.com/open?id=1NTEG1QdnhyAshPoejJ5DA2c92vqOhB24, https://drive.google.com/open?id=1riKi3iBgazQdJTJ0B69hgR8hmWVmE7xr, https://drive.google.com/open?id=1aAl2AzXYANicgcA0TKbAGkfQ17vofBBO, https://drive.google.com/open?id=1BTXQB03K05xnGPAzuZI-pJaqeJJEFAxq"/>
    <s v="jacksondmagalhaes@gmail.com"/>
    <d v="1899-12-30T11:37:00"/>
    <n v="9"/>
    <n v="9"/>
    <n v="9"/>
    <n v="7"/>
    <n v="6"/>
    <n v="4"/>
    <n v="4"/>
    <n v="0"/>
    <n v="6"/>
    <n v="9"/>
    <n v="3"/>
    <n v="7"/>
    <n v="8"/>
    <n v="8"/>
    <n v="3.3333333333333335"/>
    <n v="6.333333333333333"/>
    <n v="6.7333333333333334"/>
  </r>
  <r>
    <x v="313"/>
    <x v="0"/>
    <x v="67"/>
    <x v="8"/>
    <s v="SC"/>
    <x v="4"/>
    <x v="319"/>
    <x v="0"/>
    <s v="5 | Calçada com frestas, além de algumas falhas no pavimento"/>
    <s v="Alguns buracos e deformidades; pisos faltantes e concreto desgastado."/>
    <n v="8"/>
    <n v="1.9"/>
    <n v="1.4"/>
    <m/>
    <s v="10 | Calçada de aparência plana, que não impede o caminhar confortável e seguro"/>
    <m/>
    <n v="7"/>
    <s v="Postes, pontos de ônibus, acessos de veículos e tampas de bueiros desniveladas podem obstruir a passagem."/>
    <s v="5 | A rampa existe, mas está fora de norma ou sem manutenção"/>
    <s v="Em alguns pontos existem rampas, porém fora da norma. Em outras esquinas avaliadas não há rampas."/>
    <s v="5 | Faixa desgastada, com falta de manutenção e sem placas de advertência."/>
    <s v="Uma das esquinas não possui faixa de pedestres e onde ela existe está levemente desgastada."/>
    <s v="0 | Trecho não tem semáforo para pedestre ou semáforo está com defeito"/>
    <s v="Não há apesar de ser necessário."/>
    <s v="0 | Trecho não tem nenhuma orientação para localização dos pedestres"/>
    <m/>
    <s v="5 | Trecho com nível alto de ruído, que dificulta a conversação entre pessoas que caminham. Nível acima de 70 dB"/>
    <n v="73"/>
    <s v="Transito intenso de carros e ônibus."/>
    <n v="7"/>
    <m/>
    <n v="4"/>
    <s v="Há somente um ponto de ônibus."/>
    <n v="1"/>
    <n v="0"/>
    <s v="Apenas arbustos."/>
    <n v="9"/>
    <m/>
    <s v="https://drive.google.com/open?id=1GE14IGhHE32KwNguMdZCuxKfoL7Zzndl, https://drive.google.com/open?id=1Q7MvHJkVZnO9jmq4gqCQDUtwgj8GXFyo, https://drive.google.com/open?id=1TM2ID8QGioqUs6UU2k0b_s9vUYmRtMaM, https://drive.google.com/open?id=1SEkNCQGIHVN7QfjXjypiBBWC02JllH3P, https://drive.google.com/open?id=1T3oUiWn5RXJGrfiVV-pzR9v4Q1NXm4g6, https://drive.google.com/open?id=1KOh-A1AMojlUAC3MmQ8H93bG_rYJP95A, https://drive.google.com/open?id=1vt5eqgu8poSHIHFDOiuECHHnigMpu_XW, https://drive.google.com/open?id=1rlyOn035J9irXMTZCsUfGJbRQwHATmFX, https://drive.google.com/open?id=1ccAqYkbK1WrQyi9zgAKppRS3V756xWLv, https://drive.google.com/open?id=1hrpY1Q-v6JmxGvKp7l8UPjMYIjiyhNBA"/>
    <s v="jacksondmagalhaes@gmail.com"/>
    <d v="1899-12-30T18:08:00"/>
    <n v="5"/>
    <n v="8"/>
    <n v="10"/>
    <n v="7"/>
    <n v="5"/>
    <n v="5"/>
    <n v="0"/>
    <n v="0"/>
    <n v="5"/>
    <n v="7"/>
    <n v="4"/>
    <n v="1"/>
    <n v="9"/>
    <n v="7"/>
    <n v="2.5"/>
    <n v="3.8333333333333335"/>
    <n v="5.666666666666667"/>
  </r>
  <r>
    <x v="314"/>
    <x v="0"/>
    <x v="67"/>
    <x v="8"/>
    <s v="SC"/>
    <x v="5"/>
    <x v="320"/>
    <x v="0"/>
    <n v="9"/>
    <m/>
    <n v="2"/>
    <n v="1.67"/>
    <n v="1.3"/>
    <s v="A largura de faixa total e livre são médias aritméticas de vários pontos avaliados no trecho. Em dois deles a faixa livre é menor que 1,2m."/>
    <s v="10 | Calçada de aparência plana, que não impede o caminhar confortável e seguro"/>
    <m/>
    <n v="4"/>
    <s v="Muitos postes obrigam a fazer o desvio."/>
    <s v="0 | Não há rampas de acessibilidade."/>
    <m/>
    <n v="6"/>
    <s v="Faixa existente porém pouco visível."/>
    <s v="5 | Trecho com semáforo para pedestres, mas sem sinal sonoro. Espera para abertura superior a 1 min. e tempo curto (menos de 15 seg.) para travessia"/>
    <s v="Não há apesar de ser necessária."/>
    <s v="0 | Trecho não tem nenhuma orientação para localização dos pedestres"/>
    <m/>
    <s v="5 | Trecho com nível alto de ruído, que dificulta a conversação entre pessoas que caminham. Nível acima de 70 dB"/>
    <n v="70"/>
    <s v="Trânsito mais comum de veículos leves, mas eventualmente há circulação de ônibus e veículos pesados."/>
    <n v="9"/>
    <m/>
    <s v="5 | Trecho com algum local para descanso ou abrigo, como parada de ônibus ou marquise de edifício"/>
    <s v="Há somente pontos de ônibus e as calçadas adjacentes a faixa de areia da lagoa como ponto para se sentar e descansar."/>
    <s v="5 | Trecho com algumas árvores que trazem sombra"/>
    <n v="6"/>
    <s v="Árvores existentes mas não fornecem sombra."/>
    <s v="5 | Trecho com trânsito mais agressivo e velocidade regulamentar acima de 50 km/h"/>
    <s v="Calçada muito estreita pro trânsito levemente intenso. Sensação de insegurança no trânsito e de segurança em relação a violência."/>
    <s v="https://drive.google.com/open?id=1qVgUXngV6ddKFxok06ATeBK88m1ZLbOi, https://drive.google.com/open?id=100OkTOi7sq-JEOwGO6cczdcBdn4vXpmp, https://drive.google.com/open?id=13EHFuIbuOtwMBOje7G3r7UGNF8ERg_QZ, https://drive.google.com/open?id=1ltjGbDqVmRHY23jv7JW4dmASSL4SF28i, https://drive.google.com/open?id=1-DAMYhpsrTJRz6fr8hVkhPD9eGImp20F, https://drive.google.com/open?id=1AkDG09haOoNpO4yTm34gknGgHrQJwh3v, https://drive.google.com/open?id=1suMemDiiZeXtmtaCPE8ykwl34FcEbqQ2, https://drive.google.com/open?id=1s2Wqxnwxp50eFtuqjMwW2B9TGgrtY0ex, https://drive.google.com/open?id=1NJFAzTxqRr9dby8QUGxOZwZShrCYmdLl, https://drive.google.com/open?id=18S-Hz9TsGLjQPUzrwMO2iuFfzLwr7Bpo"/>
    <s v="jacksondmagalhaes@gmail.com"/>
    <d v="1899-12-30T19:08:00"/>
    <n v="9"/>
    <n v="2"/>
    <n v="10"/>
    <n v="4"/>
    <n v="0"/>
    <n v="6"/>
    <n v="5"/>
    <n v="0"/>
    <n v="5"/>
    <n v="9"/>
    <n v="5"/>
    <n v="5"/>
    <n v="5"/>
    <n v="5"/>
    <n v="4.666666666666667"/>
    <n v="5.666666666666667"/>
    <n v="5.0666666666666664"/>
  </r>
  <r>
    <x v="315"/>
    <x v="0"/>
    <x v="67"/>
    <x v="8"/>
    <s v="SC"/>
    <x v="7"/>
    <x v="321"/>
    <x v="2"/>
    <n v="7"/>
    <s v="Alguns buracos e irregularidades. Tem piso tátil porém interrompidos."/>
    <n v="4"/>
    <n v="1.56"/>
    <n v="0.9"/>
    <s v="Estreita demais para o tráfego de pessoas. Há trechos onde a calçada fica mais larga mas ainda não é suficiente para o tráfego de pedestres."/>
    <n v="9"/>
    <m/>
    <n v="4"/>
    <s v="Obstáculos como postes são presentes numa calçada estreita."/>
    <n v="4"/>
    <s v="Há pontos onde não existem rampas mas a calçada é rebaixada, enquanto em outros as rampas estão em perfeitas condições."/>
    <n v="7"/>
    <s v="Existem faixas mas algumas estão levemente apagadas."/>
    <s v="5 | Trecho com semáforo para pedestres, mas sem sinal sonoro. Espera para abertura superior a 1 min. e tempo curto (menos de 15 seg.) para travessia"/>
    <s v="Não há e não é necessário."/>
    <n v="2"/>
    <s v="Há placas indicando área escolar somente."/>
    <s v="10 | Trecho com baixo nível de ruído, com, no máximo, 65 dB de nível sonoro"/>
    <n v="64"/>
    <m/>
    <s v="10 | Trecho com baixo nível de poluição, permitindo sentir até o aroma de plantas e flores"/>
    <m/>
    <n v="4"/>
    <s v="Mobiliário existente somente na praça."/>
    <s v="5 | Trecho com algumas árvores que trazem sombra"/>
    <n v="8"/>
    <s v="Árvores concentradas na praça e na parte interna dos lotes."/>
    <n v="9"/>
    <s v="Apesar das calçadas estreitas, o trânsito não é agressivo. A sensação de segurança existe, quanto ao transito e quanto a violência."/>
    <s v="https://drive.google.com/open?id=1meZkv3l5o2nCQxHcvdfir4q92wahybXV, https://drive.google.com/open?id=1LjhkpB-8pQqkxG1Dzotc8huQwEdXSyPK, https://drive.google.com/open?id=1UluK5sqwPjcyFtrywUSaMOgOP4ZBIUdC, https://drive.google.com/open?id=1NBDwGsa1Ta_gGdipd9xbZwLv2qx8tMyz, https://drive.google.com/open?id=1fY8tn1ghyZYQffqdiys4tWIEENU1a20U, https://drive.google.com/open?id=1h-9FggLyaL-IiU8iL8-_-cLlUJ7cYiUC, https://drive.google.com/open?id=1o2mtkhlF8qX9q9lKtuefCOtrKfIK0M0R, https://drive.google.com/open?id=1iiAeEKvgyONODVFnofOOdHNZcVNKTAbL, https://drive.google.com/open?id=16vPllruc7rlpdFatCrPO-7UHPce4VoMc, https://drive.google.com/open?id=1kLLXkd83BT1Z7Rb8jzxmDPepW0KqlhTf"/>
    <s v="jacksondmagalhaes@gmail.com"/>
    <d v="1899-12-30T11:00:00"/>
    <n v="7"/>
    <n v="4"/>
    <n v="9"/>
    <n v="4"/>
    <n v="4"/>
    <n v="7"/>
    <n v="5"/>
    <n v="2"/>
    <n v="10"/>
    <n v="10"/>
    <n v="4"/>
    <n v="5"/>
    <n v="9"/>
    <n v="5.6"/>
    <n v="5.5"/>
    <n v="7.333333333333333"/>
    <n v="6.2666666666666666"/>
  </r>
  <r>
    <x v="316"/>
    <x v="0"/>
    <x v="66"/>
    <x v="8"/>
    <s v="SC"/>
    <x v="4"/>
    <x v="322"/>
    <x v="1"/>
    <s v="5 | Calçada com frestas, além de algumas falhas no pavimento"/>
    <s v="Frestas, buracos, falhas na pavimentação e ausência da mesma. Sem piso tátil em um dos pontos do trecho."/>
    <s v="10 | Calçada com mais de 3,0 metros de largura e faixa livre com 1,20 m ou mais"/>
    <n v="3.8"/>
    <n v="3.7"/>
    <s v="Largura variável no trecho, mas nunca menor que 1,2m."/>
    <n v="8"/>
    <s v="Majoritariamente plana, com alguns pontos em declive por conta de falhas no pavimento."/>
    <s v="10 | Trecho sem obstáculos permite o caminhar contínuo pela calçada"/>
    <m/>
    <s v="5 | A rampa existe, mas está fora de norma ou sem manutenção"/>
    <s v="Alguns pontos com rampas adequadas, outro com ausência de rampas, e outros onde estão fora da norma."/>
    <s v="10 | Faixa de pedestres bem visível, com iluminação para aumentar visibilidade e sinalização de advertência ao motorista"/>
    <m/>
    <s v="0 | Trecho não tem semáforo para pedestre ou semáforo está com defeito"/>
    <s v="Não há um semáforo para a travessia da rodovia, apesar de ser necessário."/>
    <n v="2"/>
    <s v="Algumas placas de informação disponíveis no terminal."/>
    <n v="4"/>
    <n v="75"/>
    <s v="Grande movimentação de ônibus, além do local estar às margens de uma rodovia."/>
    <s v="5 | Trecho com tráfego intenso de veículos, em especial motocicletas, ônibus, caminhões e vans com motor diesel"/>
    <s v="Não visível, porém é perceptível olfativamente a fumaça e cheiro de borracha queimada, especialmente na frente do terminal."/>
    <n v="7"/>
    <s v="Concentrada próxima ao estacionamento, há uma academia ao ar livre, além de bicicletários e alguns bancos. Abrigo na marquise do hospital."/>
    <n v="2"/>
    <n v="12"/>
    <s v="Árvores de pequeno porte concentradas na área do hospital, incapazes de fornecer sombra."/>
    <s v="5 | Trecho com trânsito mais agressivo e velocidade regulamentar acima de 50 km/h"/>
    <s v="Apesar do trânsito intenso, as calçadas fornecem abrigo necessário. A sensação é de segurança."/>
    <s v="https://drive.google.com/open?id=1t4mItARUk30u7U7jx6hiKEI8EjyeFnLp, https://drive.google.com/open?id=1x3gbCRaxVff6hdbKc6WX36pYhNaQCnmh, https://drive.google.com/open?id=1qthLV4vsdhlOV4Eiz0R-jcu82fSvf0Pf, https://drive.google.com/open?id=1N8jOYmvfP-dpamoP23zn3N2kTdDO6oRH, https://drive.google.com/open?id=1PR82kdXYQ7vyuti2jVR5-LJ5U-Se8iAF, https://drive.google.com/open?id=1cS5T_IG1xPwDsdllGH4l6mBQf82dvdQB, https://drive.google.com/open?id=1pJ8HDBhStfcX75uExWwy62sWTqbJnkYN, https://drive.google.com/open?id=193Azofi6lHuZuZBcU-3ujwU0jfO5OJBy, https://drive.google.com/open?id=1J8_YAUU6YDOOaM427RXcNNavvrmv-S9_, https://drive.google.com/open?id=1EuiqOmQRc_K3RUeq_HERCWNDUbzvD4Rm"/>
    <s v="rodanrafael@gmail.com"/>
    <d v="1899-12-30T10:10:00"/>
    <n v="5"/>
    <n v="10"/>
    <n v="8"/>
    <n v="10"/>
    <n v="5"/>
    <n v="10"/>
    <n v="0"/>
    <n v="2"/>
    <n v="4"/>
    <n v="5"/>
    <n v="7"/>
    <n v="2"/>
    <n v="5"/>
    <n v="7.6"/>
    <n v="5.333333333333333"/>
    <n v="4"/>
    <n v="6.166666666666667"/>
  </r>
  <r>
    <x v="317"/>
    <x v="0"/>
    <x v="66"/>
    <x v="8"/>
    <s v="SC"/>
    <x v="2"/>
    <x v="323"/>
    <x v="2"/>
    <n v="6"/>
    <s v="Do caminho feita da esquina da Avenida Pequeno Príncipe até o Centro de saúde (caminho mais feito e mais lógico), partindo do ponto de ônibus encontrado na rodovia, é possível observar que a calçada está em boas condições, porém, do lado oposto da rua onde está o hospital, a calçada não possui pavimentação e é bastante irregular."/>
    <n v="8"/>
    <n v="3.36"/>
    <n v="3.2"/>
    <s v="Largura variável mas nunca menor que 1,2m. Suficiente para o fluxo."/>
    <n v="7"/>
    <s v="Visivelmente plana em um dos lados. No lado oposto da via, a calçada sem pavimento varia sua inclinação, mas não incapacita a locomoção."/>
    <n v="7"/>
    <s v="Postes obrigam o pedestre a fazer leves desvios."/>
    <n v="8"/>
    <s v="Nos pontos que tem rampas, maior parte as tem em bom estado e de acordo com a norma. Em outros pontos ela é ausente ou improvisada."/>
    <s v="10 | Faixa de pedestres bem visível, com iluminação para aumentar visibilidade e sinalização de advertência ao motorista"/>
    <m/>
    <s v="5 | Trecho com semáforo para pedestres, mas sem sinal sonoro. Espera para abertura superior a 1 min. e tempo curto (menos de 15 seg.) para travessia"/>
    <s v="Não há e não é necessário."/>
    <s v="0 | Trecho não tem nenhuma orientação para localização dos pedestres"/>
    <m/>
    <s v="10 | Trecho com baixo nível de ruído, com, no máximo, 65 dB de nível sonoro"/>
    <n v="63"/>
    <m/>
    <s v="10 | Trecho com baixo nível de poluição, permitindo sentir até o aroma de plantas e flores"/>
    <m/>
    <n v="6"/>
    <s v="Na esquina há uma academia ao ar livre, bancos, playground e arborização."/>
    <s v="5 | Trecho com algumas árvores que trazem sombra"/>
    <n v="20"/>
    <s v="Árvores estão dispostas do lado oposto da via, mas pelo caminho mais utilizado por quem acesso o hospital, não há arborização. Quase todas as árvores estão no interior dos lotes."/>
    <s v="10 | Local de tráfego leve, com velocidade até 40 km/h, com ruas movimentadas, comércio aberto e “sensação de segurança”"/>
    <s v="Trânsito leve e sensação de segurança."/>
    <s v="https://drive.google.com/open?id=1IQ3_R8srbe9u11IU9PmpOyxQ9Uj9cjpq, https://drive.google.com/open?id=1idZxio5iA7WKfIjTU1ppeaooNPxpOUNZ, https://drive.google.com/open?id=15UHMMQUOteowBZIfXO_mMpTWWfnnGcVn, https://drive.google.com/open?id=1XQwaAmRGU_Hn2tD8ytXoCXjrdwoSHo7O, https://drive.google.com/open?id=12fg6Tm081i8IEGUMHhAQwOjyY31QA0DX, https://drive.google.com/open?id=1hSNZ2HwC90PnPQXvyrKIFnTNVXs7LERV, https://drive.google.com/open?id=12SGsgYjsGa2d8GVVJ2INoaFBq4Wh4AFS, https://drive.google.com/open?id=1Y1ggtw42c3wWr--qNX0fuJJZb9e3nWDQ, https://drive.google.com/open?id=1DvscWacHPNGkWAe0xoEi8TSF4bnbgNls, https://drive.google.com/open?id=10YT4KRaxZTixlxksfDyJjvbqNl2suXwb"/>
    <s v="rodanrafael@gmail.com"/>
    <d v="1899-12-30T11:20:00"/>
    <n v="6"/>
    <n v="8"/>
    <n v="7"/>
    <n v="7"/>
    <n v="8"/>
    <n v="10"/>
    <n v="5"/>
    <n v="0"/>
    <n v="10"/>
    <n v="10"/>
    <n v="6"/>
    <n v="5"/>
    <n v="10"/>
    <n v="7.2"/>
    <n v="6.666666666666667"/>
    <n v="7.666666666666667"/>
    <n v="7.4666666666666668"/>
  </r>
  <r>
    <x v="318"/>
    <x v="0"/>
    <x v="68"/>
    <x v="9"/>
    <s v="CE"/>
    <x v="4"/>
    <x v="324"/>
    <x v="1"/>
    <n v="8"/>
    <s v="No geral uma pavimentação de blocos intertravados bem executada, com algumas poucas imperfeições."/>
    <n v="6"/>
    <n v="2.5"/>
    <n v="1.3"/>
    <s v="Largura varia de acordo com o sentido da via, alguns trechos diminuem para 1.00 de faixa livre"/>
    <s v="10 | Calçada de aparência plana, que não impede o caminhar confortável e seguro"/>
    <m/>
    <n v="7"/>
    <s v="Constantes barreiras formadas por postes no cruzamento"/>
    <n v="6"/>
    <s v="Algumas esquinas estão de acordo com as normas, outras foram feitas adaptações ou estão muito longe da faixa de pedestres."/>
    <s v="5 | Faixa desgastada, com falta de manutenção e sem placas de advertência."/>
    <s v="Sinalização horizontal sem manutenção."/>
    <s v="5 | Trecho com semáforo para pedestres, mas sem sinal sonoro. Espera para abertura superior a 1 min. e tempo curto (menos de 15 seg.) para travessia"/>
    <m/>
    <s v="0 | Trecho não tem nenhuma orientação para localização dos pedestres"/>
    <s v="Não há placas à nível do pedestre."/>
    <s v="5 | Trecho com nível alto de ruído, que dificulta a conversação entre pessoas que caminham. Nível acima de 70 dB"/>
    <n v="68"/>
    <s v="Transito intenso de caminhões e ônibus dificultam o conforto ambiental. Pouquíssima arborização de árvores que não oferecem sombra."/>
    <n v="4"/>
    <m/>
    <n v="1"/>
    <s v="Não há estrutura para descanso de pedestre, somente circulação. Há as eventuais lojas e mercados que o pedestre pode entrar para fugir do sol, mas nada ideal."/>
    <n v="1"/>
    <n v="2"/>
    <s v="quase sem nenhuma arvore na calçada em si, vinda somente de alguns estacionamentos e lojas proximas. Algumas poucas árvores preservadas no canteiro central mas não favorecem os pedestres."/>
    <s v="5 | Trecho com trânsito mais agressivo e velocidade regulamentar acima de 50 km/h"/>
    <s v="Transito intenso e rápido, principalmente perto das vias de BRT, bastante intimidadores para o pedestre."/>
    <s v="https://drive.google.com/open?id=1obz7Qykd2Qxr0J4QlUX9iGioT781c7K4, https://drive.google.com/open?id=1_Ulg9HMoFnxaRmZ19suH7GZimMc8FUN_, https://drive.google.com/open?id=1j9PswjgGDn0_O0HY7us4GPzZ9EeDZqs1, https://drive.google.com/open?id=12yvbXLwjWlF7t9NjaoQqOFFIXBGunEgR, https://drive.google.com/open?id=1XSzLJAgLZRmJTQ9jgMp1JfUWwaYLjzT_"/>
    <m/>
    <m/>
    <n v="8"/>
    <n v="6"/>
    <n v="10"/>
    <n v="7"/>
    <n v="6"/>
    <n v="5"/>
    <n v="5"/>
    <n v="0"/>
    <n v="5"/>
    <n v="4"/>
    <n v="1"/>
    <n v="1"/>
    <n v="5"/>
    <n v="7.4"/>
    <n v="4.166666666666667"/>
    <n v="2.8333333333333335"/>
    <n v="5.6"/>
  </r>
  <r>
    <x v="319"/>
    <x v="0"/>
    <x v="69"/>
    <x v="9"/>
    <s v="CE"/>
    <x v="1"/>
    <x v="325"/>
    <x v="1"/>
    <n v="3"/>
    <s v="Calçada projetada para estacionamento de carros, piso com obstáculos e inadequado para mobilidade reduzida"/>
    <s v="5 | Calçada com menos de 2,0 metros de largura e faixa livre com menos de 1,20 m"/>
    <m/>
    <m/>
    <s v="Não utilizei trena, mas a olho nu aparenta ser largura igual a da foto de pontuação 5"/>
    <n v="7"/>
    <s v="Leve inclinação"/>
    <n v="1"/>
    <s v="A prioridade do local é de estacionamento de carros. Quando um motorista estaciona errado o pedestre é &quot;empurrado&quot; para a rua. Há também um portão para entrada de carros que fizeram segregação da via, formando um &quot;batente&quot; para o pedestre"/>
    <n v="1"/>
    <s v="Existe uma &quot;rampa&quot; para quem vai de carro. Se alguém que mora no prédio vizinho for lá, não há rampa para ela."/>
    <s v="0 | Sem faixa de travessia no trecho"/>
    <m/>
    <s v="0 | Trecho não tem semáforo para pedestre ou semáforo está com defeito"/>
    <m/>
    <n v="1"/>
    <m/>
    <s v="0 |  Trecho com ruído muito elevado, acima de 90 dB"/>
    <m/>
    <s v="Há tráfego intenso no local e sobre iluminação, lá só tem iluminação boa para a malha viária, para as calçadas não."/>
    <n v="6"/>
    <m/>
    <s v="0 | Trecho sem nenhum pontos de apoio ou conforto para o pedestre"/>
    <m/>
    <n v="7"/>
    <m/>
    <m/>
    <s v="5 | Trecho com trânsito mais agressivo e velocidade regulamentar acima de 50 km/h"/>
    <s v="Fiquei na dúvida entre 5 e 6. O trânsito é agressivo mas acho q a velocidade regulamentar está OK, os motoristas é que desobedecem mesmo"/>
    <s v="https://drive.google.com/open?id=1vRvSJ9psCnpZcEsCQiXqY3ZNFp5XkXe8, https://drive.google.com/open?id=179qs1h84xCulijtX4s4Nb-_UBfcdEt2B, https://drive.google.com/open?id=1B9q5_sPQA2gVUJb7veEqxsPxd0OkE8p5, https://drive.google.com/open?id=1gYjq_jlvAwDkjapasHgUVEFJepO0WDWj"/>
    <m/>
    <m/>
    <n v="3"/>
    <n v="5"/>
    <n v="7"/>
    <n v="1"/>
    <n v="1"/>
    <n v="0"/>
    <n v="0"/>
    <n v="1"/>
    <n v="0"/>
    <n v="6"/>
    <n v="0"/>
    <n v="7"/>
    <n v="5"/>
    <n v="3.4"/>
    <n v="0.16666666666666666"/>
    <n v="3.3333333333333335"/>
    <n v="2.9"/>
  </r>
  <r>
    <x v="320"/>
    <x v="0"/>
    <x v="70"/>
    <x v="9"/>
    <s v="CE"/>
    <x v="2"/>
    <x v="326"/>
    <x v="0"/>
    <s v="5 | Calçada com frestas, além de algumas falhas no pavimento"/>
    <s v="Pavimento regular com trincas bastante acentuadas. "/>
    <s v="5 | Calçada com menos de 2,0 metros de largura e faixa livre com menos de 1,20 m"/>
    <m/>
    <m/>
    <m/>
    <s v="10 | Calçada de aparência plana, que não impede o caminhar confortável e seguro"/>
    <m/>
    <s v="10 | Trecho sem obstáculos permite o caminhar contínuo pela calçada"/>
    <m/>
    <s v="5 | A rampa existe, mas está fora de norma ou sem manutenção"/>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s v="Informando que as fotos foram tiradas hoje, 7 de setembro, um trânsito ameno."/>
    <s v="5 | Trecho com tráfego intenso de veículos, em especial motocicletas, ônibus, caminhões e vans com motor diesel"/>
    <m/>
    <s v="0 | Trecho sem nenhum pontos de apoio ou conforto para o pedestre"/>
    <m/>
    <s v="0 | Trecho de rua sem nenhuma vegetação"/>
    <m/>
    <s v="Apesar da existencia de algumas árvores  não se pode considera-las se não oferecem o conforto nos horários de sol a pino. Uma vez que não  são na calçada  (com a exceção a uma única defronte o posto), mas plantadas dentro dos terrenos na vizinhança. "/>
    <s v="0 | Local de trânsito muito desordenado e agressivo. Pedestre tem a sensação de querer sair logo do local"/>
    <m/>
    <s v="https://drive.google.com/open?id=1cetmRqmRpA7EN4RTWb3tX9fn-o4XoN6-, https://drive.google.com/open?id=1Y-_LEHui-Vbc8xABw7zYJ-8yVxrchWk7, https://drive.google.com/open?id=1DRE1Nv0FNxrCG3CRyJuD4ZnvPUkKINnT, https://drive.google.com/open?id=1mP4uSTSFg4YIsYHciCD-AkVIoy1zUoNN, https://drive.google.com/open?id=1IHGFTbZrzJIWIslJJyrABGVyb3T7N41c, https://drive.google.com/open?id=1TAylticghiFpW7mfxStrGcfcYHpXVTf6, https://drive.google.com/open?id=1Y25RQ98a9O3WqC8yBZ_Cdc-ZqZDvfkZx"/>
    <m/>
    <m/>
    <n v="5"/>
    <n v="5"/>
    <n v="10"/>
    <n v="10"/>
    <n v="5"/>
    <n v="0"/>
    <n v="0"/>
    <n v="0"/>
    <n v="5"/>
    <n v="5"/>
    <n v="0"/>
    <n v="0"/>
    <n v="0"/>
    <n v="7"/>
    <n v="0"/>
    <n v="2.5"/>
    <n v="4"/>
  </r>
  <r>
    <x v="321"/>
    <x v="0"/>
    <x v="68"/>
    <x v="9"/>
    <s v="CE"/>
    <x v="7"/>
    <x v="327"/>
    <x v="1"/>
    <n v="6"/>
    <s v="Calçamento antigo, com algumas falhas e trincas"/>
    <n v="7"/>
    <n v="2.4"/>
    <n v="1.9"/>
    <s v="As vezes ambulantes ficam na calçada, que diminuem a largura as vezes para 1.10 de faixa livre"/>
    <s v="10 | Calçada de aparência plana, que não impede o caminhar confortável e seguro"/>
    <m/>
    <n v="8"/>
    <s v="Possui obstaculos as vezes de ambulantes com carrinhos de comida"/>
    <n v="4"/>
    <s v="Possui apenas uma rampinha improvisada que pode ser problemático para cadeirantes"/>
    <s v="5 | Faixa desgastada, com falta de manutenção e sem placas de advertência."/>
    <m/>
    <n v="7"/>
    <s v="Não possui aviso sonoro, mas possui tempo mais que suficiente para travessia, porem sem botoeira"/>
    <s v="0 | Trecho não tem nenhuma orientação para localização dos pedestres"/>
    <m/>
    <n v="2"/>
    <n v="80"/>
    <s v="Fluxo intenso de onibus e carros de passeio"/>
    <s v="5 | Trecho com tráfego intenso de veículos, em especial motocicletas, ônibus, caminhões e vans com motor diesel"/>
    <m/>
    <n v="2"/>
    <s v="possui parada de onibus, mas que pouco protege do sol, todo o trecho é bem árido"/>
    <n v="3"/>
    <n v="10"/>
    <s v="possui varias arvores no canteiro central e dentro da escola tecnica, mas que pouco servem ao pedestre"/>
    <s v="5 | Trecho com trânsito mais agressivo e velocidade regulamentar acima de 50 km/h"/>
    <m/>
    <s v="https://drive.google.com/open?id=1lYtpsW2KxMVebmJdObzXguqV83VB6Fsj, https://drive.google.com/open?id=1loomBKKnFeK6OPhdgOr1O7JxWqZd7rGv, https://drive.google.com/open?id=1LCVFVY6bAvbdS-G86NIHk5fRg3rH47Jw"/>
    <m/>
    <m/>
    <n v="6"/>
    <n v="7"/>
    <n v="10"/>
    <n v="8"/>
    <n v="4"/>
    <n v="5"/>
    <n v="7"/>
    <n v="0"/>
    <n v="2"/>
    <n v="5"/>
    <n v="2"/>
    <n v="3"/>
    <n v="5"/>
    <n v="7"/>
    <n v="4.833333333333333"/>
    <n v="2.8333333333333335"/>
    <n v="5.5333333333333332"/>
  </r>
  <r>
    <x v="322"/>
    <x v="0"/>
    <x v="68"/>
    <x v="9"/>
    <s v="CE"/>
    <x v="0"/>
    <x v="328"/>
    <x v="0"/>
    <n v="9"/>
    <s v="Pavimento Regular, mas pode ser desconfortável para cadeirantes"/>
    <n v="9"/>
    <n v="3"/>
    <n v="2.5"/>
    <s v="Varia de 3 a 6m de largura total no entorno da praça"/>
    <s v="10 | Calçada de aparência plana, que não impede o caminhar confortável e seguro"/>
    <m/>
    <n v="9"/>
    <s v="Alguns pequenos obstaculos que precisam ser desviados, mas nada que atrapalhe a caminhada"/>
    <s v="5 | A rampa existe, mas está fora de norma ou sem manutenção"/>
    <s v="Rampa fora dos padrões, faltando totalmente em algumas esquinas"/>
    <n v="3"/>
    <s v="Varias falhas na sinalização e muitos trechos sem pintura de faixas de pedestres"/>
    <n v="2"/>
    <s v="Apesar de ser necessário para região, não há sinal de pedestres na praça, somente há 90m dali."/>
    <s v="0 | Trecho não tem nenhuma orientação para localização dos pedestres"/>
    <s v="não há placas nem para praticantes de cooper"/>
    <s v="5 | Trecho com nível alto de ruído, que dificulta a conversação entre pessoas que caminham. Nível acima de 70 dB"/>
    <n v="75"/>
    <s v="há trechos mais calmos, mas próximo da avenida 13 de maio é bem complicado"/>
    <n v="7"/>
    <s v="Variável dependendo do trecho da calçada na praça"/>
    <n v="8"/>
    <s v="Alguns poucos bancos e bastante sombreamento"/>
    <s v="10 | Rua com árvores dispostas a cada 10 metros. Canteiros ajardinados e bem mantidos ao lado da calçada. Edificações também têm jardins e árvores"/>
    <n v="20"/>
    <m/>
    <n v="6"/>
    <s v="Há relatos de assaltos na região, muitos moradores de rua dormem na praça também."/>
    <s v="https://drive.google.com/open?id=1myBYPFXejsy-O0vfIGr8myumINDBIuG0, https://drive.google.com/open?id=1DUO3ExEPMS01EePzXR_bNpLlDtRfWUSw, https://drive.google.com/open?id=1AheyEGVCTN7eoEG-S-NXeUaapz2G9K21, https://drive.google.com/open?id=1rHz5SAGq8VtRx67nsBPXN82AhyD4Nxxd, https://drive.google.com/open?id=1aCB7LBsZlRKRCU3C5rmuhdAnG5iubqEO, https://drive.google.com/open?id=1T0DctdBlVvsjkpwECswNL82_CMhF0pgT"/>
    <m/>
    <m/>
    <n v="9"/>
    <n v="9"/>
    <n v="10"/>
    <n v="9"/>
    <n v="5"/>
    <n v="3"/>
    <n v="2"/>
    <n v="0"/>
    <n v="5"/>
    <n v="7"/>
    <n v="8"/>
    <n v="10"/>
    <n v="6"/>
    <n v="8.4"/>
    <n v="2.1666666666666665"/>
    <n v="7.5"/>
    <n v="6.7333333333333334"/>
  </r>
  <r>
    <x v="323"/>
    <x v="0"/>
    <x v="68"/>
    <x v="9"/>
    <s v="CE"/>
    <x v="7"/>
    <x v="329"/>
    <x v="0"/>
    <n v="9"/>
    <s v="Calçamento antigo com algumas trincas, mas nada que impeça a circulação no local"/>
    <s v="5 | Calçada com menos de 2,0 metros de largura e faixa livre com menos de 1,20 m"/>
    <n v="2.8"/>
    <n v="1.2"/>
    <m/>
    <s v="10 | Calçada de aparência plana, que não impede o caminhar confortável e seguro"/>
    <m/>
    <n v="6"/>
    <s v="Circulação prejudicada em alguns trechos devido a postes no caminho, porem sempre mantem 1,20m de faixa livre"/>
    <n v="7"/>
    <s v="Rampas improvisadas em alguns trechos, mas sempre com a travessia sem barreiras."/>
    <n v="9"/>
    <s v="Faixa elevada com iluminação em um trecho, e outro mais a frente sem faixa de pedestres"/>
    <s v="0 | Trecho não tem semáforo para pedestre ou semáforo está com defeito"/>
    <s v="semáforos aqui talvez são desnecessários"/>
    <s v="0 | Trecho não tem nenhuma orientação para localização dos pedestres"/>
    <m/>
    <s v="10 | Trecho com baixo nível de ruído, com, no máximo, 65 dB de nível sonoro"/>
    <n v="60"/>
    <s v="transito local, quase sem muitos ruidos"/>
    <n v="8"/>
    <s v="Trecho com baixo transito de caminhões"/>
    <n v="3"/>
    <s v="contem somente alguns pontos de sombreamento"/>
    <s v="5 | Trecho com algumas árvores que trazem sombra"/>
    <n v="0"/>
    <s v="não há arvores na calçada, porem na reitoria e blocos proximos ocasionalmente trazem sombra"/>
    <n v="8"/>
    <s v="transito calmo, porem um pouco perigoso para pedestres devido a relatos de assaltos"/>
    <s v="https://drive.google.com/open?id=14oFGY5Gl5kmlpF2uNBnISSFBsL1SqfTK, https://drive.google.com/open?id=1alhfZmkf_4SCfTkGrC0inongaFgN4Bd6, https://drive.google.com/open?id=1CSS95RIzZpQlumYqinqHGBkhmtRyigJ1, https://drive.google.com/open?id=1Xpunkh9RUQ3q_LVpNvG7hgJwfLedFT0v"/>
    <m/>
    <m/>
    <n v="9"/>
    <n v="5"/>
    <n v="10"/>
    <n v="6"/>
    <n v="7"/>
    <n v="9"/>
    <n v="0"/>
    <n v="0"/>
    <n v="10"/>
    <n v="8"/>
    <n v="3"/>
    <n v="5"/>
    <n v="8"/>
    <n v="7.4"/>
    <n v="4.5"/>
    <n v="6.833333333333333"/>
    <n v="6.7666666666666666"/>
  </r>
  <r>
    <x v="324"/>
    <x v="0"/>
    <x v="68"/>
    <x v="9"/>
    <s v="CE"/>
    <x v="7"/>
    <x v="330"/>
    <x v="1"/>
    <n v="7"/>
    <s v="Calçada regular em todo o trecho, com algumas falhas e rachaduras"/>
    <n v="8"/>
    <n v="2.8"/>
    <n v="2"/>
    <s v="Varia para um pouco menos de 1m de faixa livre em alguns trechos"/>
    <s v="10 | Calçada de aparência plana, que não impede o caminhar confortável e seguro"/>
    <m/>
    <s v="5 | Obstáculos obrigam a constantes desvios."/>
    <s v="A maior parte do trecho é desobstruido, porem há trechos que a calçada diminui bastante"/>
    <s v="5 | A rampa existe, mas está fora de norma ou sem manutenção"/>
    <s v="As rampas, quando existem, estão nos padrões abnt, porem logo ao lado de uma travessia com rampa, existem trechos inacessíveis"/>
    <n v="8"/>
    <s v="Pintura com qualidade boa a um pouco ruim na maioria dos trechos"/>
    <s v="10 | Trecho com semáforos para pedestres, dotados de botoeira e sinal sonoro para cegos. Tempo de espera máximo de 1 min. e tempo de travessia suficiente para uma pessoa que ande devagar"/>
    <s v="No cruzamento da av da universidade com 13 de maio funciona perfeitamente"/>
    <s v="0 | Trecho não tem nenhuma orientação para localização dos pedestres"/>
    <m/>
    <n v="1"/>
    <n v="90"/>
    <s v="bastante barulhento em horario de pico, devido a grande quantidade de onibus"/>
    <s v="5 | Trecho com tráfego intenso de veículos, em especial motocicletas, ônibus, caminhões e vans com motor diesel"/>
    <m/>
    <n v="2"/>
    <s v="é possível parar dentro da universidade para descanso, porem não há nada de apoio na rua"/>
    <s v="5 | Trecho com algumas árvores que trazem sombra"/>
    <n v="10"/>
    <s v="bastante árvores dentro da reitoria e blocos do centro de humanidades, porem poucos trechos sombreados na calçada"/>
    <n v="6"/>
    <s v="transito agressivo na hora de pico, porem bastante seguro após intervenções no cruzamento"/>
    <s v="https://drive.google.com/open?id=1YCH_Tywq1Nr5HusFSNyEF_Ji5E-UiMmX, https://drive.google.com/open?id=1w9GF730ATKxYVqb_i5SmNFosXZTxiv6g, https://drive.google.com/open?id=1RG6VQaWEHNARkV9yymHS5lF2KvKFxxKF, https://drive.google.com/open?id=1WSRM5fzrrjRUuKO6yEw6J1TIch2eumuh, https://drive.google.com/open?id=1CKV_tW1KySpH65wSfqu3nDkHtAvT4BKa, https://drive.google.com/open?id=1toAAlG2VEErsBUvGn2YFIAKptTxus6RK, https://drive.google.com/open?id=1PctUKv5sf7yxnYiz67bTAPcdHlBr7N0B, https://drive.google.com/open?id=1A7ladl6tcwTgGJ_mBggq1R69KCjvlcnA, https://drive.google.com/open?id=1ytkVSF58psVi8lONFtZg1zHFHFyUA-vU"/>
    <m/>
    <m/>
    <n v="7"/>
    <n v="8"/>
    <n v="10"/>
    <n v="5"/>
    <n v="5"/>
    <n v="8"/>
    <n v="10"/>
    <n v="0"/>
    <n v="1"/>
    <n v="5"/>
    <n v="2"/>
    <n v="5"/>
    <n v="6"/>
    <n v="7"/>
    <n v="7.333333333333333"/>
    <n v="3.1666666666666665"/>
    <n v="6.2"/>
  </r>
  <r>
    <x v="325"/>
    <x v="0"/>
    <x v="68"/>
    <x v="9"/>
    <s v="CE"/>
    <x v="7"/>
    <x v="331"/>
    <x v="0"/>
    <s v="5 | Calçada com frestas, além de algumas falhas no pavimento"/>
    <s v="pavimentação regular, mas com muitas rachaduras e trincas"/>
    <n v="7"/>
    <n v="2.7"/>
    <n v="2.1"/>
    <m/>
    <s v="10 | Calçada de aparência plana, que não impede o caminhar confortável e seguro"/>
    <m/>
    <n v="8"/>
    <s v="trecho boa parte desobstruido, com alguns desvios em cruzamentos"/>
    <n v="7"/>
    <s v="Não há rampas em vários cruzamentos, porém quando existem são perfeitas, tendo até em travessia elevada."/>
    <s v="10 | Faixa de pedestres bem visível, com iluminação para aumentar visibilidade e sinalização de advertência ao motorista"/>
    <s v="travessias elevada e iluminadas quando há travessia pintada na rua"/>
    <s v="0 | Trecho não tem semáforo para pedestre ou semáforo está com defeito"/>
    <s v="transito de baixo volume, sem necessidade de semaforo"/>
    <s v="0 | Trecho não tem nenhuma orientação para localização dos pedestres"/>
    <m/>
    <s v="10 | Trecho com baixo nível de ruído, com, no máximo, 65 dB de nível sonoro"/>
    <n v="60"/>
    <m/>
    <n v="7"/>
    <s v="baixo trafegfo de veiculos"/>
    <n v="1"/>
    <s v="possui somente sombreamento em alguns trechos"/>
    <s v="5 | Trecho com algumas árvores que trazem sombra"/>
    <n v="10"/>
    <s v="trecho muito aborizado em ponto e totalmente arido no outro, alguma mudas estão precisando de manutenção"/>
    <n v="4"/>
    <s v="transito calmo, porem local inseguro devido a falta de fachadas ativas e de circulação de pessoas no local"/>
    <s v="https://drive.google.com/open?id=1y2XuFSHJ9iFiz4i-nxlESVvXGAf7uGTY, https://drive.google.com/open?id=1-CH1RpLR6-kjVNITAc0hXD_xUJJHEarc, https://drive.google.com/open?id=1xQduqbBrxPAN1EwBVsKq6B8JKNJ7bS-D, https://drive.google.com/open?id=1_AiEZKKfiaIqmITHqxWifcc8t7EJloJZ, https://drive.google.com/open?id=1SYIeWejHxRh3IwDDb8MPJw_vwgzyUnty, https://drive.google.com/open?id=1PTk8o8GPLbb0m6SvICiEnVs1SP8won9-"/>
    <m/>
    <m/>
    <n v="5"/>
    <n v="7"/>
    <n v="10"/>
    <n v="8"/>
    <n v="7"/>
    <n v="10"/>
    <n v="0"/>
    <n v="0"/>
    <n v="10"/>
    <n v="7"/>
    <n v="1"/>
    <n v="5"/>
    <n v="4"/>
    <n v="7.4"/>
    <n v="5"/>
    <n v="6.333333333333333"/>
    <n v="6.3666666666666663"/>
  </r>
  <r>
    <x v="326"/>
    <x v="0"/>
    <x v="68"/>
    <x v="9"/>
    <s v="CE"/>
    <x v="7"/>
    <x v="332"/>
    <x v="0"/>
    <n v="4"/>
    <s v="Calçada com buracos, rachaduras e trincas"/>
    <n v="6"/>
    <n v="2.2999999999999998"/>
    <n v="1.5"/>
    <s v="largura variavel devido a obstaculos na calçada, com trechos de 1.00 de faixa livre"/>
    <s v="10 | Calçada de aparência plana, que não impede o caminhar confortável e seguro"/>
    <m/>
    <s v="5 | Obstáculos obrigam a constantes desvios."/>
    <s v="muitos obstaculos formados por arvores e buracos na calçada"/>
    <n v="3"/>
    <s v="poucas rampas nos cruzamentos, e fora de padrão"/>
    <s v="5 | Faixa desgastada, com falta de manutenção e sem placas de advertência."/>
    <m/>
    <s v="0 | Trecho não tem semáforo para pedestre ou semáforo está com defeito"/>
    <s v="semaforo sem tempo para pedestres"/>
    <s v="0 | Trecho não tem nenhuma orientação para localização dos pedestres"/>
    <m/>
    <n v="9"/>
    <n v="70"/>
    <s v="proximo da luciano carneiro é bem barulhento"/>
    <n v="6"/>
    <m/>
    <n v="2"/>
    <s v="sem ponto de apoio, somente dentro da universidade"/>
    <n v="9"/>
    <n v="22"/>
    <s v="trecho bastante arborizado da universidade até a parada de onibus"/>
    <s v="5 | Trecho com trânsito mais agressivo e velocidade regulamentar acima de 50 km/h"/>
    <s v="transito rapido e relatos de assaltos e violencia nos arredores devido a falta de fachadas ativas e pouco fluxo de pessoas fora do horario de começo e fim das aulas"/>
    <s v="https://drive.google.com/open?id=1QKj9i-b42QSvgC06VZbEj-ix90cKnhnR, https://drive.google.com/open?id=1bJA3nqmeHTqQoxLjvn22tGzRMeqRynTr, https://drive.google.com/open?id=1ynYO3lCV9Z51ZLw5W1tDeLKxeszYlVz9, https://drive.google.com/open?id=1b0brdFBCGyaSNRh8b9K1bGCb6lnBngiD"/>
    <m/>
    <m/>
    <n v="4"/>
    <n v="6"/>
    <n v="10"/>
    <n v="5"/>
    <n v="3"/>
    <n v="5"/>
    <n v="0"/>
    <n v="0"/>
    <n v="9"/>
    <n v="6"/>
    <n v="2"/>
    <n v="9"/>
    <n v="5"/>
    <n v="5.6"/>
    <n v="2.5"/>
    <n v="7.333333333333333"/>
    <n v="5.2666666666666666"/>
  </r>
  <r>
    <x v="327"/>
    <x v="0"/>
    <x v="68"/>
    <x v="9"/>
    <s v="CE"/>
    <x v="2"/>
    <x v="333"/>
    <x v="2"/>
    <n v="4"/>
    <s v="Bastante irregular com variações de pavimentação, buracos e rachaduras"/>
    <s v="5 | Calçada com menos de 2,0 metros de largura e faixa livre com menos de 1,20 m"/>
    <n v="1.4"/>
    <n v="0.9"/>
    <s v="Largura informada do menor trecho, no outro lado da quadra temos calçadas de 3m com 2.5m de faixa livre"/>
    <n v="9"/>
    <s v="Plana apesar de estreita"/>
    <s v="5 | Obstáculos obrigam a constantes desvios."/>
    <s v="por ser estreita qualquer poste ja dificulta um pouco a passagem"/>
    <s v="0 | Não há rampas de acessibilidade."/>
    <s v="não há rampas, somente rebaixos da calçada para garage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60"/>
    <m/>
    <n v="7"/>
    <m/>
    <n v="3"/>
    <s v="alguns beirais de telhados e arvores auxiliam na sombra, mas muito espaçadas"/>
    <n v="2"/>
    <n v="1"/>
    <s v="somente uma arvore na entrada do hospital"/>
    <n v="6"/>
    <s v="transito desordenado, muito estacionamentos irregulares, apesar de calmo"/>
    <s v="https://drive.google.com/open?id=1_9_HW3Z1QSG7R80h5D5LX7ceUwbL84sS, https://drive.google.com/open?id=1zFMsdVg9APtigQHVrbg-MirK2ltYrN9h, https://drive.google.com/open?id=1eqiMusP0Bui2C_GXpZH4ZwFUJA_vj_Wa, https://drive.google.com/open?id=1HZl05aAEw_rfFnMg7Q_rQFTAGqvxzbAa, https://drive.google.com/open?id=1TXzXMZvyWvSKCNgmAaA3ikbXVyiSbuhx, https://drive.google.com/open?id=1nAB-C4n3rVXJND_bQkMAIM9LhXG5l4ol"/>
    <m/>
    <m/>
    <n v="4"/>
    <n v="5"/>
    <n v="9"/>
    <n v="5"/>
    <n v="0"/>
    <n v="0"/>
    <n v="0"/>
    <n v="0"/>
    <n v="10"/>
    <n v="7"/>
    <n v="3"/>
    <n v="2"/>
    <n v="6"/>
    <n v="4.5999999999999996"/>
    <n v="0"/>
    <n v="5.666666666666667"/>
    <n v="4.0333333333333332"/>
  </r>
  <r>
    <x v="328"/>
    <x v="0"/>
    <x v="68"/>
    <x v="9"/>
    <s v="CE"/>
    <x v="7"/>
    <x v="334"/>
    <x v="0"/>
    <n v="4"/>
    <s v="Calçamento pedra portuguesa, com muitas falhas"/>
    <s v="5 | Calçada com menos de 2,0 metros de largura e faixa livre com menos de 1,20 m"/>
    <n v="1.8"/>
    <n v="1.2"/>
    <s v="em um outro trecho na rua caio prado que a calçada fica com 2.60m, porem num trecho bem pouco movimentado."/>
    <n v="2"/>
    <s v="tem rampas de carro em alguns trecho que tornam impossivel a circulação por cadeirantes ou pessoas com carrinhos."/>
    <s v="5 | Obstáculos obrigam a constantes desvios."/>
    <s v="postes e rampas obrigam o pedestres a desviar/sair da calçada em alguns trechos"/>
    <s v="0 | Não há rampas de acessibilidade."/>
    <s v="sem rampas ou qualquer travessia desenhada para pedestres"/>
    <s v="0 | Sem faixa de travessia no trecho"/>
    <s v="sem faixa de pedestres"/>
    <s v="0 | Trecho não tem semáforo para pedestre ou semáforo está com defeito"/>
    <m/>
    <s v="0 | Trecho não tem nenhuma orientação para localização dos pedestres"/>
    <m/>
    <s v="10 | Trecho com baixo nível de ruído, com, no máximo, 65 dB de nível sonoro"/>
    <n v="68"/>
    <m/>
    <n v="7"/>
    <s v="nos horários de pico o trafego de veículos fica mais intenso"/>
    <n v="1"/>
    <s v="só a sombra de uma árvore na entrada do colegio"/>
    <s v="5 | Trecho com algumas árvores que trazem sombra"/>
    <n v="5"/>
    <m/>
    <n v="6"/>
    <s v="trecho com relatos de assaltos e sem fachadas ativas e pessoas caminhando fora da hora do rush"/>
    <s v="https://drive.google.com/open?id=1uteJtAbZElTEFr1Cg7hYt9z047GVUfvN, https://drive.google.com/open?id=17Qsv301EUi2CJ08At1GmEF1odU_KBk7H, https://drive.google.com/open?id=17NjRCDRZOw6HUlvXLXVeM9xfHL_RSQeT, https://drive.google.com/open?id=1bK43VIRBuPiKlJT3VptVBe0DgceyczP9, https://drive.google.com/open?id=19_IER2L4cc5P_mBsyhW30qP_VPJAi5B_"/>
    <m/>
    <m/>
    <n v="4"/>
    <n v="5"/>
    <n v="2"/>
    <n v="5"/>
    <n v="0"/>
    <n v="0"/>
    <n v="0"/>
    <n v="0"/>
    <n v="10"/>
    <n v="7"/>
    <n v="1"/>
    <n v="5"/>
    <n v="6"/>
    <n v="3.2"/>
    <n v="0"/>
    <n v="6.333333333333333"/>
    <n v="3.4666666666666668"/>
  </r>
  <r>
    <x v="329"/>
    <x v="0"/>
    <x v="68"/>
    <x v="9"/>
    <s v="CE"/>
    <x v="7"/>
    <x v="335"/>
    <x v="1"/>
    <n v="6"/>
    <s v="Calçada com falhas nos cantos e cruzamentos"/>
    <n v="2"/>
    <n v="1.3"/>
    <n v="0.6"/>
    <s v="Trecho bem estreito com postes largos demais"/>
    <n v="9"/>
    <s v="plano, porem apertado"/>
    <n v="4"/>
    <s v="Postes no meio limitam e obrigam a fazer desvios para andar na calçada"/>
    <s v="0 | Não há rampas de acessibilidade."/>
    <s v="os desniveis são vencidos por degraus"/>
    <s v="0 | Sem faixa de travessia no trecho"/>
    <m/>
    <s v="0 | Trecho não tem semáforo para pedestre ou semáforo está com defeito"/>
    <m/>
    <s v="0 | Trecho não tem nenhuma orientação para localização dos pedestres"/>
    <m/>
    <n v="1"/>
    <n v="85"/>
    <m/>
    <n v="4"/>
    <s v="Na hora do rush é bastante movimentado e barulhento, com muitos onibus e caminhões"/>
    <s v="0 | Trecho sem nenhum pontos de apoio ou conforto para o pedestre"/>
    <m/>
    <s v="0 | Trecho de rua sem nenhuma vegetação"/>
    <m/>
    <m/>
    <s v="0 | Local de trânsito muito desordenado e agressivo. Pedestre tem a sensação de querer sair logo do local"/>
    <s v="Terrível, o trecho é estreito, os carros passam em alta velocidade do seu lado e por volta das 12hs não há nenhuma sombra."/>
    <s v="https://drive.google.com/open?id=1nEWpO5sx58kyVaR72g22DdI-UnBSjC57, https://drive.google.com/open?id=1hB1sHkjhahlvHgIn1uNRY6GQcRx0PyWb, https://drive.google.com/open?id=1HbDJ0rcjLaVprfW0_G3NG38_VlliiQ74, https://drive.google.com/open?id=1B1zNAzxLaPFQo2Tociw02SEcffvVAKtR"/>
    <m/>
    <m/>
    <n v="6"/>
    <n v="2"/>
    <n v="9"/>
    <n v="4"/>
    <n v="0"/>
    <n v="0"/>
    <n v="0"/>
    <n v="0"/>
    <n v="1"/>
    <n v="4"/>
    <n v="0"/>
    <n v="0"/>
    <n v="0"/>
    <n v="4.2"/>
    <n v="0"/>
    <n v="1"/>
    <n v="2.2999999999999998"/>
  </r>
  <r>
    <x v="330"/>
    <x v="0"/>
    <x v="68"/>
    <x v="9"/>
    <s v="CE"/>
    <x v="4"/>
    <x v="336"/>
    <x v="1"/>
    <n v="8"/>
    <s v="Calçada nivelada, se não fosse pelos materiais usados que aumentam a trepidação"/>
    <n v="6"/>
    <n v="2"/>
    <n v="1.2"/>
    <s v="largura irregular, trecho com menos 1.2m de faixa livre"/>
    <s v="5 | Inclinação acima de 5 graus já dificulta a passagem"/>
    <s v="há trechos bastante inclinados, como em anexo nas fotos"/>
    <s v="5 | Obstáculos obrigam a constantes desvios."/>
    <s v="barreiras e obstaculos constantes de todo tipo, desde ambulantes até postes e grades no caminho"/>
    <s v="0 | Não há rampas de acessibilidade."/>
    <s v="desniveis sem nenhuma rampa!"/>
    <s v="0 | Sem faixa de travessia no trecho"/>
    <m/>
    <s v="0 | Trecho não tem semáforo para pedestre ou semáforo está com defeito"/>
    <s v="apesar de ser um local de fluxo intenso de pedestres, não há nenhum semáforo"/>
    <s v="0 | Trecho não tem nenhuma orientação para localização dos pedestres"/>
    <m/>
    <n v="1"/>
    <n v="90"/>
    <s v="transito intenso de onibus saindo do terminal"/>
    <n v="3"/>
    <s v="muita poluição vinda dos onibus e caminhões da região"/>
    <s v="5 | Trecho com algum local para descanso ou abrigo, como parada de ônibus ou marquise de edifício"/>
    <s v="algumas marquises e arvores no caminho, nada planejado"/>
    <n v="1"/>
    <n v="4"/>
    <s v="sombreamento em apenas um trecho de um lado da quadra inteira"/>
    <s v="0 | Local de trânsito muito desordenado e agressivo. Pedestre tem a sensação de querer sair logo do local"/>
    <s v="uma experiencia horrível para quem têm que pegar ônibus no terminal à pé. já foi palco de inumeros acidentes de transito envolvendo pedestres."/>
    <s v="https://drive.google.com/open?id=10CuGlOYHkOQgDd6Z79iIP4ABRe3XPoY7, https://drive.google.com/open?id=1_7oizMXN60m0F3vv0wezau2WWtELPx73, https://drive.google.com/open?id=1FkjRjhaG-_fKFmjAsDFigNBk_EXgn47a, https://drive.google.com/open?id=1vJzxoIIrRFYhXg6u8TERE5RaXeqC9Mvl, https://drive.google.com/open?id=1TwVnFOzcINy6P8vaB7vl7fRWyG1xfN7L, https://drive.google.com/open?id=14NUNLuiW5qeSvaOEAnQlqAqwcoRKpUZM, https://drive.google.com/open?id=1oah6Uxe_9L2PIX0SBrqqpkb3N66TTDIM, https://drive.google.com/open?id=1REkYQK-zuE4fsn7kkh2cFbPx86AH_sov"/>
    <m/>
    <m/>
    <n v="8"/>
    <n v="6"/>
    <n v="5"/>
    <n v="5"/>
    <n v="0"/>
    <n v="0"/>
    <n v="0"/>
    <n v="0"/>
    <n v="1"/>
    <n v="3"/>
    <n v="5"/>
    <n v="1"/>
    <n v="0"/>
    <n v="4.8"/>
    <n v="0"/>
    <n v="2"/>
    <n v="2.8"/>
  </r>
  <r>
    <x v="331"/>
    <x v="0"/>
    <x v="68"/>
    <x v="9"/>
    <s v="CE"/>
    <x v="1"/>
    <x v="337"/>
    <x v="1"/>
    <n v="1"/>
    <s v="Pavimentação comobstpletamente destruída e com entulhos e aculos em alguns trechos, e outros praticamente sem pavimentação."/>
    <n v="3"/>
    <n v="1.5"/>
    <n v="0.7"/>
    <s v="largura variável, com trechos de 1,5 de faixa livre e outros com menos de .60m, mesmo as mais largas sãoi inadequadas para a demanda de pessoas no local"/>
    <n v="7"/>
    <s v="no geral plano, porem com muitos buracos"/>
    <n v="2"/>
    <s v="Arvores, entulho, parada de onibus mal posicionadas, postes... há diversos bloqueios na via"/>
    <s v="0 | Não há rampas de acessibilidade."/>
    <m/>
    <n v="4"/>
    <s v="faltam faixa de pedestres em vários trechos, e no unico local que tem está precisando de manutenção"/>
    <s v="0 | Trecho não tem semáforo para pedestre ou semáforo está com defeito"/>
    <m/>
    <s v="0 | Trecho não tem nenhuma orientação para localização dos pedestres"/>
    <m/>
    <n v="1"/>
    <n v="87"/>
    <s v="transito intenso de onibus e de veiculos de passeio na hora do rush"/>
    <s v="5 | Trecho com tráfego intenso de veículos, em especial motocicletas, ônibus, caminhões e vans com motor diesel"/>
    <m/>
    <n v="4"/>
    <m/>
    <s v="5 | Trecho com algumas árvores que trazem sombra"/>
    <m/>
    <s v="há muita vegetação dentro do IMPARH que acaba protegendo o pedestre em alguns horários"/>
    <s v="0 | Local de trânsito muito desordenado e agressivo. Pedestre tem a sensação de querer sair logo do local"/>
    <s v="simplismente horrível, principalmente no trecho da avnida joão pessoa, calçadas com péssima manutenção e largura inadequada para a quantidade de pessoas que circulam ali na hora do rush, sem contar o transito intenso de onibus que passam em alta velocidade ao lado da calçada."/>
    <s v="https://drive.google.com/open?id=1h8xzH3wqVLNq_-bwjgY6bj3C0-YsG2kX, https://drive.google.com/open?id=18-MeM4PUGfr7Tj09GZnc9GNMl8NKSc_j, https://drive.google.com/open?id=1IKx3opYER5hpTGNPWBGKvO4rLewq4xoN, https://drive.google.com/open?id=1R_p4THb0jcoWXlfdg5A67fvA8ZOvtyIW, https://drive.google.com/open?id=17MBuG_wBrhmlyR96gPduaurXyuNG4Uh_, https://drive.google.com/open?id=1noncUEpLVSHUCd3Di3lku4ODzxHNkRAI, https://drive.google.com/open?id=1XTNK14vlPz0cBYKkJmHL2rHExK6uNJNP, https://drive.google.com/open?id=17VBNaUusQC2z2dAyj2FNhL89dZfaXNF8, https://drive.google.com/open?id=1JX6wykD1h94_DqjSfT1NVgX6r_GAhpWS, https://drive.google.com/open?id=1GeN5ty8yGAEnwigH20Vl1__JTJwVqxU3"/>
    <m/>
    <m/>
    <n v="1"/>
    <n v="3"/>
    <n v="7"/>
    <n v="2"/>
    <n v="0"/>
    <n v="4"/>
    <n v="0"/>
    <n v="0"/>
    <n v="1"/>
    <n v="5"/>
    <n v="4"/>
    <n v="5"/>
    <n v="0"/>
    <n v="2.6"/>
    <n v="2"/>
    <n v="3.5"/>
    <n v="2.4"/>
  </r>
  <r>
    <x v="332"/>
    <x v="0"/>
    <x v="68"/>
    <x v="9"/>
    <s v="CE"/>
    <x v="1"/>
    <x v="338"/>
    <x v="0"/>
    <n v="3"/>
    <s v="calçada de pedra portuguesa, com bastrante falhas e desniveis"/>
    <s v="5 | Calçada com menos de 2,0 metros de largura e faixa livre com menos de 1,20 m"/>
    <n v="1.6"/>
    <n v="0.8"/>
    <s v="largura variavel devido a escadas rampas e obstaculos na calçada"/>
    <s v="0 | Inclinação acima de 10 graus"/>
    <s v="inclinações e desniveis altos demais"/>
    <s v="0 | Lugar fechado de barreiras, que obriga o cidadão a sair para a rua."/>
    <s v="muitos desníveis obrigam a ir no asfalto que está nivelado"/>
    <s v="0 | Não há rampas de acessibilidade."/>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2"/>
    <s v="transito intenso de veiculos de passeio"/>
    <n v="6"/>
    <m/>
    <s v="0 | Trecho sem nenhum pontos de apoio ou conforto para o pedestre"/>
    <m/>
    <n v="2"/>
    <n v="2"/>
    <s v="arvores pequenas que não fazem sombra"/>
    <s v="0 | Local de trânsito muito desordenado e agressivo. Pedestre tem a sensação de querer sair logo do local"/>
    <s v="simplesmente horrível, muitos desníveis e sem sinalização nenhuma"/>
    <s v="https://drive.google.com/open?id=1m-oLKjwcckVp_DW6g3BoXIeoOhfc5ZGN, https://drive.google.com/open?id=1KELWBcOh_fdgJbYTa8S2B6RoKvXtAXVE, https://drive.google.com/open?id=1JMi5CAzG0bZG3BHRdL_Q5stDHxKzQqJy, https://drive.google.com/open?id=1JSHZv7L9ugzmir5Lxpdwp1je2SauiBMh"/>
    <m/>
    <m/>
    <n v="3"/>
    <n v="5"/>
    <n v="0"/>
    <n v="0"/>
    <n v="0"/>
    <n v="0"/>
    <n v="0"/>
    <n v="0"/>
    <n v="5"/>
    <n v="6"/>
    <n v="0"/>
    <n v="2"/>
    <n v="0"/>
    <n v="1.6"/>
    <n v="0"/>
    <n v="3.3333333333333335"/>
    <n v="1.4666666666666666"/>
  </r>
  <r>
    <x v="333"/>
    <x v="0"/>
    <x v="68"/>
    <x v="9"/>
    <s v="CE"/>
    <x v="7"/>
    <x v="339"/>
    <x v="1"/>
    <s v="5 | Calçada com frestas, além de algumas falhas no pavimento"/>
    <s v="alguns trechos bastante degradado  com falhas e buracos"/>
    <s v="10 | Calçada com mais de 3,0 metros de largura e faixa livre com 1,20 m ou mais"/>
    <n v="3.6"/>
    <n v="1.9"/>
    <s v="largura da faixa livre informada equivale ao trecho mais apertado"/>
    <n v="7"/>
    <s v="leve inclinação para a via"/>
    <n v="7"/>
    <s v="alguns poucos obstaculos que te obrigam a desviar do caminho"/>
    <n v="3"/>
    <s v="rampa fora do padrão e nenhuma em areas de travessia de pedestres"/>
    <s v="0 | Sem faixa de travessia no trecho"/>
    <m/>
    <s v="0 | Trecho não tem semáforo para pedestre ou semáforo está com defeito"/>
    <m/>
    <s v="0 | Trecho não tem nenhuma orientação para localização dos pedestres"/>
    <m/>
    <n v="1"/>
    <n v="85"/>
    <s v="fluxo constante de caminhões e ônibus na região"/>
    <s v="5 | Trecho com tráfego intenso de veículos, em especial motocicletas, ônibus, caminhões e vans com motor diesel"/>
    <m/>
    <s v="5 | Trecho com algum local para descanso ou abrigo, como parada de ônibus ou marquise de edifício"/>
    <m/>
    <n v="2"/>
    <n v="2"/>
    <s v="arvores com copa grande protegem alguns trechos da calçada"/>
    <s v="5 | Trecho com trânsito mais agressivo e velocidade regulamentar acima de 50 km/h"/>
    <m/>
    <s v="https://drive.google.com/open?id=12zWKhO9D3J3QrrgVv0dprAZStiJnvnCV, https://drive.google.com/open?id=176Cz4HPkTyE-Td7tmi0dzRgmE9_P56vF, https://drive.google.com/open?id=1rjyaA0H4MPDg1rFUZTWcLpVp3QWKzMfr, https://drive.google.com/open?id=14tA8DROg9dLxQBwq8t9JBlkc1rOjrCvc"/>
    <m/>
    <m/>
    <n v="5"/>
    <n v="10"/>
    <n v="7"/>
    <n v="7"/>
    <n v="3"/>
    <n v="0"/>
    <n v="0"/>
    <n v="0"/>
    <n v="1"/>
    <n v="5"/>
    <n v="5"/>
    <n v="2"/>
    <n v="5"/>
    <n v="6.4"/>
    <n v="0"/>
    <n v="2.6666666666666665"/>
    <n v="4.2333333333333334"/>
  </r>
  <r>
    <x v="334"/>
    <x v="0"/>
    <x v="71"/>
    <x v="9"/>
    <s v="CE"/>
    <x v="7"/>
    <x v="340"/>
    <x v="1"/>
    <n v="8"/>
    <s v="Maior parte do trecho bem regular. Apenas à frente de 1 estabelecimento cai um pouco a qualidade."/>
    <n v="9"/>
    <n v="2.8"/>
    <n v="2.2999999999999998"/>
    <m/>
    <s v="5 | Inclinação acima de 5 graus já dificulta a passagem"/>
    <s v="Inclinação pouco acima de 5 graus."/>
    <n v="8"/>
    <s v="Sem obstáculos, apenas um desvio para entrada e embarque/desembarque de carros."/>
    <n v="3"/>
    <s v="Sem rampas nas esquinas, mas com rampa no padrão em uma faixa de pedestres no meio do quarteirão."/>
    <n v="4"/>
    <s v="Sem faixa em uma das esquinas, e faixa meio desgastada numa travessia no meio do quarteirão."/>
    <s v="0 | Trecho não tem semáforo para pedestre ou semáforo está com defeito"/>
    <m/>
    <s v="0 | Trecho não tem nenhuma orientação para localização dos pedestres"/>
    <m/>
    <n v="2"/>
    <n v="82"/>
    <s v="Tráfego intenso de ônibus na avenida."/>
    <s v="5 | Trecho com tráfego intenso de veículos, em especial motocicletas, ônibus, caminhões e vans com motor diesel"/>
    <m/>
    <s v="0 | Trecho sem nenhum ponto de apoio ou conforto para o pedestre"/>
    <m/>
    <s v="0 | Trecho de rua sem nenhuma vegetação"/>
    <n v="0"/>
    <s v="Trecho possui árvores apenas no canteiro central, nenhuma na calçada."/>
    <n v="2"/>
    <m/>
    <s v="https://drive.google.com/open?id=1dh4iSgTZ9WOc0hC47TOXD78ErBQR-Fic, https://drive.google.com/open?id=1DC4hr0VEqEdkEP9ActS3fuwcLe0v-2_C, https://drive.google.com/open?id=1SymELOpWJlUCwo1W3_by995RINdZw0Hs, https://drive.google.com/open?id=1P-gpTRx6PBya9eyMnuY_X1lFqP-7ikZK, https://drive.google.com/open?id=1GCILzPMRehC2WV5pdfgxtDoUOezjSheb, https://drive.google.com/open?id=18FzuPzrLII1f-DjYtFzzPFsp4jjRx81K, https://drive.google.com/open?id=1a1Vn9jFHQWOtKiabNor_uxqVlcBn2021"/>
    <s v="alvesfelipe@gmail.com"/>
    <d v="1899-12-30T17:00:00"/>
    <n v="8"/>
    <n v="9"/>
    <n v="5"/>
    <n v="8"/>
    <n v="3"/>
    <n v="4"/>
    <n v="0"/>
    <n v="0"/>
    <n v="2"/>
    <n v="5"/>
    <n v="0"/>
    <n v="0"/>
    <n v="2"/>
    <n v="6.6"/>
    <n v="2"/>
    <n v="1.5"/>
    <n v="4.2"/>
  </r>
  <r>
    <x v="335"/>
    <x v="0"/>
    <x v="70"/>
    <x v="9"/>
    <s v="CE"/>
    <x v="2"/>
    <x v="341"/>
    <x v="0"/>
    <s v="0 | Calçada completamente destruída, repleta de buracos, blocos e pedras soltas que “empurram” o pedestre para a rua"/>
    <s v="Toda a extensão do trecho intransitável dada a existência de inúmeros obstáculos, tais como, banca de vendedor de jogo de loterias, veículos sobre a calçada, inclinações para acesso a veículos pras casas, lixo etc"/>
    <s v="0 | Calçada estreita, com menos de 1,20 m, sem faixa livre"/>
    <n v="1.6"/>
    <n v="0.55000000000000004"/>
    <m/>
    <s v="0 | Inclinação acima de 10 graus"/>
    <s v="Existenc de calçada com até 15 graus de inclinação transversal. "/>
    <s v="0 | Lugar fechado de barreiras, que obriga o cidadão a sair para a rua."/>
    <s v="5 barreiras: banca de jogo de loterias, parede, inclinação transversal, sacos de lixo, veículos etc"/>
    <s v="0 | Não há rampas de acessibilidade."/>
    <m/>
    <n v="2"/>
    <s v="Faixa desgastada e sem placa de advertência. "/>
    <s v="0 | Trecho não tem semáforo para pedestre ou semáforo está com defeito"/>
    <m/>
    <s v="0 | Trecho não tem nenhuma orientação para localização dos pedestres"/>
    <m/>
    <n v="4"/>
    <n v="69"/>
    <s v="Trecho com significativo trânsito de ônibus, caminhões, carros e motos."/>
    <n v="2"/>
    <s v="Grande fluxo de veículos. "/>
    <s v="0 | Trecho sem nenhum ponto de apoio ou conforto para o pedestre"/>
    <m/>
    <s v="0 | Trecho de rua sem nenhuma vegetação"/>
    <n v="0"/>
    <m/>
    <n v="2"/>
    <m/>
    <s v="https://drive.google.com/open?id=1x5LIQo5yGQUqAgJEx28bxVaN3e1CtWTC, https://drive.google.com/open?id=1ZmkXhU1BGrZqttBmvXX4TyPa5o6u0P5I, https://drive.google.com/open?id=1UULUTFGeIoeo_OtbKlLBJKutNl9Uj-kE, https://drive.google.com/open?id=1J5_r0E43HBhSCZ7oiJj43k_wGyTBNZQR, https://drive.google.com/open?id=123rzPwfCRud4ARSezhO8cS2mYwumZHuU"/>
    <s v="eraldo.sah@gmail.com"/>
    <d v="1899-12-30T09:00:00"/>
    <n v="0"/>
    <n v="0"/>
    <n v="0"/>
    <n v="0"/>
    <n v="0"/>
    <n v="2"/>
    <n v="0"/>
    <n v="0"/>
    <n v="4"/>
    <n v="2"/>
    <n v="0"/>
    <n v="0"/>
    <n v="2"/>
    <n v="0"/>
    <n v="1"/>
    <n v="1.6666666666666667"/>
    <n v="0.73333333333333328"/>
  </r>
  <r>
    <x v="336"/>
    <x v="0"/>
    <x v="70"/>
    <x v="9"/>
    <s v="CE"/>
    <x v="7"/>
    <x v="342"/>
    <x v="0"/>
    <s v="5 | Calçada com frestas, além de algumas falhas no pavimento"/>
    <s v="Existência de trincas e buracos."/>
    <n v="8"/>
    <n v="2.2999999999999998"/>
    <n v="1.2"/>
    <m/>
    <n v="8"/>
    <m/>
    <n v="8"/>
    <s v="Vendedor de lanche, obstruindo a passagem no limite da calçada com o posto de saúde vizinho."/>
    <s v="0 | Não há rampas de acessibilidade."/>
    <m/>
    <n v="2"/>
    <m/>
    <s v="0 | Trecho não tem semáforo para pedestre ou semáforo está com defeito"/>
    <m/>
    <s v="0 | Trecho não tem nenhuma orientação para localização dos pedestres"/>
    <m/>
    <n v="4"/>
    <n v="74"/>
    <m/>
    <n v="2"/>
    <s v="Significativo trânsito de veículos de grande porte."/>
    <s v="0 | Trecho sem nenhum ponto de apoio ou conforto para o pedestre"/>
    <m/>
    <s v="0 | Trecho de rua sem nenhuma vegetação"/>
    <n v="0"/>
    <s v="A única árvore existente na calçada sofre podas bem danosas pelas empresas de energia e fornecimento de dados."/>
    <n v="2"/>
    <s v="Trecho com a existência de grandes partes com muros altos o que torna inóspito ."/>
    <s v="https://drive.google.com/open?id=1-C9LoT1qgQPAQ3zWyYD84XaWgM6B8s1Z, https://drive.google.com/open?id=17uVcmiapH3PR4St2ZL1rE5eySRiDa-eg, https://drive.google.com/open?id=1QWeohBJDp9CJXwq7-maf4WKy4zF_eWV8, https://drive.google.com/open?id=11eu8s1-Bk7fijldF_F_L4cPiXslR9f2A, https://drive.google.com/open?id=1WG1mHWTelJCfYqOS_Yi4s87-c7svxzql, https://drive.google.com/open?id=1ictoMaafS_U41tsaxd720AFFc4dLqESx, https://drive.google.com/open?id=1wkJioRjjY_tPLOcjEJWVJLX-CVWVdJBg, https://drive.google.com/open?id=1AgW1nt9qAx0GvMG_a4goUWKVonYPput6"/>
    <s v="eraldo.sah@gmail.com"/>
    <d v="1899-12-30T10:00:00"/>
    <n v="5"/>
    <n v="8"/>
    <n v="8"/>
    <n v="8"/>
    <n v="0"/>
    <n v="2"/>
    <n v="0"/>
    <n v="0"/>
    <n v="4"/>
    <n v="2"/>
    <n v="0"/>
    <n v="0"/>
    <n v="2"/>
    <n v="5.8"/>
    <n v="1"/>
    <n v="1.6666666666666667"/>
    <n v="3.6333333333333333"/>
  </r>
  <r>
    <x v="337"/>
    <x v="0"/>
    <x v="70"/>
    <x v="9"/>
    <s v="CE"/>
    <x v="1"/>
    <x v="343"/>
    <x v="1"/>
    <s v="0 | Calçada completamente destruída, repleta de buracos, blocos e pedras soltas que “empurram” o pedestre para a rua"/>
    <m/>
    <s v="0 | Calçada estreita, com menos de 1,20 m, sem faixa livre"/>
    <n v="2"/>
    <n v="0.38"/>
    <s v="Largura irregular com existência de vários obstáculos, como poste e placas de escritórios de advocacia."/>
    <s v="0 | Inclinação acima de 10 graus"/>
    <s v="Existência de inclinações até 12 graus."/>
    <s v="0 | Lugar fechado de barreiras, que obriga o cidadão a sair para a rua."/>
    <s v="Existência de poste, placas de escritório de advocacia, inclinações transversais para acesso de veículos aos imóveis vizinhos etc"/>
    <s v="0 | Não há rampas de acessibilidade."/>
    <m/>
    <s v="0 | Sem faixa de travessia no trecho"/>
    <m/>
    <s v="0 | Trecho não tem semáforo para pedestre ou semáforo está com defeito"/>
    <s v="Apesar de ser um.equipamento público que atrai grande numero de pessoas idosas e deficientes motores não é oferecido calçadas e travessia de pedestres com sinalização mesmo com o grande fluxo de veículos, muitos deles pesados."/>
    <s v="0 | Trecho não tem nenhuma orientação para localização dos pedestres"/>
    <m/>
    <n v="2"/>
    <n v="72"/>
    <s v="Grande fluxo de ônibus, caminhões, carros e motos. "/>
    <n v="2"/>
    <m/>
    <s v="0 | Trecho sem nenhum ponto de apoio ou conforto para o pedestre"/>
    <m/>
    <s v="0 | Trecho de rua sem nenhuma vegetação"/>
    <m/>
    <m/>
    <n v="2"/>
    <m/>
    <s v="https://drive.google.com/open?id=1idK6zDfHEXBbOv7eC6dbOeQEMPou17xT, https://drive.google.com/open?id=1eGkkiht7O3PpA1MgtclVY5B7Zv6tU71e, https://drive.google.com/open?id=11HsdGyHnE751zXZw-1pLgIz5UN0wpkPv, https://drive.google.com/open?id=12DNuPAMaZmiOehn1ZgnPqsRiQu6rnieH, https://drive.google.com/open?id=1BltvbrSmK3jOp1l8giCQLxOXp7-PyavY, https://drive.google.com/open?id=11NJEOzIIQzvKVKyjUgXasvRlwnHjesLR"/>
    <s v="eraldo.sah@gmail.com"/>
    <d v="1899-12-30T11:00:00"/>
    <n v="0"/>
    <n v="0"/>
    <n v="0"/>
    <n v="0"/>
    <n v="0"/>
    <n v="0"/>
    <n v="0"/>
    <n v="0"/>
    <n v="2"/>
    <n v="2"/>
    <n v="0"/>
    <n v="0"/>
    <n v="2"/>
    <n v="0"/>
    <n v="0"/>
    <n v="1"/>
    <n v="0.4"/>
  </r>
  <r>
    <x v="338"/>
    <x v="0"/>
    <x v="71"/>
    <x v="9"/>
    <s v="CE"/>
    <x v="6"/>
    <x v="344"/>
    <x v="0"/>
    <n v="6"/>
    <s v="Maior parte do quarteirão tem piso bom, apenas alguns estabelecimentos tem piso pior."/>
    <n v="8"/>
    <n v="2.2999999999999998"/>
    <n v="1.1499999999999999"/>
    <m/>
    <n v="7"/>
    <s v="Cerca de 4 graus de inclinação."/>
    <n v="7"/>
    <s v="Sem obstáculos, mas tem desvio por causa de estacionamento."/>
    <n v="3"/>
    <s v="Rampa em apenas 1 direção, de 1 das esquinas."/>
    <s v="5 | Faixa desgastada, com falta de manutenção e sem placas de advertência."/>
    <s v="Faixa em apenas 1 das esquinas."/>
    <s v="0 | Trecho não tem semáforo para pedestre ou semáforo está com defeito"/>
    <m/>
    <s v="0 | Trecho não tem nenhuma orientação para localização dos pedestres"/>
    <m/>
    <n v="4"/>
    <n v="74"/>
    <m/>
    <s v="5 | Trecho com tráfego intenso de veículos, em especial motocicletas, ônibus, caminhões e vans com motor diesel"/>
    <m/>
    <s v="0 | Trecho sem nenhum ponto de apoio ou conforto para o pedestre"/>
    <m/>
    <n v="3"/>
    <n v="3"/>
    <m/>
    <n v="2"/>
    <m/>
    <s v="https://drive.google.com/open?id=1qzKHMfXSTCJrSZDKiOeEVOwpHKHC2mP_, https://drive.google.com/open?id=1avu6FHNEHsJquzeQLhLuYCbRyStrdFsS, https://drive.google.com/open?id=1kqKAlcjPosHizVeJ5NQsQ5dzadWB8IlS, https://drive.google.com/open?id=1AKdAaar5tt_deNK4A-Lqmwb8DwhUF5Az"/>
    <s v="alvesfelipe@gmail.com"/>
    <d v="1899-12-30T17:40:00"/>
    <n v="6"/>
    <n v="8"/>
    <n v="7"/>
    <n v="7"/>
    <n v="3"/>
    <n v="5"/>
    <n v="0"/>
    <n v="0"/>
    <n v="4"/>
    <n v="5"/>
    <n v="0"/>
    <n v="3"/>
    <n v="2"/>
    <n v="6.2"/>
    <n v="2.5"/>
    <n v="3.1666666666666665"/>
    <n v="4.4333333333333336"/>
  </r>
  <r>
    <x v="339"/>
    <x v="0"/>
    <x v="71"/>
    <x v="9"/>
    <s v="CE"/>
    <x v="7"/>
    <x v="345"/>
    <x v="1"/>
    <n v="9"/>
    <m/>
    <s v="5 | Calçada com menos de 2,0 metros de largura e faixa livre com menos de 1,20 m"/>
    <n v="1.95"/>
    <n v="1.05"/>
    <m/>
    <n v="7"/>
    <m/>
    <n v="9"/>
    <m/>
    <s v="5 | A rampa existe, mas está fora de norma ou sem manutenção"/>
    <s v="Rampa somente em 1 das esquinas"/>
    <n v="6"/>
    <s v="Faixa em 1 das esquinas, e em frente a entrada da escola."/>
    <s v="0 | Trecho não tem semáforo para pedestre ou semáforo está com defeito"/>
    <m/>
    <s v="0 | Trecho não tem nenhuma orientação para localização dos pedestres"/>
    <m/>
    <n v="3"/>
    <n v="77"/>
    <m/>
    <s v="5 | Trecho com tráfego intenso de veículos, em especial motocicletas, ônibus, caminhões e vans com motor diesel"/>
    <m/>
    <s v="0 | Trecho sem nenhum ponto de apoio ou conforto para o pedestre"/>
    <m/>
    <n v="3"/>
    <n v="3"/>
    <m/>
    <n v="2"/>
    <m/>
    <s v="https://drive.google.com/open?id=1LNRiwdqf0manaWwFf4mv0Vzi2FFxCaZm, https://drive.google.com/open?id=1oVyxlaj2uWJUEATPsBDmvqgLGQTP7WOy, https://drive.google.com/open?id=1zobpW3YNibt8SQYhn9XfOS0BXzuKBg_D, https://drive.google.com/open?id=1iMscIN7GA-WWy-WF7sI_awl7-w6opPAX, https://drive.google.com/open?id=1O91cGokpq7kJnyTlUW_FVcHne0qZJTcI"/>
    <s v="alvesfelipe@gmail.com"/>
    <d v="1899-12-30T17:20:00"/>
    <n v="9"/>
    <n v="5"/>
    <n v="7"/>
    <n v="9"/>
    <n v="5"/>
    <n v="6"/>
    <n v="0"/>
    <n v="0"/>
    <n v="3"/>
    <n v="5"/>
    <n v="0"/>
    <n v="3"/>
    <n v="2"/>
    <n v="7"/>
    <n v="3"/>
    <n v="2.8333333333333335"/>
    <n v="4.8666666666666663"/>
  </r>
  <r>
    <x v="340"/>
    <x v="0"/>
    <x v="68"/>
    <x v="9"/>
    <s v="CE"/>
    <x v="9"/>
    <x v="346"/>
    <x v="1"/>
    <n v="8"/>
    <s v="pavimento regular, porem sem piso tátil"/>
    <s v="10 | Calçada com mais de 3,0 metros de largura e faixa livre com 1,20 m ou mais"/>
    <n v="7"/>
    <n v="6.7"/>
    <s v="bem larga e generosa para o pedestre após intervenção"/>
    <s v="10 | Calçada de aparência plana, que não impede o caminhar confortável e seguro"/>
    <m/>
    <s v="10 | Trecho sem obstáculos permite o caminhar contínuo pela calçada"/>
    <m/>
    <n v="2"/>
    <s v="não há rampas de acessibilidade. o espaço para o pedestre é generoso, mas se ele quiser subir na calçada novamente não há forma como fazer por rampas."/>
    <s v="10 | Faixa de pedestres bem visível, com iluminação para aumentar visibilidade e sinalização de advertência ao motorista"/>
    <s v="faixas bem pintadas, coloridas e chamativas"/>
    <s v="5 | Trecho com semáforo para pedestres, mas sem sinal sonoro. Espera para abertura superior a 1 min. e tempo curto (menos de 15 seg.) para travessia"/>
    <s v="semaforo para pedestres, porem sem sinal sonoro e botoeira"/>
    <s v="0 | Trecho não tem nenhuma orientação para localização dos pedestres"/>
    <s v="não há orientação para pedestres na forma de sinalização vertical"/>
    <n v="4"/>
    <n v="85"/>
    <s v="ruido alto de onibus e caminhões na região"/>
    <n v="6"/>
    <s v="tráfego intenso de veículos na rua e avenida próxima"/>
    <n v="8"/>
    <s v="muitas mini praças e banquinhos, porém sem abrigo do sol e chuva"/>
    <n v="4"/>
    <n v="9"/>
    <s v="pés  recém plantados que não oferecem nenhuma sombra ainda"/>
    <n v="7"/>
    <s v="transito calmo, porém nada funciona durante o dia, se tornando bastante deserto para se caminhar sozinho"/>
    <s v="https://drive.google.com/open?id=1UjPgjLRDz4YeDp_g2m8Rxo-2CFFCTCmn, https://drive.google.com/open?id=1J8zEiwQWi5JNspU2M_vk6_ae6MhhIxwQ, https://drive.google.com/open?id=1M2EMdCmO-eAR9Ls8f791S-b-NXal2dBK, https://drive.google.com/open?id=1NT9QbrlJJat7xWOry2AqNxMgLx3xOL7w, https://drive.google.com/open?id=19SxvtMzBYMwfMHv6in4CBVQZ3qRNOiQa, https://drive.google.com/open?id=1joNbokaJ-8V48o8sfxeUlJDazDbR70b-, https://drive.google.com/open?id=1qs8HQ192iC3iAVAWYx2XbKxVfNM5iB28, https://drive.google.com/open?id=1xVVO8HfK8awx1TNvPQVEnmVaiX-KbCtp"/>
    <s v="abner.hey@gmail.com"/>
    <d v="1899-12-30T11:00:00"/>
    <n v="8"/>
    <n v="10"/>
    <n v="10"/>
    <n v="10"/>
    <n v="2"/>
    <n v="10"/>
    <n v="5"/>
    <n v="0"/>
    <n v="4"/>
    <n v="6"/>
    <n v="8"/>
    <n v="4"/>
    <n v="7"/>
    <n v="8"/>
    <n v="6.666666666666667"/>
    <n v="5"/>
    <n v="7.0333333333333332"/>
  </r>
  <r>
    <x v="341"/>
    <x v="0"/>
    <x v="68"/>
    <x v="9"/>
    <s v="CE"/>
    <x v="9"/>
    <x v="347"/>
    <x v="1"/>
    <n v="8"/>
    <s v="regular em alguns trechos, porém no trecho da avenida existem pequenas valas de drenagem na calçada que dificultam a passagem"/>
    <n v="8"/>
    <n v="2.5"/>
    <n v="1.2"/>
    <s v="largura varia de 1.5 até 4m, no trecho da avenida se encontra o trecho mais curto"/>
    <s v="10 | Calçada de aparência plana, que não impede o caminhar confortável e seguro"/>
    <m/>
    <n v="7"/>
    <s v="há um desnível muito alto com a via, a calçada é plana mas muito alta"/>
    <s v="5 | A rampa existe, mas está fora de norma ou sem manutenção"/>
    <s v="sem rampas nas esquinas, apenas num trecho aos fundos fora dos padrões"/>
    <s v="5 | Faixa desgastada, com falta de manutenção e sem placas de advertência."/>
    <s v="sem placas de sinalização, pintura bem desgastada"/>
    <s v="5 | Trecho com semáforo para pedestres, mas sem sinal sonoro. Espera para abertura superior a 1 min. e tempo curto (menos de 15 seg.) para travessia"/>
    <m/>
    <s v="0 | Trecho não tem nenhuma orientação para localização dos pedestres"/>
    <s v="sem placas de sinalização e/ou orientação"/>
    <n v="3"/>
    <n v="85"/>
    <s v="muito barulho de caminhões e motos"/>
    <s v="5 | Trecho com tráfego intenso de veículos, em especial motocicletas, ônibus, caminhões e vans com motor diesel"/>
    <s v="transito intenso de caminhões e veículos de grande porte"/>
    <n v="4"/>
    <s v="trecho com sombras da marquise do edifício, porem sem nenhuma área de descanso ou mobiliario voltado para o pedestre"/>
    <s v="5 | Trecho com algumas árvores que trazem sombra"/>
    <n v="5"/>
    <s v="trecho parcialmente sombreado, porem fora da avenida principal"/>
    <n v="1"/>
    <s v="trecho pouco agradável de se caminha e bastante perigoso à noite"/>
    <s v="https://drive.google.com/open?id=17OV2ibpdrtuSx9m2xKdcu4wEj4vjiCus, https://drive.google.com/open?id=1JVEOQDi4Hf5wSjNGTHWon2G8OEL4NAi1, https://drive.google.com/open?id=1Q8eXhOquPuz9wctpNn5janLV4eVyxUQI, https://drive.google.com/open?id=1RN9cemYpDWSv53OIPSiC3AWw-WC_G_5z, https://drive.google.com/open?id=17XsR-fluHVgirEB_0x8DVvkUWHnHv_Bn, https://drive.google.com/open?id=1T4UCJ9DqV8aOivqqDcz7wvAdET-1jmrb, https://drive.google.com/open?id=1pGY9NsEuWF2bd1ekI614p8I4xM9Ub3Sx"/>
    <s v="abner.hey@gmail.com"/>
    <d v="1899-12-30T11:30:00"/>
    <n v="8"/>
    <n v="8"/>
    <n v="10"/>
    <n v="7"/>
    <n v="5"/>
    <n v="5"/>
    <n v="5"/>
    <n v="0"/>
    <n v="3"/>
    <n v="5"/>
    <n v="4"/>
    <n v="5"/>
    <n v="1"/>
    <n v="7.6"/>
    <n v="4.166666666666667"/>
    <n v="4.166666666666667"/>
    <n v="5.5666666666666664"/>
  </r>
  <r>
    <x v="342"/>
    <x v="0"/>
    <x v="68"/>
    <x v="9"/>
    <s v="CE"/>
    <x v="1"/>
    <x v="348"/>
    <x v="2"/>
    <s v="10 | Calçada nivelada, sem imperfeições e dotada de piso tátil"/>
    <s v="calçada recem reformada, totalmente regular e com piso tátil"/>
    <n v="9"/>
    <n v="1.6"/>
    <n v="1.2"/>
    <s v="trecho bem largo aos fundos (+20m)"/>
    <s v="10 | Calçada de aparência plana, que não impede o caminhar confortável e seguro"/>
    <m/>
    <s v="10 | Trecho sem obstáculos permite o caminhar contínuo pela calçada"/>
    <m/>
    <n v="9"/>
    <s v="rampas em todas as travessias, porem levemente fora do padrão"/>
    <s v="0 | Sem faixa de travessia no trecho"/>
    <s v="sem faixa de pedestres, porém a via é de baixa velocidade e tamanho pequeno"/>
    <s v="0 | Trecho não tem semáforo para pedestre ou semáforo está com defeito"/>
    <s v="idem ao comentario anterior"/>
    <n v="2"/>
    <s v="somente algumas poucas placas sinalizando à entrada do edifício. poderia ter muito mais placas por ser uma área turística"/>
    <s v="10 | Trecho com baixo nível de ruído, com, no máximo, 65 dB de nível sonoro"/>
    <n v="55"/>
    <s v="transito calmo, poucos ruídos"/>
    <s v="10 | Trecho com baixo nível de poluição, permitindo sentir até o aroma de plantas e flores"/>
    <m/>
    <s v="5 | Trecho com algum local para descanso ou abrigo, como parada de ônibus ou marquise de edifício"/>
    <s v="varios bancos no trecho, porém sem sombra e abrigo das intempéries"/>
    <n v="9"/>
    <n v="20"/>
    <s v="a parte da frente é bem arborizada, porém os fundos consistem somente de palmeiras que não oferecem sombra"/>
    <n v="6"/>
    <s v="na semana à noite costuma ser bastante perigoso e sem movimento de pessoas"/>
    <s v="https://drive.google.com/open?id=15vFHPU6BwI7gMMZcp4kLyHsf6TGsEFVH, https://drive.google.com/open?id=1s7OXi8hso1QDSvQYEXLoRLxtUizw7giD, https://drive.google.com/open?id=1dB358e3cfXRD5J6vr-LSSBOG5zLfBM7Y, https://drive.google.com/open?id=17ctF_6ocVqBNi3-2vRaYjLzhcaHO10k-, https://drive.google.com/open?id=1nHWVaYYH9lr29VZBmGh1dYlBP_e4sLHW, https://drive.google.com/open?id=1RV5bzioBVVNT75NgdjI7Rm9ovhRdOVN5, https://drive.google.com/open?id=1-Xfm9dwIKudT1Z_n7IZPWlLee5A7KuYH"/>
    <s v="abner.hey@gmail.com"/>
    <d v="1899-12-30T11:50:00"/>
    <n v="10"/>
    <n v="9"/>
    <n v="10"/>
    <n v="10"/>
    <n v="9"/>
    <n v="0"/>
    <n v="0"/>
    <n v="2"/>
    <n v="10"/>
    <n v="10"/>
    <n v="5"/>
    <n v="9"/>
    <n v="6"/>
    <n v="9.6"/>
    <n v="0.33333333333333331"/>
    <n v="8.8333333333333339"/>
    <n v="7.2333333333333334"/>
  </r>
  <r>
    <x v="343"/>
    <x v="0"/>
    <x v="68"/>
    <x v="9"/>
    <s v="CE"/>
    <x v="0"/>
    <x v="349"/>
    <x v="2"/>
    <n v="9"/>
    <s v="contem algumas imperfeições e buracos no caminho"/>
    <s v="10 | Calçada com mais de 3,0 metros de largura e faixa livre com 1,20 m ou mais"/>
    <n v="25"/>
    <n v="10"/>
    <m/>
    <s v="10 | Calçada de aparência plana, que não impede o caminhar confortável e seguro"/>
    <m/>
    <s v="10 | Trecho sem obstáculos permite o caminhar contínuo pela calçada"/>
    <m/>
    <n v="4"/>
    <s v="Poucas rampas, muitas fora do padrão. Há faixas de pedestres sem rampa nenhuma."/>
    <s v="10 | Faixa de pedestres bem visível, com iluminação para aumentar visibilidade e sinalização de advertência ao motorista"/>
    <s v="novas intervenções melhoraram muito a visibilidade da travessia, fazendo os motoristas reduzirem a velocidade"/>
    <s v="0 | Trecho não tem semáforo para pedestre ou semáforo está com defeito"/>
    <s v="não há semáforos de pedestres, tornando um pouco perigoso nos horários de movimento à noite"/>
    <n v="3"/>
    <s v="poucas placas voltadas para o pedestre. há mais propagandas do que placas de sinalização de pontos de interesse."/>
    <n v="9"/>
    <n v="55"/>
    <s v="tranquilo, somente ruido do ventos e das ondas"/>
    <s v="10 | Trecho com baixo nível de poluição, permitindo sentir até o aroma de plantas e flores"/>
    <s v="pouquissima poluição, cheiro do mar"/>
    <n v="8"/>
    <s v="bastante mobiliários, porém sem proteção do sol ou chuva"/>
    <n v="3"/>
    <s v="+25"/>
    <s v="Muitas palmeiras que produzem pouquíssima sombra"/>
    <n v="9"/>
    <s v="transito de velocidade ainda um pouco alta para a região, porem trecho seguro de caminhar com policiamento próximo"/>
    <s v="https://drive.google.com/open?id=1lvy5_EyCbjZe_b7_8Wa6DZ9O2jbcoY5f, https://drive.google.com/open?id=1KR7lbTgQEaKL6D7IY32OnKT-YxOkWfZs, https://drive.google.com/open?id=1nf_4gEXuQ4-wKDnJdex-nA_rWPaQCVRk, https://drive.google.com/open?id=1IW5rK06hfdHWzLJh6kvlm-VQ_SeYtM1a, https://drive.google.com/open?id=14z8A6gnnhXiv-ueAVxgkPWy5qKWq4sBv, https://drive.google.com/open?id=12a4-7m7MJfa_tC0J1_IRlZSHvlcVY-96, https://drive.google.com/open?id=1F4MmTvqcFZo5qTNAiKhZ6nKTzfziDpCd, https://drive.google.com/open?id=1JVfsvBBUlhRRJTfRFBMwNNTWUrMDfkQ0, https://drive.google.com/open?id=12mJa3oVggXPSQA2UgJ01adNCaIiQ7uEk"/>
    <s v="abner.hey@gmail.com"/>
    <d v="1899-12-30T12:20:00"/>
    <n v="9"/>
    <n v="10"/>
    <n v="10"/>
    <n v="10"/>
    <n v="4"/>
    <n v="10"/>
    <n v="0"/>
    <n v="3"/>
    <n v="9"/>
    <n v="10"/>
    <n v="8"/>
    <n v="3"/>
    <n v="9"/>
    <n v="8.6"/>
    <n v="5.5"/>
    <n v="7"/>
    <n v="7.7"/>
  </r>
  <r>
    <x v="344"/>
    <x v="0"/>
    <x v="68"/>
    <x v="9"/>
    <s v="CE"/>
    <x v="1"/>
    <x v="350"/>
    <x v="1"/>
    <n v="9"/>
    <m/>
    <n v="7"/>
    <n v="3.15"/>
    <n v="1.35"/>
    <m/>
    <n v="3"/>
    <m/>
    <s v="10 | Trecho sem obstáculos permite o caminhar contínuo pela calçada"/>
    <m/>
    <s v="5 | A rampa existe, mas está fora de norma ou sem manutenção"/>
    <s v="Há rampa no padrão correto em um lado da travessia, no outro lado não há rampa"/>
    <s v="10 | Faixa de pedestres bem visível, com iluminação para aumentar visibilidade e sinalização de advertência ao motorista"/>
    <m/>
    <s v="0 | Trecho não tem semáforo para pedestre ou semáforo está com defeito"/>
    <m/>
    <s v="0 | Trecho não tem nenhuma orientação para localização dos pedestres"/>
    <m/>
    <n v="3"/>
    <n v="75"/>
    <m/>
    <s v="5 | Trecho com tráfego intenso de veículos, em especial motocicletas, ônibus, caminhões e vans com motor diesel"/>
    <m/>
    <n v="7"/>
    <s v="bastante mobiliario urbano proximo, mas não oferece sombra"/>
    <s v="0 | Trecho de rua sem nenhuma vegetação"/>
    <n v="0"/>
    <m/>
    <n v="7"/>
    <m/>
    <s v="https://drive.google.com/open?id=1LVtP8zmbN_b1B8s3f8bRpO2BJRAc-QXw, https://drive.google.com/open?id=1R7RD6XQmpDpl3dHnEmcFMZunP-CCc-Nz, https://drive.google.com/open?id=1xiA5yDfxDm5McFdlKs9-hHcOIRYvKlCI, https://drive.google.com/open?id=12yjqLYTwTabI0_ddSFbbFMlGziMRbLD7, https://drive.google.com/open?id=1rRYqaxPJ1h-OU0xWmgPn-gyjfjnXoYYq, https://drive.google.com/open?id=1o8xB-Q1VuhY2rtepvPc0iXeiO3E2kTFJ, https://drive.google.com/open?id=1PA4jCRnRuFcqGd6RZmHy4-eBcMhMAUYL, https://drive.google.com/open?id=1P1aE7yxBE5W1_1OGKrAo8rXITPpAl93b"/>
    <s v="abner.hey@gmail.com"/>
    <d v="1899-12-30T16:20:00"/>
    <n v="9"/>
    <n v="7"/>
    <n v="3"/>
    <n v="10"/>
    <n v="5"/>
    <n v="10"/>
    <n v="0"/>
    <n v="0"/>
    <n v="3"/>
    <n v="5"/>
    <n v="7"/>
    <n v="0"/>
    <n v="7"/>
    <n v="6.8"/>
    <n v="5"/>
    <n v="3"/>
    <n v="5.7"/>
  </r>
  <r>
    <x v="345"/>
    <x v="0"/>
    <x v="68"/>
    <x v="9"/>
    <s v="CE"/>
    <x v="7"/>
    <x v="351"/>
    <x v="1"/>
    <n v="8"/>
    <m/>
    <n v="8"/>
    <n v="2.2000000000000002"/>
    <n v="1.7"/>
    <m/>
    <s v="10 | Calçada de aparência plana, que não impede o caminhar confortável e seguro"/>
    <m/>
    <n v="8"/>
    <s v="desníveis e postes no caminho podem oferecer alguns obstaculos para pessoas com dificuldade de caminhar"/>
    <n v="7"/>
    <s v="rampas na travessia, porem levemente fora de padrão"/>
    <n v="2"/>
    <s v="faixa fora do padrão, bastante apagada por falta de pintura e por reparos no asfalto"/>
    <n v="4"/>
    <s v="sinal sem botoeira ou sinal sonoro"/>
    <s v="0 | Trecho não tem nenhuma orientação para localização dos pedestres"/>
    <m/>
    <n v="3"/>
    <n v="75"/>
    <m/>
    <n v="4"/>
    <m/>
    <n v="4"/>
    <s v="sem sombra no caminho, porém tem uma praça próxima"/>
    <n v="1"/>
    <n v="1"/>
    <s v="somente uma arvore no trecho"/>
    <s v="0 | Local de trânsito muito desordenado e agressivo. Pedestre tem a sensação de querer sair logo do local"/>
    <s v="trecho movimentado, agressivo e  desordenado durante a semana"/>
    <s v="https://drive.google.com/open?id=1IBB9rJgc281FuIsANeB5DSKduPIDFwpa, https://drive.google.com/open?id=1KQpzIxVsM15YYsCC2iJWQju929tXljqb, https://drive.google.com/open?id=17CsSI9gFPZvbyoccfl5-er5ZNF1POAkt, https://drive.google.com/open?id=1zJtl2ahPELkrqC7KTyZzlp7n__VQbrah, https://drive.google.com/open?id=17kECCcA5wW5Ypm2AkqyvqoLnn4_aYov3, https://drive.google.com/open?id=1r1cfsUSe9PCGjk5GdPSHWKppEnC3s2f7, https://drive.google.com/open?id=19ClMQGlrzOdN0nE-rXQJLoxo0eWXuEI0"/>
    <s v="abner.hey@gmail.com"/>
    <d v="1899-12-30T15:45:00"/>
    <n v="8"/>
    <n v="8"/>
    <n v="10"/>
    <n v="8"/>
    <n v="7"/>
    <n v="2"/>
    <n v="4"/>
    <n v="0"/>
    <n v="3"/>
    <n v="4"/>
    <n v="4"/>
    <n v="1"/>
    <n v="0"/>
    <n v="8.1999999999999993"/>
    <n v="2.3333333333333335"/>
    <n v="2.6666666666666665"/>
    <n v="5.0999999999999996"/>
  </r>
  <r>
    <x v="346"/>
    <x v="0"/>
    <x v="68"/>
    <x v="9"/>
    <s v="CE"/>
    <x v="1"/>
    <x v="352"/>
    <x v="1"/>
    <n v="7"/>
    <m/>
    <n v="7"/>
    <n v="1.95"/>
    <n v="1.2"/>
    <m/>
    <s v="5 | Inclinação acima de 5 graus já dificulta a passagem"/>
    <m/>
    <n v="7"/>
    <m/>
    <s v="0 | Não há rampas de acessibilidade."/>
    <m/>
    <s v="0 | Sem faixa de travessia no trecho"/>
    <m/>
    <s v="0 | Trecho não tem semáforo para pedestre ou semáforo está com defeito"/>
    <m/>
    <s v="0 | Trecho não tem nenhuma orientação para localização dos pedestres"/>
    <m/>
    <n v="4"/>
    <n v="75"/>
    <m/>
    <s v="5 | Trecho com tráfego intenso de veículos, em especial motocicletas, ônibus, caminhões e vans com motor diesel"/>
    <m/>
    <n v="3"/>
    <s v="somente marquise de alguns prédios"/>
    <s v="0 | Trecho de rua sem nenhuma vegetação"/>
    <n v="0"/>
    <m/>
    <n v="3"/>
    <s v="trânsito intenso / perigoso a noite"/>
    <s v="https://drive.google.com/open?id=1DgLfN6DBa5m_x_SguIvvKpveeB02vEVk, https://drive.google.com/open?id=1Ylv8XjBiYPIne2GLk7uuig1O3t6gpOyw, https://drive.google.com/open?id=1tsDGqCNVpfh1hCkXP46EglaMGRg8HLw6, https://drive.google.com/open?id=18bM2yWNHRON50vMMDFmD40lm73hJOzkB, https://drive.google.com/open?id=1Q_YLi7soWbQEKgdhA2YzLZOmYl7xpzbF, https://drive.google.com/open?id=1Gv7qkztKKld24fT_8sJ8Fiy4cQKqqDdQ, https://drive.google.com/open?id=1niRFSkqyB_jzGacXPH-eCctwX5o_9VFY, https://drive.google.com/open?id=1XbLm6OaySNXHJarw8MNHN0epcoAwOh8x"/>
    <s v="abner.hey@gmai.com"/>
    <d v="1899-12-30T16:00:00"/>
    <n v="7"/>
    <n v="7"/>
    <n v="5"/>
    <n v="7"/>
    <n v="0"/>
    <n v="0"/>
    <n v="0"/>
    <n v="0"/>
    <n v="4"/>
    <n v="5"/>
    <n v="3"/>
    <n v="0"/>
    <n v="3"/>
    <n v="5.2"/>
    <n v="0"/>
    <n v="2.6666666666666665"/>
    <n v="3.4333333333333331"/>
  </r>
  <r>
    <x v="347"/>
    <x v="0"/>
    <x v="68"/>
    <x v="9"/>
    <s v="CE"/>
    <x v="2"/>
    <x v="353"/>
    <x v="1"/>
    <n v="6"/>
    <m/>
    <n v="4"/>
    <n v="1.9"/>
    <n v="1.08"/>
    <s v="calçada estreita e paralela a uma via muito movimentada"/>
    <n v="8"/>
    <m/>
    <n v="1"/>
    <s v="ambulantes, postes, rampas de saida de carros obrigam o pedestre a desviar na via"/>
    <s v="0 | Não há rampas de acessibilidade."/>
    <m/>
    <n v="4"/>
    <m/>
    <s v="5 | Trecho com semáforo para pedestres, mas sem sinal sonoro. Espera para abertura superior a 1 min. e tempo curto (menos de 15 seg.) para travessia"/>
    <m/>
    <s v="0 | Trecho não tem nenhuma orientação para localização dos pedestres"/>
    <m/>
    <n v="3"/>
    <n v="75"/>
    <m/>
    <n v="4"/>
    <m/>
    <s v="5 | Trecho com algum local para descanso ou abrigo, como parada de ônibus ou marquise de edifício"/>
    <m/>
    <n v="1"/>
    <n v="2"/>
    <m/>
    <n v="1"/>
    <s v="transito muito agressivo e local perigoso à noite"/>
    <s v="https://drive.google.com/open?id=1PC-4jRDuxB_KbE0370K4_BAOluXFfVzj, https://drive.google.com/open?id=1r0ueKSnkCzdF51Zy84LIBrCYXc2u5ppv, https://drive.google.com/open?id=1khx2opQSfiMw359_6FvjuE5tgh5eNSaO, https://drive.google.com/open?id=1l1r3NTVityvb8VcBNuL4kO4Z1eCPfQI1, https://drive.google.com/open?id=1MAJCDaxN10yPqhLaybyZalJ_Pv2_-dHU, https://drive.google.com/open?id=15BF1qLxbiVwVHUSARVTxntdi_LS8SPMx"/>
    <s v="abner.hey@gmail.com"/>
    <d v="1899-12-30T15:30:00"/>
    <n v="6"/>
    <n v="4"/>
    <n v="8"/>
    <n v="1"/>
    <n v="0"/>
    <n v="4"/>
    <n v="5"/>
    <n v="0"/>
    <n v="3"/>
    <n v="4"/>
    <n v="5"/>
    <n v="1"/>
    <n v="1"/>
    <n v="3.8"/>
    <n v="3.6666666666666665"/>
    <n v="2.8333333333333335"/>
    <n v="3.3"/>
  </r>
  <r>
    <x v="348"/>
    <x v="0"/>
    <x v="68"/>
    <x v="9"/>
    <s v="CE"/>
    <x v="0"/>
    <x v="354"/>
    <x v="1"/>
    <n v="6"/>
    <m/>
    <s v="10 | Calçada com mais de 3,0 metros de largura e faixa livre com 1,20 m ou mais"/>
    <n v="13"/>
    <n v="10"/>
    <m/>
    <s v="10 | Calçada de aparência plana, que não impede o caminhar confortável e seguro"/>
    <m/>
    <s v="10 | Trecho sem obstáculos permite o caminhar contínuo pela calçada"/>
    <m/>
    <n v="7"/>
    <s v="rampas em todas as faixas, porem fora do padrão (inclinação muito alta)"/>
    <s v="5 | Faixa desgastada, com falta de manutenção e sem placas de advertência."/>
    <s v="faixas desgastadas"/>
    <s v="5 | Trecho com semáforo para pedestres, mas sem sinal sonoro. Espera para abertura superior a 1 min. e tempo curto (menos de 15 seg.) para travessia"/>
    <s v="sem aviso sonoro e botoeira"/>
    <s v="0 | Trecho não tem nenhuma orientação para localização dos pedestres"/>
    <m/>
    <s v="5 | Trecho com nível alto de ruído, que dificulta a conversação entre pessoas que caminham. Nível acima de 70 dB"/>
    <n v="70"/>
    <m/>
    <s v="5 | Trecho com tráfego intenso de veículos, em especial motocicletas, ônibus, caminhões e vans com motor diesel"/>
    <m/>
    <n v="9"/>
    <s v="mobiliario um pouco degradado precisando de manutenção"/>
    <s v="10 | Rua com árvores dispostas a cada 10 metros. Canteiros ajardinados e bem mantidos ao lado da calçada. Edificações também têm jardins e árvores"/>
    <n v="15"/>
    <s v="bastante sombreado"/>
    <n v="4"/>
    <s v="bastante perigoso à noite"/>
    <s v="https://drive.google.com/open?id=1rqNA8eFiosgizQRxYklQhhGxhPWQo-Kb, https://drive.google.com/open?id=1P9WQWXQQX8hn4W19dj9iZ8Mz8T-Qqe0q, https://drive.google.com/open?id=1QWiwbsX_vd48VWfPf0LwlXpRJSXOBE3W, https://drive.google.com/open?id=1yuG73r_ifWYXk5s6I4yT43o72lU4qxlJ, https://drive.google.com/open?id=1UybEL0MbkGyLWU5AkEzWr3VW4AKEEWUY, https://drive.google.com/open?id=1qIoSb8811QKU19yejkK0Soeo9bfIa_a0, https://drive.google.com/open?id=1Qoyr7elovlKdb9a9eOq9cEsKD8mrBZ6b, https://drive.google.com/open?id=1XPTBuI9Zm6Yohu7RLorhcsckuuo522tW, https://drive.google.com/open?id=1sP3WZA_DQMfpNwgcGfGtts3vVHni0Au6"/>
    <s v="abner.hey@gmail.com"/>
    <d v="1899-12-30T15:15:00"/>
    <n v="6"/>
    <n v="10"/>
    <n v="10"/>
    <n v="10"/>
    <n v="7"/>
    <n v="5"/>
    <n v="5"/>
    <n v="0"/>
    <n v="5"/>
    <n v="5"/>
    <n v="9"/>
    <n v="10"/>
    <n v="4"/>
    <n v="8.6"/>
    <n v="4.166666666666667"/>
    <n v="7.333333333333333"/>
    <n v="7"/>
  </r>
  <r>
    <x v="349"/>
    <x v="1"/>
    <x v="72"/>
    <x v="10"/>
    <s v="GO"/>
    <x v="7"/>
    <x v="355"/>
    <x v="1"/>
    <s v="10 | Calçada nivelada, sem imperfeições e dotada de piso tátil"/>
    <s v="A calçada tem um pavimento regular ao longo do seu trecho."/>
    <s v="10 | Calçada com mais de 3,0 metros de largura e faixa livre com 1,20 m ou mais"/>
    <n v="4"/>
    <n v="40"/>
    <s v="A largura da calçada e regular e não varia ao longo do seu trecho."/>
    <s v="10 | Calçada de aparência plana, que não impede o caminhar confortável e seguro"/>
    <s v="O trecho da calçada aparentemente e regular"/>
    <s v="10 | Trecho sem obstáculos permite o caminhar contínuo pela calçada"/>
    <m/>
    <s v="10 | Rampas e todas as esquinas, absolutamente de acordo com o padrão da NBR 9050."/>
    <s v="Na  calçada para acesso ao prédio principal da universidade a rampa de acesso está em boa manutenção e segue a norma da nbr 9050. "/>
    <s v="10 | Faixa de pedestres bem visível, com iluminação para aumentar visibilidade e sinalização de advertência ao motorista"/>
    <s v="A faixa de travessia no trecho está bem também se está bem visível para os motoristas pintada e conservada, porém não há placas de advertência e iluminação na faixa. "/>
    <s v="0 | Trecho não tem semáforo para pedestre ou semáforo está com defeito"/>
    <s v="No local não há semáforos de pedestre."/>
    <s v="0 | Trecho não tem nenhuma orientação para localização dos pedestres"/>
    <s v="Na área não tem placas de orientação para o pedestre."/>
    <s v="10 | Trecho com baixo nível de ruído, com, no máximo, 65 dB de nível sonoro"/>
    <m/>
    <s v="A área tem um ruido moderado que não atrapalha a comunicação."/>
    <s v="5 | Trecho com tráfego intenso de veículos, em especial motocicletas, ônibus, caminhões e vans com motor diesel"/>
    <s v="E uma região com alto fluxo de automóveis porem não foi possível sentir a fumaça dos veículos. "/>
    <s v="10 | Trecho com muitos bancos, praças, minipraças, espaços cobertos para descanso, abrigos para a chuva, banheiros e bebedouros públicos"/>
    <s v="A área está próxima de uma praça que contam com áreas de descanso."/>
    <s v="5 | Trecho com algumas árvores que trazem sombra"/>
    <m/>
    <s v="O trecho tem poucas árvores e estão em um bom estado de conservação."/>
    <s v="10 | Local de tráfego leve, com velocidade até 40 km/h, com ruas movimentadas, comércio aberto e “sensação de segurança”"/>
    <s v="E uma área que tem policiais nas proximidades. O pedestre tem a sensação de segurança por ter alguns comércios e universidades no seu entorno."/>
    <s v="https://drive.google.com/open?id=1p7zSH98-n2JH0PD1vmIvhE-u_OGc1awe, https://drive.google.com/open?id=1-IO_sN7FplqDtXjz_m_CUvEtEFNtnWjo, https://drive.google.com/open?id=11Y8Dp49JBM3cmHvlPJp2MECHaG7Rm4lb"/>
    <s v="marimachado685@gmail.com"/>
    <d v="1899-12-30T15:00:00"/>
    <n v="10"/>
    <n v="10"/>
    <n v="10"/>
    <n v="10"/>
    <n v="10"/>
    <n v="10"/>
    <n v="0"/>
    <n v="0"/>
    <n v="10"/>
    <n v="5"/>
    <n v="10"/>
    <n v="5"/>
    <n v="10"/>
    <n v="10"/>
    <n v="5"/>
    <n v="7.5"/>
    <n v="8.5"/>
  </r>
  <r>
    <x v="350"/>
    <x v="0"/>
    <x v="73"/>
    <x v="10"/>
    <s v="GO"/>
    <x v="7"/>
    <x v="356"/>
    <x v="1"/>
    <n v="4"/>
    <s v="O calçamento do entorno encontra-se em estado em boas condições. No entanto, o calçamento do acesso principal não está em condições boas. "/>
    <s v="10 | Calçada com mais de 3,0 metros de largura e faixa livre com 1,20 m ou mais"/>
    <n v="4.3"/>
    <n v="2.5"/>
    <s v="A calçada de acesso dos alunos é mais larga que as demais"/>
    <s v="10 | Calçada de aparência plana, que não impede o caminhar confortável e seguro"/>
    <s v="Inclinação dentro dos padrões."/>
    <n v="8"/>
    <s v="Nos horários de entrada e saída de alunos a calçada é ocupada por vendedores ambulantes."/>
    <s v="0 | Não há rampas de acessibilidade."/>
    <s v="Não existe rampa de acessibilidade em nenhuma das esquinas de acesso."/>
    <s v="5 | Faixa desgastada, com falta de manutenção e sem placas de advertência."/>
    <s v="Faixas de pedestres precisando de manutenção. "/>
    <s v="0 | Trecho não tem semáforo para pedestre ou semáforo está com defeito"/>
    <s v="Os semáforos existentes são para o fluxo veicular."/>
    <n v="3"/>
    <s v="As placas existentes são com os nomes das ruas."/>
    <n v="4"/>
    <n v="72"/>
    <s v="A região possui um alto fluxo de veículos pesados."/>
    <n v="2"/>
    <m/>
    <n v="8"/>
    <s v="Nas proximidades existe uma praça arborizada."/>
    <n v="6"/>
    <n v="8"/>
    <s v="Embora possua alguma vegetação, ela se encontra na área interna do colégio. "/>
    <n v="3"/>
    <s v="Devido a falta de educação no trânsito a circulação não é segura. Além de ser uma região conhecida por abrigar usuários de drogas."/>
    <s v="https://drive.google.com/open?id=1awXnZ4saPj0wbRc1h1GT3s91b35NksFW, https://drive.google.com/open?id=1BkfrbJSyXrRtCQ3gQR9Vkmt7mvMR9xE7, https://drive.google.com/open?id=1mIR90KcEou7fEhf2jqLslGE9fooVjJe5"/>
    <s v="poliana.arq.urb@gmail.com"/>
    <d v="1899-12-30T16:00:00"/>
    <n v="4"/>
    <n v="10"/>
    <n v="10"/>
    <n v="8"/>
    <n v="0"/>
    <n v="5"/>
    <n v="0"/>
    <n v="3"/>
    <n v="4"/>
    <n v="2"/>
    <n v="8"/>
    <n v="6"/>
    <n v="3"/>
    <n v="6.4"/>
    <n v="3"/>
    <n v="5"/>
    <n v="5.0999999999999996"/>
  </r>
  <r>
    <x v="351"/>
    <x v="0"/>
    <x v="73"/>
    <x v="10"/>
    <s v="GO"/>
    <x v="4"/>
    <x v="357"/>
    <x v="1"/>
    <n v="7"/>
    <s v="Alguns trechos possuem trincas. No geral, passeio público dentro do aceitável."/>
    <n v="8"/>
    <n v="4.8"/>
    <n v="3.5"/>
    <s v="Os acessos ao terminal, possuem valores semelhantes da largura total em ambas esquinas."/>
    <n v="8"/>
    <s v="As declividades da área não são muito significativas."/>
    <n v="8"/>
    <s v="O maior problema foram as ocupações das calçadas pelos veículos. E em alguns casos pelo mercado de rua."/>
    <n v="7"/>
    <s v="As rampas existentes precisam de manutenção."/>
    <n v="6"/>
    <s v="Faixas e o asfalto com avarias, dificultando o deslocamento principalmente de idosos e cadeirantes."/>
    <s v="0 | Trecho não tem semáforo para pedestre ou semáforo está com defeito"/>
    <s v="As únicas sinalizações verticais são para os veículos. "/>
    <n v="4"/>
    <s v="Placas em estado de conservação deploráveis."/>
    <n v="4"/>
    <n v="72"/>
    <s v="Devido ao alto fluxo de veículos a região propicia um ruído urbano grande."/>
    <n v="2"/>
    <m/>
    <n v="7"/>
    <s v="Em alguns trechos a proteção do sol vem da sombra das edificações."/>
    <n v="1"/>
    <n v="0"/>
    <s v="As vegetações existentes são do interior dos lotes adjacentes."/>
    <n v="2"/>
    <s v="Além da insegurança viária propiciada pelos deslocamentos nas vias, existe também, a insegurança local por ser uma região frequentada por usuários de drogas e batedores de carteira."/>
    <s v="https://drive.google.com/open?id=1j83zyYFrhJOulrBXx1iXhZykqf5JyAx-, https://drive.google.com/open?id=1iDLB3zU_uznNLGROrtl1jeT2-COyROja, https://drive.google.com/open?id=1Xg_iSZJ34BBm6FPfRuidNnmv428ZS_EB"/>
    <s v="poliana.arq.urb@gmail.com"/>
    <d v="1899-12-30T09:00:00"/>
    <n v="7"/>
    <n v="8"/>
    <n v="8"/>
    <n v="8"/>
    <n v="7"/>
    <n v="6"/>
    <n v="0"/>
    <n v="4"/>
    <n v="4"/>
    <n v="2"/>
    <n v="7"/>
    <n v="1"/>
    <n v="2"/>
    <n v="7.6"/>
    <n v="3.6666666666666665"/>
    <n v="3.1666666666666665"/>
    <n v="5.3666666666666663"/>
  </r>
  <r>
    <x v="352"/>
    <x v="0"/>
    <x v="73"/>
    <x v="10"/>
    <s v="GO"/>
    <x v="7"/>
    <x v="358"/>
    <x v="1"/>
    <n v="7"/>
    <s v="Possui piso tátil , porém foi implantado de forma irregular, fora dos padrões exigidos pela prefeitura."/>
    <n v="8"/>
    <n v="4.4000000000000004"/>
    <n v="2"/>
    <s v="A largura da calçada varia nas ruas de seu entorno. No entanto, não atrapalha na caminhabilidade."/>
    <n v="9"/>
    <s v="Sem declividade acentuada."/>
    <n v="6"/>
    <s v="Os obstáculos  são provenientes de sinalizações, iluminação pública, lixeira e principalmente pelo Pit-Dog (Lanchonete de rua)."/>
    <s v="5 | A rampa existe, mas está fora de norma ou sem manutenção"/>
    <s v="A única rampa existente não está dentro da norma."/>
    <s v="5 | Faixa desgastada, com falta de manutenção e sem placas de advertência."/>
    <s v="Embora exista a faixa de pedestre,  a comerciante local disse que os veículos não respeitam. "/>
    <s v="0 | Trecho não tem semáforo para pedestre ou semáforo está com defeito"/>
    <s v="Não existe semáforo para a travessia dos estudantes e dos transeuntes."/>
    <n v="3"/>
    <s v="As placas existentes são com indicação do nome das ruas."/>
    <n v="9"/>
    <n v="72"/>
    <m/>
    <n v="3"/>
    <m/>
    <n v="7"/>
    <s v="A escola fica nas proximidades de uma praça."/>
    <n v="7"/>
    <n v="7"/>
    <s v="Garnde parte da vegetação encontra-se na área interna do colégio, na rua exite apenas um vegetação."/>
    <n v="1"/>
    <s v="Local insegura devido ao trânsito e aos usuários de droga nas proximidades"/>
    <s v="https://drive.google.com/open?id=1d3kLhqL92wEI2fU2p6-ExScrjl4U3orK, https://drive.google.com/open?id=1SR0Nc8Xn-u8CVCAtrXb_oo2-augeo3BL, https://drive.google.com/open?id=1LC2IEbLSpcC-02ABYT7qIN2a2icRuMGY, https://drive.google.com/open?id=1fcOyFdbNsVLYJC5FvlsiuoKBaPIFLPux"/>
    <s v="poliana.arq.urb@gmail.com"/>
    <d v="1899-12-30T16:20:00"/>
    <n v="7"/>
    <n v="8"/>
    <n v="9"/>
    <n v="6"/>
    <n v="5"/>
    <n v="5"/>
    <n v="0"/>
    <n v="3"/>
    <n v="9"/>
    <n v="3"/>
    <n v="7"/>
    <n v="7"/>
    <n v="1"/>
    <n v="7"/>
    <n v="3"/>
    <n v="7"/>
    <n v="5.6"/>
  </r>
  <r>
    <x v="353"/>
    <x v="0"/>
    <x v="73"/>
    <x v="10"/>
    <s v="GO"/>
    <x v="4"/>
    <x v="359"/>
    <x v="1"/>
    <s v="5 | Calçada com frestas, além de algumas falhas no pavimento"/>
    <s v="O piso sextavado dificulta a mobilidade pela ruas adjacentes."/>
    <n v="8"/>
    <n v="3.9"/>
    <n v="1.2"/>
    <s v="As calçada varia nas ruas adjacentes."/>
    <n v="7"/>
    <s v="O trecho analisado é regular sem declividade acentuada."/>
    <n v="7"/>
    <s v="O trecho não possui obstáculo acentuado na fachada principal, no entanto, nas ruas laterais a vegetação impede a circulação segura."/>
    <s v="0 | Não há rampas de acessibilidade."/>
    <s v="Inexistência de rampas em toda a quadra analisada."/>
    <s v="0 | Sem faixa de travessia no trecho"/>
    <s v="Não há faixa de pedestre."/>
    <s v="0 | Trecho não tem semáforo para pedestre ou semáforo está com defeito"/>
    <m/>
    <s v="0 | Trecho não tem nenhuma orientação para localização dos pedestres"/>
    <s v="A sinalização é apenas por meio do nome das ruas nos cruzamentos."/>
    <n v="2"/>
    <n v="77"/>
    <s v="Por ser um terminal rodoviário e por estar próximo a um terminal de ônibus urbano o fluxo de veículos é alto."/>
    <n v="4"/>
    <s v="A sensação de poluição só não é maior devido a vegetação da quadra em que se localiza o terminal."/>
    <n v="6"/>
    <s v="O local possui área de descanso  justamente por ser um terminal rodoviário."/>
    <n v="6"/>
    <n v="20"/>
    <s v="Embora a vegetação seja abundante a localização delas, em grande parte impede a circulação pelo calçamento."/>
    <s v="5 | Trecho com trânsito mais agressivo e velocidade regulamentar acima de 50 km/h"/>
    <s v="O alto fluxo de veículos combinado com a insegurança pública e no transitar seguro transforma o local em uma via de insegurança."/>
    <s v="https://drive.google.com/open?id=1FL8_ildQwY5x-prqS6Ttk6vK5Yn3pmoH, https://drive.google.com/open?id=1dSbtJEVJg11UFff7K_baO5hY794f7j25, https://drive.google.com/open?id=1PiuIcey_fpNVyQZ2hZa6j5dgoME-Ws9q"/>
    <s v="poliana.arq.urb@gmail.com"/>
    <d v="1899-12-30T15:00:00"/>
    <n v="5"/>
    <n v="8"/>
    <n v="7"/>
    <n v="7"/>
    <n v="0"/>
    <n v="0"/>
    <n v="0"/>
    <n v="0"/>
    <n v="2"/>
    <n v="4"/>
    <n v="6"/>
    <n v="6"/>
    <n v="5"/>
    <n v="5.4"/>
    <n v="0"/>
    <n v="4.333333333333333"/>
    <n v="4.0666666666666664"/>
  </r>
  <r>
    <x v="354"/>
    <x v="0"/>
    <x v="73"/>
    <x v="10"/>
    <s v="GO"/>
    <x v="5"/>
    <x v="360"/>
    <x v="1"/>
    <n v="8"/>
    <s v="Calçadas regulares sem muita avaria"/>
    <n v="8"/>
    <n v="3.8"/>
    <n v="2"/>
    <s v="Calçamento adequado ao deslocamento seguro."/>
    <n v="9"/>
    <s v="Sem declividade fora do padrão."/>
    <n v="8"/>
    <s v="Calçamento sem muitos obstáculos."/>
    <s v="5 | A rampa existe, mas está fora de norma ou sem manutenção"/>
    <s v="As rampas não estão dentro da norma de acessibilidade."/>
    <s v="5 | Faixa desgastada, com falta de manutenção e sem placas de advertência."/>
    <s v="As faixas em alguns trechos necessitam de manutenção."/>
    <s v="0 | Trecho não tem semáforo para pedestre ou semáforo está com defeito"/>
    <s v="O local possui um alto fluxo de veículos e a travessia segura só é possível pelos momentos em que os veículo param nos semáforos."/>
    <n v="4"/>
    <s v="Placas apenas com os nomes das vias."/>
    <n v="6"/>
    <n v="67"/>
    <m/>
    <s v="5 | Trecho com tráfego intenso de veículos, em especial motocicletas, ônibus, caminhões e vans com motor diesel"/>
    <s v="O alto fluxo de veículos e a falta de vegetação pioram a condição atmosférica."/>
    <n v="1"/>
    <s v="Não há local de apoio para o conforto de quem caminha."/>
    <s v="0 | Trecho de rua sem nenhuma vegetação"/>
    <n v="0"/>
    <s v="Não há vegetação que propicie conforto térmico ao transeunte. "/>
    <n v="4"/>
    <s v="Embora seja um edifício da segurança pública, o local não é seguro aos pedestres. Pois o fluxo de veículo transitando pela avenida e a falta de educação no trânsito não permite um deslocamento seguro."/>
    <s v="https://drive.google.com/open?id=1RaYXxIOHS4rfiQLTFb493A_IH29dXhK7, https://drive.google.com/open?id=1SfzHvrjGBafe16HyOek3kIBxBjGh2xhP, https://drive.google.com/open?id=1kTq_YBO2--QFq_S1rsFUc4Nc9wAPadnU, https://drive.google.com/open?id=1Dxqt6bGV37pGoEcUib_soy1z07lQmVEB"/>
    <s v="poliana.arq.urb@gmail.com"/>
    <d v="1899-12-30T09:20:00"/>
    <n v="8"/>
    <n v="8"/>
    <n v="9"/>
    <n v="8"/>
    <n v="5"/>
    <n v="5"/>
    <n v="0"/>
    <n v="4"/>
    <n v="6"/>
    <n v="5"/>
    <n v="1"/>
    <n v="0"/>
    <n v="4"/>
    <n v="7.6"/>
    <n v="3.1666666666666665"/>
    <n v="3"/>
    <n v="5.4333333333333336"/>
  </r>
  <r>
    <x v="355"/>
    <x v="0"/>
    <x v="73"/>
    <x v="10"/>
    <s v="GO"/>
    <x v="9"/>
    <x v="361"/>
    <x v="0"/>
    <s v="5 | Calçada com frestas, além de algumas falhas no pavimento"/>
    <s v="Embora o calçamento seja de pedra, sua conservação está em bom estado."/>
    <n v="7"/>
    <n v="2.4"/>
    <n v="1.5"/>
    <m/>
    <n v="7"/>
    <s v="Calçada dentro da normalidade de declividade."/>
    <n v="7"/>
    <s v="A placa e vegetação da calçada atrapalha a passagem."/>
    <s v="5 | A rampa existe, mas está fora de norma ou sem manutenção"/>
    <m/>
    <n v="8"/>
    <m/>
    <s v="0 | Trecho não tem semáforo para pedestre ou semáforo está com defeito"/>
    <s v="A única sinalização fica por conta da faixa de pedestre, e a sinalização vertical de travessia de pedestres."/>
    <n v="4"/>
    <s v="Esta região da cidade era um vilarejo que fora anexado na fundação de Goiânia, tornando-se um bairro. Mesmo sendo uma parte histórica da cidade, não possui placas de orientação."/>
    <n v="7"/>
    <n v="53"/>
    <s v="Mesmo a avaliação sendo realizada em horário de pico, o ruído não foi alto. talvez devido a vegetação existente na Praça da Matriz de Campinas."/>
    <n v="7"/>
    <s v="Por estar próximo de uma região comercial movimentada, a sensação de poluição é menor nesta área da cidade."/>
    <n v="8"/>
    <s v="A praça até propicia o descanso, no entanto, não é muito utilizada devido a grande quantidade de moradores de rua que utiliza a praça como moradia e abrigo."/>
    <n v="7"/>
    <n v="2"/>
    <s v="A maior parte da vegetação encontra-se na praça em frente a escola de música."/>
    <n v="7"/>
    <s v="O trânisto do local não impede a circulação, porém, a insegurança do pedestre vem dos moradores de rua."/>
    <s v="https://drive.google.com/open?id=1tFdJmOGr97H_itmYiCLlS9ZbOa4nvrZf, https://drive.google.com/open?id=113kg0uIhXidKdtSXeIRbKaqqaUrq5D-d"/>
    <s v="poliana.arq.urb@gmail.com"/>
    <d v="1899-12-30T18:20:00"/>
    <n v="5"/>
    <n v="7"/>
    <n v="7"/>
    <n v="7"/>
    <n v="5"/>
    <n v="8"/>
    <n v="0"/>
    <n v="4"/>
    <n v="7"/>
    <n v="7"/>
    <n v="8"/>
    <n v="7"/>
    <n v="7"/>
    <n v="6.2"/>
    <n v="4.666666666666667"/>
    <n v="7.166666666666667"/>
    <n v="6.166666666666667"/>
  </r>
  <r>
    <x v="356"/>
    <x v="0"/>
    <x v="73"/>
    <x v="10"/>
    <s v="GO"/>
    <x v="7"/>
    <x v="362"/>
    <x v="0"/>
    <s v="5 | Calçada com frestas, além de algumas falhas no pavimento"/>
    <s v="Calçada com alumas trincas."/>
    <n v="9"/>
    <n v="4.7"/>
    <n v="2.5"/>
    <s v="Embora o passeio público possua largura boa, ela encontra-se um pouco danificada."/>
    <n v="8"/>
    <s v="Sem inclinações significativas."/>
    <n v="3"/>
    <s v="Local amplo que permite a caminhabilidade."/>
    <n v="4"/>
    <s v="O local possui uma rampa fora das normas e onde deveria existir outra, não há."/>
    <n v="7"/>
    <s v="Local sinalizado."/>
    <s v="0 | Trecho não tem semáforo para pedestre ou semáforo está com defeito"/>
    <m/>
    <s v="0 | Trecho não tem nenhuma orientação para localização dos pedestres"/>
    <s v="A orientação é por meio do nome das ruas."/>
    <n v="9"/>
    <n v="50"/>
    <m/>
    <n v="7"/>
    <m/>
    <s v="5 | Trecho com algum local para descanso ou abrigo, como parada de ônibus ou marquise de edifício"/>
    <s v="Além da marquise da edificação, os estudantes utilizam a Praça da Matriz de Campinas como espaço de descanso"/>
    <s v="0 | Trecho de rua sem nenhuma vegetação"/>
    <n v="0"/>
    <s v="Na rua não há vegetação, o sombreamento vegetal encontra-se na praça."/>
    <n v="8"/>
    <m/>
    <s v="https://drive.google.com/open?id=1Qjc4-mRgt-Nj0OTbn2cCv4Tk9sGhsREa, https://drive.google.com/open?id=1NmGTDLHhvPoHFrh2JaHkpPaFxx09p_GJ"/>
    <s v="poliana.arq.urb@gmail.com"/>
    <d v="1899-12-30T18:00:00"/>
    <n v="5"/>
    <n v="9"/>
    <n v="8"/>
    <n v="3"/>
    <n v="4"/>
    <n v="7"/>
    <n v="0"/>
    <n v="0"/>
    <n v="9"/>
    <n v="7"/>
    <n v="5"/>
    <n v="0"/>
    <n v="8"/>
    <n v="5.8"/>
    <n v="3.5"/>
    <n v="5"/>
    <n v="5.4"/>
  </r>
  <r>
    <x v="357"/>
    <x v="0"/>
    <x v="73"/>
    <x v="10"/>
    <s v="GO"/>
    <x v="4"/>
    <x v="363"/>
    <x v="1"/>
    <n v="6"/>
    <s v="O acesso ao terminal possui calcamento diferenciado em seus pontos de acesso."/>
    <n v="7"/>
    <n v="4.9000000000000004"/>
    <n v="2.5"/>
    <s v="Para o trecho foi retirado uma media do calçamento, pois cada esquina possui um valor diferente."/>
    <n v="7"/>
    <s v="Sem inclinação significativa."/>
    <n v="4"/>
    <s v="O calçamento do entorno é bem tumultuado, sendo ocupado por vendedores ambulantes, veículos, tendas, lixeiras e rampas de acesso a edificações."/>
    <n v="4"/>
    <s v="Nenhuma da rampas estão dentro da norma de acessibilidade. O que é mais interessante constatar é que a prefeitura  elaborou uma normativa em 2015 exigindo aos estabelecimentos comerciais a implantação do piso tátil. No entanto, nem mesmo a prefeitura tem aplicado corretamente essa sinalização nos espaços de gerencia pública."/>
    <s v="5 | Faixa desgastada, com falta de manutenção e sem placas de advertência."/>
    <s v="Todas a esquinas possuem faixas de pedestres."/>
    <s v="5 | Trecho com semáforo para pedestres, mas sem sinal sonoro. Espera para abertura superior a 1 min. e tempo curto (menos de 15 seg.) para travessia"/>
    <s v="Só há semáforo na avenida anhanguera, nas demais os pedestres tem que aventurar em meio ao trânsito e com a falta de educação de motoristas e motociclistas."/>
    <s v="5 | Trecho tem apenas placas indicando os pontos de interesse"/>
    <s v="O que existe encontra-se em estado de má conservação."/>
    <s v="5 | Trecho com nível alto de ruído, que dificulta a conversação entre pessoas que caminham. Nível acima de 70 dB"/>
    <n v="68"/>
    <s v="A medição fora realizada fora do horário de pico, portanto, o ruído urbano nos horário de pico é bem pior."/>
    <n v="2"/>
    <s v="O alto fluxo de veículos e a falta de vegetação piora a condição atmosférica. "/>
    <n v="6"/>
    <s v="Os pontos de descanso encontra-se dentro do terminal e nos camelódromos existentes em três das cinco esquinas."/>
    <n v="2"/>
    <n v="8"/>
    <s v="A vegetação existente, não é suficiente para atender o conforto térmico da região."/>
    <s v="0 | Local de trânsito muito desordenado e agressivo. Pedestre tem a sensação de querer sair logo do local"/>
    <s v="A falta de educação no trânsito e o respeito com os pedestres e ciclistas não é espaço agradável a circulação."/>
    <s v="https://drive.google.com/open?id=1Qvcp2ifwC--VnS7jGqDrylizZOg3Pza8, https://drive.google.com/open?id=1mVeaC9asAzaNyeumeKu6jfv3KtRNvLU7, https://drive.google.com/open?id=1FQlVd_iWROWzM5kTgxSFjbBo2Ad_Uv9e, https://drive.google.com/open?id=1nhPUvgtJTyQMs8ffPwRrEwEAGyVcBoKI, https://drive.google.com/open?id=1wbC3hFI0_t7Yzcfh5NjsqWGvAwnv4rV1, https://drive.google.com/open?id=1PIb_TX31LaObU1R7W8x80Gfg9Zhcuc4u, https://drive.google.com/open?id=18sKEE1i45T4obVaiPB7jHmnoz2lGL3_o, https://drive.google.com/open?id=1bNS6OEaFUmsYGZ67eCL9GREywin76Jeq, https://drive.google.com/open?id=1T7xZR-JMYsItgyOv4-f-lC9SfGuwAGwV, https://drive.google.com/open?id=1hGVTUdYwcsSUJ1Ahs08eKg6YO_6u2mm1"/>
    <s v="poliana.arq.urb@gmail.com"/>
    <d v="1899-12-30T09:40:00"/>
    <n v="6"/>
    <n v="7"/>
    <n v="7"/>
    <n v="4"/>
    <n v="4"/>
    <n v="5"/>
    <n v="5"/>
    <n v="5"/>
    <n v="5"/>
    <n v="2"/>
    <n v="6"/>
    <n v="2"/>
    <n v="0"/>
    <n v="5.6"/>
    <n v="5"/>
    <n v="3.6666666666666665"/>
    <n v="4.5333333333333332"/>
  </r>
  <r>
    <x v="358"/>
    <x v="0"/>
    <x v="73"/>
    <x v="10"/>
    <s v="GO"/>
    <x v="2"/>
    <x v="364"/>
    <x v="1"/>
    <n v="2"/>
    <s v="O calçamento encontra-se  muito acabado."/>
    <n v="7"/>
    <n v="3.8"/>
    <n v="1.2"/>
    <s v="O passeio público esta em más condições."/>
    <s v="5 | Inclinação acima de 5 graus já dificulta a passagem"/>
    <s v="Além da má conservação a inclinação são fatores que atrapalham a mobilidade."/>
    <n v="6"/>
    <m/>
    <n v="3"/>
    <s v="O que fora proposto não funciona com rampa de acessibilidade."/>
    <s v="5 | Faixa desgastada, com falta de manutenção e sem placas de advertência."/>
    <s v="Faixas precisando de reparos e pintura."/>
    <s v="0 | Trecho não tem semáforo para pedestre ou semáforo está com defeito"/>
    <m/>
    <n v="4"/>
    <m/>
    <n v="8"/>
    <n v="66"/>
    <m/>
    <s v="5 | Trecho com tráfego intenso de veículos, em especial motocicletas, ônibus, caminhões e vans com motor diesel"/>
    <m/>
    <s v="0 | Trecho sem nenhum ponto de apoio ou conforto para o pedestre"/>
    <s v="Não há áreas de descanso. "/>
    <n v="2"/>
    <n v="2"/>
    <s v="A vegetação é insuficiente para atender as necessidades dos transeuntes."/>
    <n v="6"/>
    <m/>
    <s v="https://drive.google.com/open?id=12bu56Ax_uzd6kIE2dvEH61qCnPcK8JBF, https://drive.google.com/open?id=1S921N9YUMK-_wFBlCZ_JHi_UTrHTw_H1, https://drive.google.com/open?id=1mN7ApetIqnn8RCaRMD1hIrHtNnNBNotC, https://drive.google.com/open?id=1PzRRXpVQAtzcOcobMWXAnt1Z0Nc40ayD, https://drive.google.com/open?id=1pyySpCJBATZmh0n8vEf9SvgZVWUhJpHw, https://drive.google.com/open?id=1RgfPD20y1D7nLRCTY6PomE_Tut0gPm1n"/>
    <s v="poliana.arq.urb@gmail.com"/>
    <d v="1899-12-30T10:00:00"/>
    <n v="2"/>
    <n v="7"/>
    <n v="5"/>
    <n v="6"/>
    <n v="3"/>
    <n v="5"/>
    <n v="0"/>
    <n v="4"/>
    <n v="8"/>
    <n v="5"/>
    <n v="0"/>
    <n v="2"/>
    <n v="6"/>
    <n v="4.5999999999999996"/>
    <n v="3.1666666666666665"/>
    <n v="4.166666666666667"/>
    <n v="4.3666666666666663"/>
  </r>
  <r>
    <x v="359"/>
    <x v="0"/>
    <x v="73"/>
    <x v="10"/>
    <s v="GO"/>
    <x v="2"/>
    <x v="365"/>
    <x v="2"/>
    <n v="4"/>
    <s v="Calçamento com trinca, piso de pedras e piso sextavado. As diferenças de calçamento não favorece a mobilidade."/>
    <n v="8"/>
    <n v="4.3"/>
    <n v="2.2000000000000002"/>
    <m/>
    <n v="6"/>
    <s v="O pedestre que quiser acessar o Hospital e faz o uso do transporte público terá que utilizar o calçamento do HEMOCENTRO. A calçada em frente ao hospital está dentro da inclinação aceitável para a mobilidade, no entanto, o piso sextavado dificulta a mobilidade de cadeirantes e idosos."/>
    <n v="6"/>
    <s v="Pit-dogs (Lanchonetes), vendedores ambulantes e veículos ocupam o espaço de circulação.  "/>
    <s v="5 | A rampa existe, mas está fora de norma ou sem manutenção"/>
    <s v="Quando há, não estão dentro da norma."/>
    <n v="6"/>
    <m/>
    <s v="0 | Trecho não tem semáforo para pedestre ou semáforo está com defeito"/>
    <s v="Não há semáforos para pedestres."/>
    <n v="2"/>
    <s v="Placas apenas com nomes das ruas."/>
    <s v="10 | Trecho com baixo nível de ruído, com, no máximo, 65 dB de nível sonoro"/>
    <n v="45"/>
    <s v="Local tranquilo quando não está no horário de pico."/>
    <n v="8"/>
    <s v="Embora esteja próximo a Avenida Anhanguera que liga a cidade de Leste a Oeste, a sensação de poluição não é tão grande devido a vegetação na áerea."/>
    <n v="6"/>
    <s v="O mobiliário existente encontra-se muito danificado."/>
    <n v="8"/>
    <n v="12"/>
    <m/>
    <n v="8"/>
    <s v="Local tranquilo devido ao baixo fluxo de veículos."/>
    <s v="https://drive.google.com/open?id=1estaPHfdfp2rOuF9ryfrACs-TnMkqWj1, https://drive.google.com/open?id=1dm6eAM-94zzTJupSFah4s8N3o5S_AhXI, https://drive.google.com/open?id=1ZJRt9Hao6UzJAS7-NLG0jyJ2aADVFVaQ, https://drive.google.com/open?id=1oj0TZIf9CdKtm37mNcQjR6upWQKR60OF, https://drive.google.com/open?id=1YGkk_uHg18IpyxDSENnxNDKcHnNnEDCd, https://drive.google.com/open?id=1hU8X-vMu2lZ6sEZ0iUv4-Y3LBk2cD75o, https://drive.google.com/open?id=1Dvzjd_hF7kriy6YTNInWMo6j23MlK8nC, https://drive.google.com/open?id=1hq2B1bfRoyz338IZbkWi0aWQRtXYEeDv"/>
    <s v="poliana.arq.urb@gmail.com"/>
    <d v="1899-12-30T10:25:00"/>
    <n v="4"/>
    <n v="8"/>
    <n v="6"/>
    <n v="6"/>
    <n v="5"/>
    <n v="6"/>
    <n v="0"/>
    <n v="2"/>
    <n v="10"/>
    <n v="8"/>
    <n v="6"/>
    <n v="8"/>
    <n v="8"/>
    <n v="5.8"/>
    <n v="3.3333333333333335"/>
    <n v="8.3333333333333339"/>
    <n v="6.0333333333333332"/>
  </r>
  <r>
    <x v="360"/>
    <x v="0"/>
    <x v="72"/>
    <x v="10"/>
    <s v="GO"/>
    <x v="1"/>
    <x v="366"/>
    <x v="1"/>
    <s v="5 | Calçada com frestas, além de algumas falhas no pavimento"/>
    <s v="A calçada do entorno da Praça cívica e formada por um piso irregular."/>
    <s v="10 | Calçada com mais de 3,0 metros de largura e faixa livre com 1,20 m ou mais"/>
    <n v="4.2"/>
    <n v="1.4"/>
    <s v="A calçada e um pouco irregular, varia de tamanho ao logo do trecho da praça."/>
    <s v="10 | Calçada de aparência plana, que não impede o caminhar confortável e seguro"/>
    <s v="O trecho da calçada da praça e plano, sem dificuldades para caminhar."/>
    <s v="10 | Trecho sem obstáculos permite o caminhar contínuo pela calçada"/>
    <s v="Durante o trecho em volta da praça não á obstáculos que impeçam das pessoas circularem livremente."/>
    <n v="7"/>
    <s v="No trecho da praça algumas rampas segue a padronização da nbr 9050 e em outros trechos as rampas não esta de acordo com a norma."/>
    <n v="6"/>
    <s v="No local de travessia par a praça tem faixa de pedestre porem esta um pouco desgastada em alguns trechos da praça, em alguns trechos tem o semáforo para a travessias de pedestres"/>
    <n v="7"/>
    <s v="No local tem semáforo especifico para a travessia de pedestre  porem o sinaleiro não tem sinal sonoro para pessoas com deficiência visual."/>
    <s v="10 | Trecho tem mapa bem detalhado e acessível para a leitura e localização dos pedestres com todas as informações de locais e de transportes nas proximidades. Inclui informação sobre pontos com acessibilidade para pessoas com deficiência"/>
    <s v="As placas que tem ao longo do trecho são para orientações dos prédios que são atrações turísticas da cidade "/>
    <n v="9"/>
    <m/>
    <s v="E uma região que tem grande trafego de onibus e carros"/>
    <s v="5 | Trecho com tráfego intenso de veículos, em especial motocicletas, ônibus, caminhões e vans com motor diesel"/>
    <s v="Por ser no centro da cidade e um trecho com um trafego intenso de carros, ônibus e motocicletas, o cheiro da fumaça dos veículos não era algo totalmente desagradavel"/>
    <n v="9"/>
    <s v="O espaço da praça cívica e bem arborizado e possui locais de descanso(bancos) pra que o pedestre possa ficar, tem áreas cobertas para se abrigar da chuva porém não tem banheiro publico e bebedouro."/>
    <s v="10 | Rua com árvores dispostas a cada 10 metros. Canteiros ajardinados e bem mantidos ao lado da calçada. Edificações também têm jardins e árvores"/>
    <m/>
    <s v="A praça e um espaço bem arborizado, os jardins estão em uma boa conservação."/>
    <s v="10 | Local de tráfego leve, com velocidade até 40 km/h, com ruas movimentadas, comércio aberto e “sensação de segurança”"/>
    <s v="No momento da avaliação encontravam se viaturas de policia fazendo a segurança na praça, o trafego do entorno e moderado e um local que tem a velocidade de trafego mais baixa e alguns comércios em volta"/>
    <s v="https://drive.google.com/open?id=1Hc3VBHTlX1k9_9yKtb_XuvL7DUwmzpwE, https://drive.google.com/open?id=1m5i9pxrNeO65dMMXstsr08zUXlTFFeLr, https://drive.google.com/open?id=1_mVHNKr32kLrYYwqHpicIp0rc6YMvU46, https://drive.google.com/open?id=1JfAPYO-O78uYIGL36D6h7-IIB7nPkYeL, https://drive.google.com/open?id=1GVRtG09vHNWLxEA_2LRgICS3vjFPlJww, https://drive.google.com/open?id=16UwmJ_Izmr9D804bmjm1yQp_Yitw9JxW, https://drive.google.com/open?id=1wvwqLpGo3T-1gUvpi7oeBO0eZ84k3NdM, https://drive.google.com/open?id=1r94WJZ-AYeP_QVrvuYkaNmZ4xfmhJZl1, https://drive.google.com/open?id=1P0vwWiEpmFwgufgrtFcwX3_P-v9S-zvE, https://drive.google.com/open?id=1gAQAYjemLyTQMXaUP4RjsXEvY8aSafKQ"/>
    <s v="marimachado685@gmail.com"/>
    <d v="1899-12-30T11:30:00"/>
    <n v="5"/>
    <n v="10"/>
    <n v="10"/>
    <n v="10"/>
    <n v="7"/>
    <n v="6"/>
    <n v="7"/>
    <n v="10"/>
    <n v="9"/>
    <n v="5"/>
    <n v="9"/>
    <n v="10"/>
    <n v="10"/>
    <n v="8.4"/>
    <n v="7"/>
    <n v="8.6666666666666661"/>
    <n v="8.3333333333333339"/>
  </r>
  <r>
    <x v="361"/>
    <x v="0"/>
    <x v="72"/>
    <x v="10"/>
    <s v="GO"/>
    <x v="7"/>
    <x v="367"/>
    <x v="2"/>
    <n v="1"/>
    <s v="A calçada do entorno do colegio tem o pavimento em sua parte todo irregular, em frete a escola a calçada e do quebrada."/>
    <n v="8"/>
    <m/>
    <m/>
    <s v="A calçada em volta do colegio tem a largura de 1,20 e a calçada da frente tem 6 metros, a calçada varia ao longo do trecho"/>
    <s v="10 | Calçada de aparência plana, que não impede o caminhar confortável e seguro"/>
    <s v="A calçada do trecho analisado não tem nenhum tipo de inclinação "/>
    <s v="5 | Obstáculos obrigam a constantes desvios."/>
    <s v="As barreiras visuais que faz o pedestre mudar a passagem que tem lixo nas calçadas."/>
    <s v="0 | Não há rampas de acessibilidade."/>
    <s v="Em nenhuma das esquinas do local avaliado tem rampas de acesso para cadeirantes.Apenas o acesso ao estacionamento e tem uma rampa porem não e de acordo com a nbr 9050."/>
    <s v="0 | Sem faixa de travessia no trecho"/>
    <s v="No entorno do colégio não tem faixas de pedestre. A unica sinalização e de pare para os carros."/>
    <s v="0 | Trecho não tem semáforo para pedestre ou semáforo está com defeito"/>
    <s v="No local não tem semáforos para pedestre e um local de um fluxo baixo de veículos."/>
    <s v="0 | Trecho não tem nenhuma orientação para localização dos pedestres"/>
    <s v="O local e uma região escolar porem não apresenta nenhuma placa de sinalização."/>
    <s v="10 | Trecho com baixo nível de ruído, com, no máximo, 65 dB de nível sonoro"/>
    <m/>
    <s v="O trecho tem um trafego leve de automoveis"/>
    <s v="10 | Trecho com baixo nível de poluição, permitindo sentir até o aroma de plantas e flores"/>
    <s v="E uma área com pouco fluxo de automóveis, não foi possível sentir a fumaça de veículos. "/>
    <s v="0 | Trecho sem nenhum ponto de apoio ou conforto para o pedestre"/>
    <s v="Nesta área não possui equipamentos públicos para descanso do pedestre. "/>
    <n v="8"/>
    <m/>
    <s v="E uma área bem arborizada porem sem manutenção."/>
    <s v="10 | Local de tráfego leve, com velocidade até 40 km/h, com ruas movimentadas, comércio aberto e “sensação de segurança”"/>
    <s v="E uma área com trafego leve, e uma área pouco segura para quem caminha não á policiamento na região."/>
    <s v="https://drive.google.com/open?id=1sx5XwwfHBDNa1xTOn4F1MpTnfBKrMRln, https://drive.google.com/open?id=11s-UiglOyj343P1d5pZ_Cwy5goJ94iK1, https://drive.google.com/open?id=19QewF5slK1aDWajpRJsVEIAuzHGnjBB3, https://drive.google.com/open?id=1GDaeJRksbLk8GTW3F03RSOI05yb6YbUj, https://drive.google.com/open?id=1asmDuHxSdsDENiwSBPi985sTuou4OviN, https://drive.google.com/open?id=1of8T4Fw1MA3PKMHRvuYCnaGlJabYXqlI, https://drive.google.com/open?id=1T-rwT6eCzLFeRGJSErpC87Dlr_sH3z9f, https://drive.google.com/open?id=1z0ANXI3F2KoEq9JnUQWZ3ck5gUqv-OTU, https://drive.google.com/open?id=1VxD48Sw-CQYrd4OsGKwMhO77-um3flIp, https://drive.google.com/open?id=1u7LcMcP0UDV3eH1IgpE_tfFn6Dbt3NOo"/>
    <s v="marimachado685@gmail.com"/>
    <d v="1899-12-30T14:00:00"/>
    <n v="1"/>
    <n v="8"/>
    <n v="10"/>
    <n v="5"/>
    <n v="0"/>
    <n v="0"/>
    <n v="0"/>
    <n v="0"/>
    <n v="10"/>
    <n v="10"/>
    <n v="0"/>
    <n v="8"/>
    <n v="10"/>
    <n v="4.8"/>
    <n v="0"/>
    <n v="7.666666666666667"/>
    <n v="4.9333333333333336"/>
  </r>
  <r>
    <x v="362"/>
    <x v="0"/>
    <x v="72"/>
    <x v="10"/>
    <s v="GO"/>
    <x v="1"/>
    <x v="368"/>
    <x v="1"/>
    <n v="3"/>
    <s v="A calçada do local analisado tem um pavimento irregular e parte da calçada esta quebrada"/>
    <s v="10 | Calçada com mais de 3,0 metros de largura e faixa livre com 1,20 m ou mais"/>
    <n v="5"/>
    <n v="1"/>
    <s v="A largura da calçada e irregular "/>
    <s v="10 | Calçada de aparência plana, que não impede o caminhar confortável e seguro"/>
    <s v="Visualmente a calçada e plana, não impede que os pedestres caminhe de uma forma mais confortavel"/>
    <n v="6"/>
    <s v="No espaço da calçada tem barraca de comercio que atrapalham  a passagem"/>
    <s v="5 | A rampa existe, mas está fora de norma ou sem manutenção"/>
    <s v="Uma esquina contem rampa de acesso porem está totalmente fora da norma de acessibilidade"/>
    <n v="8"/>
    <s v="A faixa de acesso esta um pouco desgastada poem e visível para os motoristas e pedestres. No local não tem placa de advertência. A faixa de pedestre está na linha de acesso a calçada."/>
    <n v="9"/>
    <s v="Semáforo existe mas não tem sinal sonoro para pessoas com deficiência visual."/>
    <n v="9"/>
    <s v="O trecho tem placas de rotas de pedestre para a área de edificações de art deco que são considerados turísticos na cidade"/>
    <n v="9"/>
    <m/>
    <s v="E uma área com trafego intenso porem o nível de ruido e confortavel"/>
    <n v="9"/>
    <s v="O trecho tem intenso tráfego de veículos porem não  possível sentir a fumaça dos veículos."/>
    <s v="10 | Trecho com muitos bancos, praças, minipraças, espaços cobertos para descanso, abrigos para a chuva, banheiros e bebedouros públicos"/>
    <s v="A edificação e próxima da Praça Civica onde tem equipamentos urbanos para descanso e muita arborização."/>
    <n v="9"/>
    <m/>
    <s v="O trecho e arborizado porem sem muita manutenção."/>
    <s v="10 | Local de tráfego leve, com velocidade até 40 km/h, com ruas movimentadas, comércio aberto e “sensação de segurança”"/>
    <s v="A região tem um alto fluxo de pedestre, tem comercio em volta e próximo de área policial."/>
    <s v="https://drive.google.com/open?id=133mKyhPR8d6XDzRYgo9HDH9iE9jibvt_, https://drive.google.com/open?id=1oXE0UcpfVWA9V6aSnXvt0JiuplGpRW2T, https://drive.google.com/open?id=13-E3Te04Lz3zwjqdTANvewDTiA98Hp9O, https://drive.google.com/open?id=1ky0-byqCwGCmBF6nkMfDHS8l0J81CMLk, https://drive.google.com/open?id=1T1oe4sOZN7Xj1OAsl6exowQvKCkBfyg_, https://drive.google.com/open?id=1LsFUhEUvLHm3mMTrosdjwPbWEPdchKfw, https://drive.google.com/open?id=1_3vf0bPjXrJq7n_fDWwSE1oo9456bLlV"/>
    <s v="marimachado685@gmail.com"/>
    <d v="1899-12-30T12:00:00"/>
    <n v="3"/>
    <n v="10"/>
    <n v="10"/>
    <n v="6"/>
    <n v="5"/>
    <n v="8"/>
    <n v="9"/>
    <n v="9"/>
    <n v="9"/>
    <n v="9"/>
    <n v="10"/>
    <n v="9"/>
    <n v="10"/>
    <n v="6.8"/>
    <n v="8.5"/>
    <n v="9.1666666666666661"/>
    <n v="7.9333333333333336"/>
  </r>
  <r>
    <x v="363"/>
    <x v="0"/>
    <x v="72"/>
    <x v="10"/>
    <s v="GO"/>
    <x v="1"/>
    <x v="369"/>
    <x v="1"/>
    <s v="5 | Calçada com frestas, além de algumas falhas no pavimento"/>
    <s v="Calçada com pavimento irregular em alguns trechos e algumas tampas de caixa de esgoto na calçada."/>
    <s v="10 | Calçada com mais de 3,0 metros de largura e faixa livre com 1,20 m ou mais"/>
    <n v="4"/>
    <n v="1"/>
    <s v="A largura da calçada e irregular durante o trecho"/>
    <s v="10 | Calçada de aparência plana, que não impede o caminhar confortável e seguro"/>
    <s v="A calçada da edificação e sua maior parte e plana em so um treco que tem uma pequena inclinação."/>
    <s v="10 | Trecho sem obstáculos permite o caminhar contínuo pela calçada"/>
    <m/>
    <n v="9"/>
    <s v="Nas esquinas tem rampas de acessibilidade porem não esta muito de acordo com a norma nbr 9050"/>
    <n v="9"/>
    <s v="A faixa de pedestre está bem pintada e conservada, e também se está bem visível para os motoristas. "/>
    <n v="9"/>
    <s v="O semáforo existe porem não tem botoeira e sinal para deficientes visuais."/>
    <s v="0 | Trecho não tem nenhuma orientação para localização dos pedestres"/>
    <s v="Não existe placas de orientação"/>
    <n v="9"/>
    <m/>
    <s v="E uma região com alto tráfego de automóveis mas o ruido não dificulta a conversação entre as pessoas"/>
    <n v="9"/>
    <s v="A área não e possível sentir a fumaça de veiculos"/>
    <s v="10 | Trecho com muitos bancos, praças, minipraças, espaços cobertos para descanso, abrigos para a chuva, banheiros e bebedouros públicos"/>
    <s v="A edificação e próxima a área da praça cívica onde tem equipamentos de descanso e uma área arborizada"/>
    <n v="6"/>
    <m/>
    <s v="O entorno tem poucas arvores"/>
    <n v="9"/>
    <s v="E uma área segura para o pedestre, tem um alto trafego porem existe sinalizações para o pedestre. "/>
    <s v="https://drive.google.com/open?id=15zMRTso3mnJNc3SwsCa4ejWwRk0pTy1J, https://drive.google.com/open?id=1q_Nb5vwAf1Rj--x9GJKdi2n_yLyQBm-u, https://drive.google.com/open?id=1S0SbqfZgePEGgSegznczoj-QSIYx7U6N, https://drive.google.com/open?id=1dsWMbKwy2XBoUtU3xQzbFfNN3fbKLOe7, https://drive.google.com/open?id=1bv9xx54Xqri0N2pX2Adb1AnFxstsJjv_"/>
    <s v="marimachado685@gmail.com"/>
    <d v="1899-12-30T09:00:00"/>
    <n v="5"/>
    <n v="10"/>
    <n v="10"/>
    <n v="10"/>
    <n v="9"/>
    <n v="9"/>
    <n v="9"/>
    <n v="0"/>
    <n v="9"/>
    <n v="9"/>
    <n v="10"/>
    <n v="6"/>
    <n v="9"/>
    <n v="8.8000000000000007"/>
    <n v="7.5"/>
    <n v="8.1666666666666661"/>
    <n v="8.4333333333333336"/>
  </r>
  <r>
    <x v="364"/>
    <x v="0"/>
    <x v="72"/>
    <x v="10"/>
    <s v="GO"/>
    <x v="6"/>
    <x v="370"/>
    <x v="1"/>
    <s v="5 | Calçada com frestas, além de algumas falhas no pavimento"/>
    <s v="Calçada com pavimento irregular"/>
    <s v="10 | Calçada com mais de 3,0 metros de largura e faixa livre com 1,20 m ou mais"/>
    <m/>
    <m/>
    <s v="Ao longo do trecho a calçada varia um pouco no tamanho"/>
    <s v="10 | Calçada de aparência plana, que não impede o caminhar confortável e seguro"/>
    <s v="A calçada visualmente parece ser plana"/>
    <s v="5 | Obstáculos obrigam a constantes desvios."/>
    <s v="A calçada apresenta apenas uma barreira que e uma placa de sinalização no meio da calçada"/>
    <s v="5 | A rampa existe, mas está fora de norma ou sem manutenção"/>
    <s v="Existe apenas uma rampa de acessibilidade porem não esta de acordo com a norma nbr 9050"/>
    <n v="9"/>
    <s v="A faixa está um pouco desgastada mas bem visível para os motoristas."/>
    <s v="5 | Trecho com semáforo para pedestres, mas sem sinal sonoro. Espera para abertura superior a 1 min. e tempo curto (menos de 15 seg.) para travessia"/>
    <s v="O trecho tem semáforo para pedestre porem não tem sinalização para deficientes visual. "/>
    <s v="5 | Trecho tem apenas placas indicando os pontos de interesse"/>
    <s v="Há placas de orientação são voltadas para as atrações turísticas"/>
    <n v="9"/>
    <m/>
    <s v="O trecho não tem muitos ruidos apesar do trafego ser elevado."/>
    <n v="8"/>
    <s v="O trafego e elevado porem não e possível sentir ou mesmo ver a fumaça dos veículos."/>
    <s v="10 | Trecho com muitos bancos, praças, minipraças, espaços cobertos para descanso, abrigos para a chuva, banheiros e bebedouros públicos"/>
    <s v="O trecho e próximo a praça cívica que e uma área bem arborizada e com equipamentos urbanos para descanso."/>
    <n v="9"/>
    <m/>
    <s v="No trecho existe algumas arvores porem se encontra em um estado de mal conservação. "/>
    <n v="9"/>
    <s v="O trecho e seguro para o pedestre"/>
    <s v="https://drive.google.com/open?id=1r4k6xUyhJ7cWIrG5rtpOSr-dAMtnXRgI, https://drive.google.com/open?id=1OOoYQJslTitEiXlwXhUyw6ibinBRenup, https://drive.google.com/open?id=1ExO5SbwQvJ3VASXV8H_OZaCUH820unRZ, https://drive.google.com/open?id=1_H5rAYZlkoEaWc227z38wwTkjXDnQWw1, https://drive.google.com/open?id=1gnb_Voq92hs_DUWtfF33lSO3z49l0wYS"/>
    <s v="marimachado685@gmail.com"/>
    <d v="1899-12-30T17:00:00"/>
    <n v="5"/>
    <n v="10"/>
    <n v="10"/>
    <n v="5"/>
    <n v="5"/>
    <n v="9"/>
    <n v="5"/>
    <n v="5"/>
    <n v="9"/>
    <n v="8"/>
    <n v="10"/>
    <n v="9"/>
    <n v="9"/>
    <n v="7"/>
    <n v="7"/>
    <n v="9"/>
    <n v="7.6"/>
  </r>
  <r>
    <x v="365"/>
    <x v="0"/>
    <x v="73"/>
    <x v="10"/>
    <s v="GO"/>
    <x v="1"/>
    <x v="371"/>
    <x v="0"/>
    <n v="4"/>
    <s v="Calçada com falhas e faltando tampa de instalações que se localizam na calçada. Piso de pedra portuguesa não favorece a mobilidade."/>
    <n v="6"/>
    <n v="2"/>
    <n v="1.6"/>
    <s v="É interessante constatar que é um equipamento público que atende pessoas com mobilidade reduzida, e o calçamento não propicia a circulação segura."/>
    <n v="8"/>
    <s v="Calçada dentro da inclinação aceitável."/>
    <n v="6"/>
    <s v="O impedimento da circulação mais uma vez fico por conta dos veículos, neste caso, são as motocicletas estacionadas no calçamento."/>
    <n v="3"/>
    <s v="A única rampa que existe, não está dentro das normas de acessibilidade."/>
    <s v="0 | Sem faixa de travessia no trecho"/>
    <s v="Não há faixa de travessia."/>
    <s v="0 | Trecho não tem semáforo para pedestre ou semáforo está com defeito"/>
    <s v="Não existe semáforo."/>
    <s v="0 | Trecho não tem nenhuma orientação para localização dos pedestres"/>
    <s v="Não há sinalização de orientação, apenas dos logadouros."/>
    <n v="9"/>
    <n v="51"/>
    <s v="Rua de circulação de carros e motos."/>
    <n v="8"/>
    <m/>
    <s v="0 | Trecho sem nenhum ponto de apoio ou conforto para o pedestre"/>
    <s v="Não há mobiliário nem pontos de apoio."/>
    <s v="5 | Trecho com algumas árvores que trazem sombra"/>
    <n v="20"/>
    <s v="A vegetação encontra-se no lado interno da edificação."/>
    <n v="9"/>
    <m/>
    <s v="https://drive.google.com/open?id=1eJ2zfCjrBZTE_jaC3ADy7IN8GxD1v1Pm, https://drive.google.com/open?id=1fwZrXCMOKzYxxhEzMa5C8YhXg00ofxwA, https://drive.google.com/open?id=1JL0SlXSFr4G78TKM27Qo4toe_nW1UwC7, https://drive.google.com/open?id=1FjyeqZkCS_hFd8EpMSBRjEbLbSFkHQvi, https://drive.google.com/open?id=179UiVBpLe7_4QMC2unuKU7RyWfE_8lXh, https://drive.google.com/open?id=1nikAIu5ekM_ovwkfzDwHekovMLLN4pas, https://drive.google.com/open?id=1xhUmyOaCCD14pAgglXw5RW99n5Sx9r1I, https://drive.google.com/open?id=1mepS3V98UEV8tmgaL4Wjd1nca-Fe4aL1"/>
    <s v="poliana.arq.urb@gmail.com"/>
    <d v="1899-12-30T08:45:00"/>
    <n v="4"/>
    <n v="6"/>
    <n v="8"/>
    <n v="6"/>
    <n v="3"/>
    <n v="0"/>
    <n v="0"/>
    <n v="0"/>
    <n v="9"/>
    <n v="8"/>
    <n v="0"/>
    <n v="5"/>
    <n v="9"/>
    <n v="5.4"/>
    <n v="0"/>
    <n v="6"/>
    <n v="4.8"/>
  </r>
  <r>
    <x v="366"/>
    <x v="0"/>
    <x v="72"/>
    <x v="10"/>
    <s v="GO"/>
    <x v="9"/>
    <x v="372"/>
    <x v="1"/>
    <s v="5 | Calçada com frestas, além de algumas falhas no pavimento"/>
    <s v="O mercado municipal de Goiânia tem uma calçada com pavimento irregular, em alguns trechos tem buracos na calçada. "/>
    <n v="6"/>
    <n v="4"/>
    <m/>
    <s v="A largura da calçada do mercado tem 4 metros porem a faixa livre não existe."/>
    <s v="10 | Calçada de aparência plana, que não impede o caminhar confortável e seguro"/>
    <s v="Visualmente a calçada parece ser plana"/>
    <s v="5 | Obstáculos obrigam a constantes desvios."/>
    <s v="No trecho analisado existe algumas barreiras, no local existe um comercio na calçada onde as pessoas precisam desviar para poder andar  na calçada."/>
    <s v="5 | A rampa existe, mas está fora de norma ou sem manutenção"/>
    <s v="No trecho analisado existe uma rampa de acesso, porem não esta de acordo com norma nbr 9050 a rampa de acesso está depredada e a inclinação incorreta e sem o piso tátil."/>
    <s v="5 | Faixa desgastada, com falta de manutenção e sem placas de advertência."/>
    <s v="No local analisado a faixa de pedestre está pintada porem seu estado de conservação não é muito bom mas a faixa está visível para o motorista e no local não existe placa de sinalização de faixa de pedestre."/>
    <s v="0 | Trecho não tem semáforo para pedestre ou semáforo está com defeito"/>
    <s v="No trecho não ocorre um semáforo especifico para pedestres."/>
    <s v="0 | Trecho não tem nenhuma orientação para localização dos pedestres"/>
    <s v="No local não tem placas de sinalização de localização para pedestres e nem para acesso de interesse turístico. "/>
    <n v="7"/>
    <m/>
    <s v="O horário que o trecho foi analisado o ruido do local e mais elevado por ter um maior fluxo de veículos."/>
    <n v="6"/>
    <s v="O trecho analisado não foi possível sentir a fumaça dos veículos."/>
    <s v="0 | Trecho sem nenhum ponto de apoio ou conforto para o pedestre"/>
    <s v="No local não á mobiliário urbano para descanso do pedestre, há existência de banheiro e bebedouro público."/>
    <s v="0 | Trecho de rua sem nenhuma vegetação"/>
    <m/>
    <s v="No trecho analisado não tem árvores que protegem o pedestre contra o excesso de sol."/>
    <s v="10 | Local de tráfego leve, com velocidade até 40 km/h, com ruas movimentadas, comércio aberto e “sensação de segurança”"/>
    <s v="O local avaliado e bem seguro, tem bastante comercio em sua volta. O pedestre pode caminhar de forma tranquila nesse trecho."/>
    <s v="https://drive.google.com/open?id=1JdPUHTKUsH-l4dy37OttEnCpXp78kvas, https://drive.google.com/open?id=1xxsAOaoeXSOAZLzoZ2xg8ZgmocAgpSsg, https://drive.google.com/open?id=1AVH6CllT6b6IlkKlLxrEnHU-NEJPs5ON, https://drive.google.com/open?id=131PS1XJ50mHTuFQabZ2KdJ87H8wvZSSV, https://drive.google.com/open?id=1kfOaP9lhNO2fsOACcqNLif996cZ-v14j, https://drive.google.com/open?id=1nW3bdM0Zt3vePCfgZb0i3svo12-k2PL9"/>
    <s v="marimachado685@gmail.com"/>
    <d v="1899-12-30T13:00:00"/>
    <n v="5"/>
    <n v="6"/>
    <n v="10"/>
    <n v="5"/>
    <n v="5"/>
    <n v="5"/>
    <n v="0"/>
    <n v="0"/>
    <n v="7"/>
    <n v="6"/>
    <n v="0"/>
    <n v="0"/>
    <n v="10"/>
    <n v="6.2"/>
    <n v="2.5"/>
    <n v="3.3333333333333335"/>
    <n v="5.2666666666666666"/>
  </r>
  <r>
    <x v="367"/>
    <x v="0"/>
    <x v="73"/>
    <x v="10"/>
    <s v="GO"/>
    <x v="1"/>
    <x v="373"/>
    <x v="2"/>
    <s v="5 | Calçada com frestas, além de algumas falhas no pavimento"/>
    <m/>
    <n v="4"/>
    <n v="1.6"/>
    <n v="0.6"/>
    <s v="A circulação na porta do INSS é reduzida devido a ocupação de vendedores ambulantes."/>
    <n v="8"/>
    <s v="Calçada visivelmente dentro da norma."/>
    <n v="6"/>
    <s v="O acesso principal é ocupado por vendedores ambulantes."/>
    <n v="4"/>
    <s v="Existe apenas uma rampa de acessibilidade fora das normas que fica em frente ao edifício público."/>
    <s v="5 | Faixa desgastada, com falta de manutenção e sem placas de advertência."/>
    <s v=" Faixa precisando de manutenção."/>
    <s v="0 | Trecho não tem semáforo para pedestre ou semáforo está com defeito"/>
    <m/>
    <s v="0 | Trecho não tem nenhuma orientação para localização dos pedestres"/>
    <s v="Esse edifício está localizado em uma área residencial. Talvez devido a isso não há sinalização de orientação na área."/>
    <s v="10 | Trecho com baixo nível de ruído, com, no máximo, 65 dB de nível sonoro"/>
    <n v="38"/>
    <s v="Local com circulação de veículos de baixa intensidade."/>
    <n v="9"/>
    <m/>
    <s v="0 | Trecho sem nenhum ponto de apoio ou conforto para o pedestre"/>
    <s v="Não há pontos de descanso."/>
    <n v="2"/>
    <n v="3"/>
    <s v="A vegetação encontra-se na parte interna."/>
    <s v="10 | Local de tráfego leve, com velocidade até 40 km/h, com ruas movimentadas, comércio aberto e “sensação de segurança”"/>
    <s v="Local tranquilo para a circulação."/>
    <s v="https://drive.google.com/open?id=1ZlZ7jlyL29mpRRK6yx2r66dGVFNhAyTA, https://drive.google.com/open?id=1H_NhaV2uWgCsgt9M9I5mgj_ac6EFpp0V, https://drive.google.com/open?id=12l5jL_pHVgKxp9cnJcbXe3MV-VpTbn2_"/>
    <s v="poliana.arq.urb@gmail.com"/>
    <d v="1899-12-30T09:00:00"/>
    <n v="5"/>
    <n v="4"/>
    <n v="8"/>
    <n v="6"/>
    <n v="4"/>
    <n v="5"/>
    <n v="0"/>
    <n v="0"/>
    <n v="10"/>
    <n v="9"/>
    <n v="0"/>
    <n v="2"/>
    <n v="10"/>
    <n v="5.4"/>
    <n v="2.5"/>
    <n v="5.5"/>
    <n v="5.3"/>
  </r>
  <r>
    <x v="368"/>
    <x v="0"/>
    <x v="72"/>
    <x v="10"/>
    <s v="GO"/>
    <x v="2"/>
    <x v="374"/>
    <x v="0"/>
    <n v="1"/>
    <s v="O HC-UFG e um hospital da universidade porem parte da calçada onde tem o maior  movimento de pedestres principalmente no local de entrada de acesso ao hospital, a calçada tem um pavimento irregular, há trincas no trecho, tampas e bueiros abertos no trecho."/>
    <s v="5 | Calçada com menos de 2,0 metros de largura e faixa livre com menos de 1,20 m"/>
    <n v="2"/>
    <m/>
    <s v="A calçada e irregular porem varia em todo o seu trecho na área não tem uma faixa livre."/>
    <s v="10 | Calçada de aparência plana, que não impede o caminhar confortável e seguro"/>
    <s v="O trecho aparentemente e plano porém a calçada e impede de caminhar de uma forma confortável devido a quantidade de buracos encontrados no trecho."/>
    <n v="1"/>
    <s v="Parte da calçada e cheio de barracas de comércio que fecham o espaço que dificulta a passagem do pedestre no local assim levando o pedestre para caminhar na rua devido a quantidade de barreiras que tem na calçada."/>
    <s v="5 | A rampa existe, mas está fora de norma ou sem manutenção"/>
    <s v="No trecho analisado em algumas partes tem a rampa de acessibilidade porem fora da norma de desempenho e em outros trechos está sendo colocado o piso tátil e a rampa de acesso"/>
    <s v="10 | Faixa de pedestres bem visível, com iluminação para aumentar visibilidade e sinalização de advertência ao motorista"/>
    <s v="A faixa de pedestre no local e visível ao motorista e bem conservada. "/>
    <s v="10 | Trecho com semáforos para pedestres, dotados de botoeira e sinal sonoro para cegos. Tempo de espera máximo de 1 min. e tempo de travessia suficiente para uma pessoa que ande devagar"/>
    <s v="O local avaliado tem semáforos para pedestre e botoeira de sinalização para pedestre."/>
    <n v="1"/>
    <s v="No local não placas de sinalização para pedestre"/>
    <s v="5 | Trecho com nível alto de ruído, que dificulta a conversação entre pessoas que caminham. Nível acima de 70 dB"/>
    <m/>
    <s v="No local o tem um alto ruido devido o grande fluxo de carros e de pessoas no local assim dificulta um pouco a conversação entre as pessoas."/>
    <s v="10 | Trecho com baixo nível de poluição, permitindo sentir até o aroma de plantas e flores"/>
    <s v="O local tem um tráfego moderado assim não foi possível sentir a fumaça de veículos."/>
    <s v="10 | Trecho com muitos bancos, praças, minipraças, espaços cobertos para descanso, abrigos para a chuva, banheiros e bebedouros públicos"/>
    <s v="O local tem mobiliário urbano para descaso do pedestre."/>
    <n v="9"/>
    <m/>
    <s v="O trecho analisado e bem arborizado porem estão em um mal estado de conservação."/>
    <s v="10 | Local de tráfego leve, com velocidade até 40 km/h, com ruas movimentadas, comércio aberto e “sensação de segurança”"/>
    <s v="O local transmite uma sensação de segurança ao longo do seu trecho e uma área que tem bastante comercio. "/>
    <s v="https://drive.google.com/open?id=1nQdjYTm5VmflxokcJ6yt8N2_rRTdq4_J, https://drive.google.com/open?id=1bDIAoIrNQSx6fLlXVkuCev7z0TpZpLz_, https://drive.google.com/open?id=1HynjttXKgHG-n2tCYOn5bOUDtGJpYN-K, https://drive.google.com/open?id=1E5eAPlQwPU-Mp-XYrq3Pdd0EqlYhS2zD, https://drive.google.com/open?id=1ZPMLaoc39mbb_l9bqldaa1HmHaubUF_3, https://drive.google.com/open?id=1hl34-T53w9zIGeMa1SbjBqLXSX3Rvj2X, https://drive.google.com/open?id=1s2K809H0FbtVUH2qAox0w4xx5f48sfr-, https://drive.google.com/open?id=1_Dn-_veEjTUc8HAvfSBNBZJebHNlffNv, https://drive.google.com/open?id=1hWwBjyq6y0rY5QR6d5RfRHs6jH1dlXwb"/>
    <s v="marimachado685@gmail.com"/>
    <d v="1899-12-30T14:00:00"/>
    <n v="1"/>
    <n v="5"/>
    <n v="10"/>
    <n v="1"/>
    <n v="5"/>
    <n v="10"/>
    <n v="10"/>
    <n v="1"/>
    <n v="5"/>
    <n v="10"/>
    <n v="10"/>
    <n v="9"/>
    <n v="10"/>
    <n v="4.4000000000000004"/>
    <n v="8.5"/>
    <n v="8"/>
    <n v="6.5"/>
  </r>
  <r>
    <x v="369"/>
    <x v="0"/>
    <x v="73"/>
    <x v="10"/>
    <s v="GO"/>
    <x v="9"/>
    <x v="375"/>
    <x v="1"/>
    <n v="4"/>
    <s v="Em alguns pontos está faltando o calçamento e a tampa da boca de lobo."/>
    <n v="8"/>
    <n v="3.2"/>
    <n v="1.6"/>
    <m/>
    <s v="0 | Inclinação acima de 10 graus"/>
    <s v="Inclinação superior a 18 graus de inclinação."/>
    <n v="9"/>
    <s v="O maior obstáculo para a circulação é a inclinação da calçada e a falta do calçamento em alguns pontos."/>
    <s v="5 | A rampa existe, mas está fora de norma ou sem manutenção"/>
    <s v="Rampas fora da norma e em inclinação que dificulta a mobilidade."/>
    <n v="8"/>
    <s v="Precisa de manutenção."/>
    <s v="0 | Trecho não tem semáforo para pedestre ou semáforo está com defeito"/>
    <s v="Não há."/>
    <s v="5 | Trecho tem apenas placas indicando os pontos de interesse"/>
    <s v="Sinalização indicando pontos turísticos."/>
    <n v="9"/>
    <n v="68"/>
    <m/>
    <s v="5 | Trecho com tráfego intenso de veículos, em especial motocicletas, ônibus, caminhões e vans com motor diesel"/>
    <m/>
    <n v="4"/>
    <s v="Não há pontos de apoio significativo."/>
    <n v="1"/>
    <n v="1"/>
    <s v="A unica vegetação está na parte interna do lote."/>
    <s v="5 | Trecho com trânsito mais agressivo e velocidade regulamentar acima de 50 km/h"/>
    <s v="Sua localização com Avenida Anhanguera combinada com a falta de educação no trânsito, não propicia  a segurança na caminhabilidade."/>
    <s v="https://drive.google.com/open?id=1xuUgOwR8FpF9K8Hs-pRL0nIIoQXCWwEM, https://drive.google.com/open?id=1wDgWdBUtPzqIjOSwA2dO4WdjsmXA7UJa, https://drive.google.com/open?id=13rmJTREaJFhadlfujtNTZtir16aIgb9u, https://drive.google.com/open?id=1wJ1V6OiAv7cVZ0iHVsixe6Hx6pF8sIxt, https://drive.google.com/open?id=1KbyuL1DmzLrpvt0hQAV_1EAeud62bIsj, https://drive.google.com/open?id=1OyCJ-q68Vxq8L_ko-5NIlJn2285xKHRW, https://drive.google.com/open?id=1UFq61CQkwtzXDfa11N0iMU16hwG9zdq3, https://drive.google.com/open?id=1zv2_0g80zfwhO9b7ae7BKCsBKfLQMNLn, https://drive.google.com/open?id=1504IHw25LBsr6rv7ANYKtV1V8XzwdIH_"/>
    <s v="poliana.arq.urb@gmail.com"/>
    <d v="1899-12-30T09:35:00"/>
    <n v="4"/>
    <n v="8"/>
    <n v="0"/>
    <n v="9"/>
    <n v="5"/>
    <n v="8"/>
    <n v="0"/>
    <n v="5"/>
    <n v="9"/>
    <n v="5"/>
    <n v="4"/>
    <n v="1"/>
    <n v="5"/>
    <n v="5.2"/>
    <n v="4.833333333333333"/>
    <n v="4.833333333333333"/>
    <n v="5.0333333333333332"/>
  </r>
  <r>
    <x v="370"/>
    <x v="0"/>
    <x v="72"/>
    <x v="10"/>
    <s v="GO"/>
    <x v="2"/>
    <x v="376"/>
    <x v="0"/>
    <s v="5 | Calçada com frestas, além de algumas falhas no pavimento"/>
    <s v="A calçada tem pavimento regular mas com algumas trincas no seu trecho."/>
    <n v="9"/>
    <n v="2"/>
    <m/>
    <s v="A calçada tem uma largura irregular ao longo do trecho."/>
    <s v="10 | Calçada de aparência plana, que não impede o caminhar confortável e seguro"/>
    <s v="A calçada tem uma aparência porém tem algum trecho que e mais inclinado."/>
    <s v="10 | Trecho sem obstáculos permite o caminhar contínuo pela calçada"/>
    <s v="A área analisada não tem barreiras de passagem."/>
    <s v="5 | A rampa existe, mas está fora de norma ou sem manutenção"/>
    <s v="A rampa de acesso não tem muita manutenção e a rampa segue a norma 9050"/>
    <s v="10 | Faixa de pedestres bem visível, com iluminação para aumentar visibilidade e sinalização de advertência ao motorista"/>
    <s v="A faixa de acesso ao hospital e bem visível ao motorista porem não tem placas de advertências. "/>
    <n v="8"/>
    <s v="No local há semáforo específico para pedestres porem não tem botoeiras de sinal."/>
    <s v="0 | Trecho não tem nenhuma orientação para localização dos pedestres"/>
    <m/>
    <s v="10 | Trecho com baixo nível de ruído, com, no máximo, 65 dB de nível sonoro"/>
    <m/>
    <s v="O local tem um nível de ruido baixo"/>
    <s v="10 | Trecho com baixo nível de poluição, permitindo sentir até o aroma de plantas e flores"/>
    <s v="O local tem um movimento moderado não foi possível sentir a fumaça dos veículos. "/>
    <n v="8"/>
    <s v="No trecho tem alguns bancos no seu entorno mas na sua proximidade existe uma praça."/>
    <s v="5 | Trecho com algumas árvores que trazem sombra"/>
    <m/>
    <s v="O trecho tem poucas árvores e não tem muita manutenção."/>
    <s v="10 | Local de tráfego leve, com velocidade até 40 km/h, com ruas movimentadas, comércio aberto e “sensação de segurança”"/>
    <s v="O local transmite uma sensação de segurança e uma área que em sua proximidades há policiamento."/>
    <s v="https://drive.google.com/open?id=1nnu8hDE_kkAjtixRmVXxkfmZcXRbIkHj, https://drive.google.com/open?id=1UYgKYOLF7DjbDkKqN7ncvKWIJFbcPatr, https://drive.google.com/open?id=18MBtZIV5BQ_eokKZEjFgPsOfJCVqB_ri, https://drive.google.com/open?id=1gM1edarESrlHvKkef8ogv8VD8IFvcxio"/>
    <s v="marimachado685@gmail.com"/>
    <d v="1899-12-30T11:00:00"/>
    <n v="5"/>
    <n v="9"/>
    <n v="10"/>
    <n v="10"/>
    <n v="5"/>
    <n v="10"/>
    <n v="8"/>
    <n v="0"/>
    <n v="10"/>
    <n v="10"/>
    <n v="8"/>
    <n v="5"/>
    <n v="10"/>
    <n v="7.8"/>
    <n v="7.666666666666667"/>
    <n v="8"/>
    <n v="8.0333333333333332"/>
  </r>
  <r>
    <x v="371"/>
    <x v="0"/>
    <x v="73"/>
    <x v="10"/>
    <s v="GO"/>
    <x v="9"/>
    <x v="377"/>
    <x v="0"/>
    <n v="9"/>
    <m/>
    <s v="10 | Calçada com mais de 3,0 metros de largura e faixa livre com 1,20 m ou mais"/>
    <n v="3.6"/>
    <n v="3"/>
    <m/>
    <n v="6"/>
    <s v="Em alguns trechos a inclinação dificulta a passagem.No entanto, no geral e na maior parte da circulação pode-se considerar agradável a caminhada."/>
    <s v="10 | Trecho sem obstáculos permite o caminhar contínuo pela calçada"/>
    <s v="Não há."/>
    <n v="4"/>
    <s v="Nas próximidades com o ponto de acesso ao terminal do Lago das Rosas as rampas estão fora das normas, porém, funcionam. Entretanto a rampa em frente a entrada do zoológico não atende a demanda da acessibilidade."/>
    <n v="8"/>
    <s v="Faixas precisando de manutenção."/>
    <s v="5 | Trecho com semáforo para pedestres, mas sem sinal sonoro. Espera para abertura superior a 1 min. e tempo curto (menos de 15 seg.) para travessia"/>
    <s v="Semaforo para pedestres existe apenas em frente ao zoológico, porém, que utiliza o transporte público pela Avenida Anhanguera não  conta com esse equipamento."/>
    <s v="5 | Trecho tem apenas placas indicando os pontos de interesse"/>
    <s v="As placas existentes estão encobertas pela vegetação."/>
    <s v="10 | Trecho com baixo nível de ruído, com, no máximo, 65 dB de nível sonoro"/>
    <n v="60"/>
    <m/>
    <n v="7"/>
    <s v="A sensação de poluição é menor devido a vasta vegetação que existe na área."/>
    <n v="9"/>
    <s v="Alguns bancos público encontram-se danificados e depredados."/>
    <s v="10 | Rua com árvores dispostas a cada 10 metros. Canteiros ajardinados e bem mantidos ao lado da calçada. Edificações também têm jardins e árvores"/>
    <n v="60"/>
    <s v="Região muito arborizada."/>
    <n v="9"/>
    <s v="Embora seja próximo a Avenida Anhanguera, o local se torna um refúgio para o descanso, lazer e contemplação."/>
    <s v="https://drive.google.com/open?id=1LZ-DAWbSc1-r4ZlfSbOpAAdtgaCT5kS0, https://drive.google.com/open?id=1uKObZwZD1pj0G9X6cMc9f6mAtd25z5Rf, https://drive.google.com/open?id=15kHj64KSH3TeEOkss7sxXO7p4aSsci6q, https://drive.google.com/open?id=1hnONgcfEGQ7lB32IdefMMdbvAFdfaiMK, https://drive.google.com/open?id=1x8RcOSyWPkK_CiesFUtDdTOFTPPDH90w, https://drive.google.com/open?id=1rJQTEoGSA_0nRqgYNbVOMnYXSNiFKQMA, https://drive.google.com/open?id=1zwRBq0XM6IC0A26MygSXWzf7V60DsLCn, https://drive.google.com/open?id=1ME6BpQICh1WyGOuP1XgdVX64m2CbOPVs, https://drive.google.com/open?id=12_POsLSGGRFd13b3lWVauuV8cnik7R75, https://drive.google.com/open?id=1ndMNV8D4sQeOeUbghP9FXgnDPJ6dNLEF"/>
    <s v="poliana.arq.urb@gmail.com"/>
    <d v="1899-12-30T10:00:00"/>
    <n v="9"/>
    <n v="10"/>
    <n v="6"/>
    <n v="10"/>
    <n v="4"/>
    <n v="8"/>
    <n v="5"/>
    <n v="5"/>
    <n v="10"/>
    <n v="7"/>
    <n v="9"/>
    <n v="10"/>
    <n v="9"/>
    <n v="7.8"/>
    <n v="6.5"/>
    <n v="9.3333333333333339"/>
    <n v="7.9666666666666668"/>
  </r>
  <r>
    <x v="372"/>
    <x v="0"/>
    <x v="73"/>
    <x v="10"/>
    <s v="GO"/>
    <x v="2"/>
    <x v="378"/>
    <x v="0"/>
    <n v="8"/>
    <m/>
    <s v="10 | Calçada com mais de 3,0 metros de largura e faixa livre com 1,20 m ou mais"/>
    <n v="3.1"/>
    <n v="2.6"/>
    <m/>
    <n v="7"/>
    <s v="Dentro da norma."/>
    <n v="8"/>
    <s v="Sem barreiras ."/>
    <s v="5 | A rampa existe, mas está fora de norma ou sem manutenção"/>
    <s v="As rampas de acesso até o Hospital não estão de acordo com a norma."/>
    <n v="9"/>
    <s v="O acesso ao hospital é realizado por meio de lombofaixas. No entanto, o usuário do transporte público utiliza faixas que necessita de manutenção."/>
    <s v="0 | Trecho não tem semáforo para pedestre ou semáforo está com defeito"/>
    <m/>
    <s v="5 | Trecho tem apenas placas indicando os pontos de interesse"/>
    <m/>
    <s v="10 | Trecho com baixo nível de ruído, com, no máximo, 65 dB de nível sonoro"/>
    <n v="65"/>
    <s v="O acesso ao hospital por meio do transporte público é mais caótico do que o acesso direto pela rua do hospital."/>
    <n v="7"/>
    <s v="A poluição é menor devido a vegetação da praça em frente ao hospital."/>
    <n v="8"/>
    <s v="A praça em frente ao Hospital é um ponto de apoio."/>
    <n v="6"/>
    <n v="15"/>
    <s v="A vegetação da quadra em que se localiza o Hospital não possui muita vegetação, porém, a praça em frente propicia o conforto térmico."/>
    <n v="8"/>
    <s v="O local é seguro desde que analise apenas o acesso pela Avenida G - a rua do hospital. Entretanto, ao ampliar o olhar percebe-se que a movimentação da Avenida Anhanguera não propicia uma caminhabilidade tão segura em si."/>
    <s v="https://drive.google.com/open?id=1kCVcJ6oY4hvUPwZOR4GZvPyq09ZDK-Qi, https://drive.google.com/open?id=1C-jJYCuwptsIgAUuah29_Gr8CepCIuZ4, https://drive.google.com/open?id=13LsEppwGtes05sppauS908IbrVpEt8Th, https://drive.google.com/open?id=1G8J-_qip_yiiZ1pyRJyy4GcyxQ0P5Elb, https://drive.google.com/open?id=1nTXAaa_WAdp-QiRhwIsJBoL4mTQ0eeo1, https://drive.google.com/open?id=1XSLd4eFrfAHVv8JbgsC37aNdLSFBeUEY, https://drive.google.com/open?id=1ga4cEMyEs3TGwHZUM_GI0fnlApAFQZ5O, https://drive.google.com/open?id=1pOlhOBdA-JSta31vioVxXUI0DtGNFisA, https://drive.google.com/open?id=1nMhHteTIOrJfO24GVgXm7BtGTvfNgKgD, https://drive.google.com/open?id=1OrxVLJlszk3ylWBqYhQ_OfaC-ePiG4Cn"/>
    <s v="poliana.arq.urb@gmail.com"/>
    <d v="1899-12-30T10:20:00"/>
    <n v="8"/>
    <n v="10"/>
    <n v="7"/>
    <n v="8"/>
    <n v="5"/>
    <n v="9"/>
    <n v="0"/>
    <n v="5"/>
    <n v="10"/>
    <n v="7"/>
    <n v="8"/>
    <n v="6"/>
    <n v="8"/>
    <n v="7.6"/>
    <n v="5.333333333333333"/>
    <n v="7.833333333333333"/>
    <n v="7.2333333333333334"/>
  </r>
  <r>
    <x v="373"/>
    <x v="0"/>
    <x v="73"/>
    <x v="10"/>
    <s v="GO"/>
    <x v="9"/>
    <x v="379"/>
    <x v="0"/>
    <n v="4"/>
    <s v="Trechos precisando de reforma."/>
    <n v="6"/>
    <n v="2.2000000000000002"/>
    <n v="0.8"/>
    <s v="A calçada da fachada principal é mais larga, no entanto, os degraus adicionados na calçada reduziu seu espaço de circulação."/>
    <n v="7"/>
    <s v="A inclinação não é sentida devido aos de graus adicionados na calçada."/>
    <n v="2"/>
    <s v="Os maiores obstáculos vem da ocupação dos vendedores que expões suas mercadorias no passeio e de bancas de revistas."/>
    <s v="5 | A rampa existe, mas está fora de norma ou sem manutenção"/>
    <s v="As rampas que existem não estão de acordo com a norma. Não existe acessibilidade pela Avenida Honestino Guimarães."/>
    <s v="5 | Faixa desgastada, com falta de manutenção e sem placas de advertência."/>
    <s v="Faixas precisando de manutenção."/>
    <s v="0 | Trecho não tem semáforo para pedestre ou semáforo está com defeito"/>
    <s v="Não há sinalização para pedestres."/>
    <n v="4"/>
    <s v="O que existe são dos logradouros."/>
    <s v="10 | Trecho com baixo nível de ruído, com, no máximo, 65 dB de nível sonoro"/>
    <n v="63"/>
    <m/>
    <n v="6"/>
    <s v="Trecho com fluxo alto de veículos e motocicletas."/>
    <s v="5 | Trecho com algum local para descanso ou abrigo, como parada de ônibus ou marquise de edifício"/>
    <s v="Os bancos existentes, foram alocados no posicionamento ao norte, pegando sol o dia todo. "/>
    <s v="0 | Trecho de rua sem nenhuma vegetação"/>
    <n v="0"/>
    <s v="Não há vegetação."/>
    <n v="8"/>
    <s v="A falta de educação no trânsito não permite uma circulação segura."/>
    <s v="https://drive.google.com/open?id=1BvMiUZzBwdGgESVvZI1kfj99-AcUwxwh, https://drive.google.com/open?id=1xVp3PcEA5yoC_NVIdbyt_d-kHuKGuIie, https://drive.google.com/open?id=1jdg0yBE1NZsyb3nrUbqVOdzhcYGIfSe7, https://drive.google.com/open?id=1qlR-cyllpDXKoUvdMehlreub26fBc4dh, https://drive.google.com/open?id=1BafnRRWyUenu5hJZRAb5HknHCqvhsSFa, https://drive.google.com/open?id=1_8y33k-V77ZV5AzOwARjPdStIBDOmUKq, https://drive.google.com/open?id=1VstCyAIjk7g89W9Fm1j2wRt7ndRMCWN-, https://drive.google.com/open?id=1anDFkYsNE8_USeltJlw-m2q8xllzG1fg, https://drive.google.com/open?id=1bSxjgaB7ZVxBytrtOmFbxpFZ6zoVkZsY, https://drive.google.com/open?id=1WVZ_P74SURbUz7ck-0e60mHVjgXAok7T"/>
    <s v="poliana.arq.urb@gmail.com"/>
    <d v="1899-12-30T11:00:00"/>
    <n v="4"/>
    <n v="6"/>
    <n v="7"/>
    <n v="2"/>
    <n v="5"/>
    <n v="5"/>
    <n v="0"/>
    <n v="4"/>
    <n v="10"/>
    <n v="6"/>
    <n v="5"/>
    <n v="0"/>
    <n v="8"/>
    <n v="4.8"/>
    <n v="3.1666666666666665"/>
    <n v="5.166666666666667"/>
    <n v="4.8666666666666663"/>
  </r>
  <r>
    <x v="374"/>
    <x v="0"/>
    <x v="73"/>
    <x v="10"/>
    <s v="GO"/>
    <x v="0"/>
    <x v="380"/>
    <x v="0"/>
    <n v="8"/>
    <s v="calçamento dentro da norma."/>
    <n v="9"/>
    <n v="3.1"/>
    <n v="2"/>
    <s v="O local é ponto de apoio aos transeuntes, pois é o único local com ponto de descanso e vegetação."/>
    <n v="9"/>
    <s v="Dentro da norma."/>
    <n v="8"/>
    <s v="Vendedores  ambulantes que utilizam o espaço como ponto comercial."/>
    <n v="8"/>
    <m/>
    <n v="8"/>
    <s v="Faixas visíveis."/>
    <n v="7"/>
    <s v="Local com semáforo para pedestres."/>
    <s v="5 | Trecho tem apenas placas indicando os pontos de interesse"/>
    <s v="Quando há é de ponto de interesse."/>
    <n v="8"/>
    <n v="68"/>
    <m/>
    <s v="5 | Trecho com tráfego intenso de veículos, em especial motocicletas, ônibus, caminhões e vans com motor diesel"/>
    <s v="O alto fluxo de veículos e transporte público a região é bem caótica para o conforto atmosférico."/>
    <n v="9"/>
    <m/>
    <n v="8"/>
    <n v="26"/>
    <s v="A vegetação diminui a sensação da poluição atmosférica, e amplia o conforto térmico, pois que, este é um dos unicos pontos verdes ao longo da Avenida 24 de Outubro."/>
    <n v="6"/>
    <s v="Ainda que tenha um alto fluxo de veículos a caminhabilidade é segura."/>
    <s v="https://drive.google.com/open?id=13u5Y0lLO6hnTKGLRjR_0jHgqI6ExajJ2, https://drive.google.com/open?id=1U5kITjLkdfYh-yeHMKkXnkAtOLiSAqeW, https://drive.google.com/open?id=1rknwJXZdcJDNDzYjF2qhGjnG4tfD85W_, https://drive.google.com/open?id=1-XbYpyRgk1t5JTZFloU4uyb91e0B40zB, https://drive.google.com/open?id=1O-wJpGGh4KLf8S0AI1u37_l1xt6bwCgC"/>
    <s v="poliana.arq.urb@gmail.com"/>
    <d v="1899-12-30T17:45:00"/>
    <n v="8"/>
    <n v="9"/>
    <n v="9"/>
    <n v="8"/>
    <n v="8"/>
    <n v="8"/>
    <n v="7"/>
    <n v="5"/>
    <n v="8"/>
    <n v="5"/>
    <n v="9"/>
    <n v="8"/>
    <n v="6"/>
    <n v="8.4"/>
    <n v="7.166666666666667"/>
    <n v="7.666666666666667"/>
    <n v="7.7666666666666666"/>
  </r>
  <r>
    <x v="375"/>
    <x v="0"/>
    <x v="72"/>
    <x v="10"/>
    <s v="GO"/>
    <x v="0"/>
    <x v="381"/>
    <x v="1"/>
    <s v="5 | Calçada com frestas, além de algumas falhas no pavimento"/>
    <s v="A calçda tem um pavimento irregular com alguns buracos no trecho avaliado"/>
    <s v="10 | Calçada com mais de 3,0 metros de largura e faixa livre com 1,20 m ou mais"/>
    <n v="3"/>
    <m/>
    <s v="A calçada e irregular e ao longo do trecho a calçada vai variando de tamanho ao longo do trecho."/>
    <s v="10 | Calçada de aparência plana, que não impede o caminhar confortável e seguro"/>
    <s v="A calçada aparentemente em seu trecho e plano"/>
    <s v="10 | Trecho sem obstáculos permite o caminhar contínuo pela calçada"/>
    <s v="O trecho analisado não tem obstáculos em seu percurso"/>
    <s v="5 | A rampa existe, mas está fora de norma ou sem manutenção"/>
    <s v="No trecho analisado em algumas esquinas tem rampa de acessibilidade porem sem muita manutenção"/>
    <s v="5 | Faixa desgastada, com falta de manutenção e sem placas de advertência."/>
    <s v="A faixa de travessia do pedestre está pintada mas um pouco gasta, mas está visível para o motorista"/>
    <s v="10 | Trecho com semáforos para pedestres, dotados de botoeira e sinal sonoro para cegos. Tempo de espera máximo de 1 min. e tempo de travessia suficiente para uma pessoa que ande devagar"/>
    <s v="O trecho analisado tem semáforo específico para pedestres e a botoeira de sinal para deficientes visuais funciona."/>
    <s v="10 | Trecho tem mapa bem detalhado e acessível para a leitura e localização dos pedestres com todas as informações de locais e de transportes nas proximidades. Inclui informação sobre pontos com acessibilidade para pessoas com deficiência"/>
    <s v="O trecho tem placas de orientação e localização que indicam os locais turísticos da cidade, acesso ao centro da cidade, principais shoppings da cidade e a conexão do meio de transporte coletivo."/>
    <s v="10 | Trecho com baixo nível de ruído, com, no máximo, 65 dB de nível sonoro"/>
    <m/>
    <s v="O local e agradável para o pedestre mesmo com alto trafego de veículos o ruido não dificulta a conversação entre as pessoas."/>
    <s v="10 | Trecho com baixo nível de poluição, permitindo sentir até o aroma de plantas e flores"/>
    <s v="O trecho tem uma alta movimentação de veículos porem não foi possível sentir a fumaça do escapamentos dos veículos devido ser uma região bem arborizada."/>
    <s v="10 | Trecho com muitos bancos, praças, minipraças, espaços cobertos para descanso, abrigos para a chuva, banheiros e bebedouros públicos"/>
    <s v="O trecho analisado e um bosque que tem banheiro publico, bebedouros e esquipamentos de descanso para o pedestre."/>
    <s v="10 | Rua com árvores dispostas a cada 10 metros. Canteiros ajardinados e bem mantidos ao lado da calçada. Edificações também têm jardins e árvores"/>
    <m/>
    <s v="No trecho da calçada tem bastantes árvores porem tem um mal estado de conservação."/>
    <s v="5 | Trecho com trânsito mais agressivo e velocidade regulamentar acima de 50 km/h"/>
    <s v="Verificando o trafego da rua em torno do bosque o trecho apresenta segurança para quem caminha, em volta de tem faixas de acesso, sinalização e controle de velocidade de tráfego e uma área que o pedestre pode caminhar de forma tranquila."/>
    <s v="https://drive.google.com/open?id=1g5R-no7MUKDuQY4NIx2OaifpYMIG9gqD, https://drive.google.com/open?id=1xVFR9IEq2Tsh80DtGE3pwiS8OtcUMVhY, https://drive.google.com/open?id=1UokavaJiwvOdCxwrRp1Mkd-gsXsj7atE, https://drive.google.com/open?id=14scss1kPHgbxQX0DfYkJlKobmRy9WOfF, https://drive.google.com/open?id=1W4Tcv9BdgkFRlHbwPflxWGWTQ7JyHex-, https://drive.google.com/open?id=1jv5-I0o7CYQYE9Wn9idSbrpi-CTNjdv8"/>
    <s v="marimachado685@gmail.com"/>
    <d v="1899-12-30T07:00:00"/>
    <n v="5"/>
    <n v="10"/>
    <n v="10"/>
    <n v="10"/>
    <n v="5"/>
    <n v="5"/>
    <n v="10"/>
    <n v="10"/>
    <n v="10"/>
    <n v="10"/>
    <n v="10"/>
    <n v="10"/>
    <n v="5"/>
    <n v="8"/>
    <n v="7.5"/>
    <n v="10"/>
    <n v="8"/>
  </r>
  <r>
    <x v="376"/>
    <x v="0"/>
    <x v="72"/>
    <x v="10"/>
    <s v="GO"/>
    <x v="1"/>
    <x v="382"/>
    <x v="1"/>
    <s v="5 | Calçada com frestas, além de algumas falhas no pavimento"/>
    <s v="O calçamento tem um pavimento irregular, o pavimento da calçada e trepidante o piso e feito de paralelepípedo. "/>
    <s v="10 | Calçada com mais de 3,0 metros de largura e faixa livre com 1,20 m ou mais"/>
    <m/>
    <m/>
    <s v="A calçada do trecho e regular"/>
    <s v="10 | Calçada de aparência plana, que não impede o caminhar confortável e seguro"/>
    <s v="Visualmente, a calçada parece plana"/>
    <s v="10 | Trecho sem obstáculos permite o caminhar contínuo pela calçada"/>
    <s v="Na calçada não tem obstáculos para o pedestre."/>
    <s v="5 | A rampa existe, mas está fora de norma ou sem manutenção"/>
    <s v="A rampa existente tem em uma esquina porem esta fora da norma"/>
    <s v="5 | Faixa desgastada, com falta de manutenção e sem placas de advertência."/>
    <s v="A faixa de travessia está pintada porem desgastada."/>
    <s v="5 | Trecho com semáforo para pedestres, mas sem sinal sonoro. Espera para abertura superior a 1 min. e tempo curto (menos de 15 seg.) para travessia"/>
    <m/>
    <s v="10 | Trecho tem mapa bem detalhado e acessível para a leitura e localização dos pedestres com todas as informações de locais e de transportes nas proximidades. Inclui informação sobre pontos com acessibilidade para pessoas com deficiência"/>
    <s v="No local tem placas de orientação, mas são voltadas apenas a atrações turísticas"/>
    <n v="9"/>
    <m/>
    <s v="Tem um alto trafego de maior  movimento, mas o ruído não dificulta a conversação entre as pessoas."/>
    <n v="9"/>
    <s v="Por ser um local de alto trafego de automóveis porem não e possível sentir a fumaça dos veículos."/>
    <s v="10 | Trecho com muitos bancos, praças, minipraças, espaços cobertos para descanso, abrigos para a chuva, banheiros e bebedouros públicos"/>
    <s v="O palácio pedro Ludovico está inserido na praça cívica onde o pedestre circula onde existem  bancos para descanso."/>
    <n v="4"/>
    <m/>
    <s v="O trecho possui algumas árvores porem sem muita manutenção e algumas arvores que se encontra são coqueiros que não produzem muita sombra."/>
    <s v="10 | Local de tráfego leve, com velocidade até 40 km/h, com ruas movimentadas, comércio aberto e “sensação de segurança”"/>
    <s v="O local e bem movimentado por ser uma parte integrante do centro administrativo e á policiamento nas imediações da centro administrativo."/>
    <s v="https://drive.google.com/open?id=11WvNKwEvQSAr1kXxk4bLA3RKlFfASacn, https://drive.google.com/open?id=1GtdNaovqDFKHv_Yci9tP4sqW7I9gWwiP, https://drive.google.com/open?id=1qVpB6_-lbY98Ma7Bwx82xSBr_wEO95Zw"/>
    <s v="marimachado685@gmail.com"/>
    <d v="1899-12-30T12:00:00"/>
    <n v="5"/>
    <n v="10"/>
    <n v="10"/>
    <n v="10"/>
    <n v="5"/>
    <n v="5"/>
    <n v="5"/>
    <n v="10"/>
    <n v="9"/>
    <n v="9"/>
    <n v="10"/>
    <n v="4"/>
    <n v="10"/>
    <n v="8"/>
    <n v="5.833333333333333"/>
    <n v="7.5"/>
    <n v="7.666666666666667"/>
  </r>
  <r>
    <x v="377"/>
    <x v="0"/>
    <x v="72"/>
    <x v="10"/>
    <s v="GO"/>
    <x v="4"/>
    <x v="383"/>
    <x v="1"/>
    <s v="5 | Calçada com frestas, além de algumas falhas no pavimento"/>
    <s v="A calçada tem um pavimento irregular"/>
    <s v="5 | Calçada com menos de 2,0 metros de largura e faixa livre com menos de 1,20 m"/>
    <m/>
    <m/>
    <s v="A largura do trecho tem uma forma irregular ao longo do trecho"/>
    <s v="10 | Calçada de aparência plana, que não impede o caminhar confortável e seguro"/>
    <s v="A calçada aparentemente parece ser plana"/>
    <s v="10 | Trecho sem obstáculos permite o caminhar contínuo pela calçada"/>
    <s v="A calçada tem o tamanho irregular apesar de não ter obstáculos a calçada e difícil de  caminhar."/>
    <s v="5 | A rampa existe, mas está fora de norma ou sem manutenção"/>
    <s v="O local tem rampa de acessibilidade no acesso ao terminal onde tem as catracas de entrada no terminal de ônibus."/>
    <s v="5 | Faixa desgastada, com falta de manutenção e sem placas de advertência."/>
    <s v="A faixa de acesso ao terminal de ônibus está bem desgastada sem visibilidade para o motorista, no local não tem placas de advertência."/>
    <s v="0 | Trecho não tem semáforo para pedestre ou semáforo está com defeito"/>
    <s v="O trecho não tem semáforo"/>
    <s v="0 | Trecho não tem nenhuma orientação para localização dos pedestres"/>
    <s v="Nas proximidades do terminal de ônibus não tem placas de sinalização. "/>
    <s v="5 | Trecho com nível alto de ruído, que dificulta a conversação entre pessoas que caminham. Nível acima de 70 dB"/>
    <m/>
    <s v="O trecho tem um trafego alto de veículos, devido a grande fluxo de caminhões na região."/>
    <s v="5 | Trecho com tráfego intenso de veículos, em especial motocicletas, ônibus, caminhões e vans com motor diesel"/>
    <s v="A região tem um alto fluxo de automóveis, neste local foi possível sentir o cheiro da fumaça dos veículos.  "/>
    <s v="0 | Trecho sem nenhum ponto de apoio ou conforto para o pedestre"/>
    <s v="O trecho analisado não tem pontos de descanso para os pedestres."/>
    <s v="0 | Trecho de rua sem nenhuma vegetação"/>
    <m/>
    <s v="O trecho não tem arvores no entorno."/>
    <s v="0 | Local de trânsito muito desordenado e agressivo. Pedestre tem a sensação de querer sair logo do local"/>
    <s v="Na região tem muito policiamento e com um trânsito desordenado."/>
    <s v="https://drive.google.com/open?id=15oy76TFq1UY7ujZx2UQF7J5l6QmDZ6ni, https://drive.google.com/open?id=1hAsG6CbGGB2ixGOmgmPNVLUzc-jk6vl-, https://drive.google.com/open?id=1PxYi-t2w5j68Oe74_p-pyKTMTPYTO8Yh, https://drive.google.com/open?id=1uA5ukGgR8cjzmSHl-LQdpuVL9zMCmLAn, https://drive.google.com/open?id=16GmXkXXOVEf-z0IzSZSgQHGklTVX-o2e, https://drive.google.com/open?id=1Evw30Zy0YOWJIqLJGBgOeXdn_Kh7ukot, https://drive.google.com/open?id=11JYP5Q8biMLURryavn6jyaWPvTrBKktg, https://drive.google.com/open?id=1bTi9f0U6UNssXDwc7K-wmu3S7ssldD6k"/>
    <s v="marimachado685@gmail.com"/>
    <d v="1899-12-30T14:00:00"/>
    <n v="5"/>
    <n v="5"/>
    <n v="10"/>
    <n v="10"/>
    <n v="5"/>
    <n v="5"/>
    <n v="0"/>
    <n v="0"/>
    <n v="5"/>
    <n v="5"/>
    <n v="0"/>
    <n v="0"/>
    <n v="0"/>
    <n v="7"/>
    <n v="2.5"/>
    <n v="2.5"/>
    <n v="4.5"/>
  </r>
  <r>
    <x v="378"/>
    <x v="0"/>
    <x v="72"/>
    <x v="10"/>
    <s v="GO"/>
    <x v="0"/>
    <x v="384"/>
    <x v="0"/>
    <s v="5 | Calçada com frestas, além de algumas falhas no pavimento"/>
    <s v="A calçada tem um pavimento regular"/>
    <s v="10 | Calçada com mais de 3,0 metros de largura e faixa livre com 1,20 m ou mais"/>
    <m/>
    <m/>
    <s v="A largura da calçada da praça e irregular que varia ao longo do trecho."/>
    <s v="10 | Calçada de aparência plana, que não impede o caminhar confortável e seguro"/>
    <s v="A calçada e inclinada em apenas alguns trechos em sua maior parte e plana."/>
    <s v="10 | Trecho sem obstáculos permite o caminhar contínuo pela calçada"/>
    <s v="O trecho da calçada não tem trechos que atrapalham a passagem."/>
    <s v="5 | A rampa existe, mas está fora de norma ou sem manutenção"/>
    <s v="As rampas que tem nas esquinas da praça não segue a norma nbr 9050."/>
    <s v="5 | Faixa desgastada, com falta de manutenção e sem placas de advertência."/>
    <s v="A faixa de travessia está um pouco desgastada  porem e visível para os motoristas."/>
    <s v="5 | Trecho com semáforo para pedestres, mas sem sinal sonoro. Espera para abertura superior a 1 min. e tempo curto (menos de 15 seg.) para travessia"/>
    <s v="o trecho tem semáforos  específico para pedestres porém não tem sinal sonoro para deficientes visual."/>
    <s v="5 | Trecho tem apenas placas indicando os pontos de interesse"/>
    <s v="Há algumas placas de orientação indicando alguns pontos onde se encontra as universidades e a orientação de pedestres."/>
    <s v="10 | Trecho com baixo nível de ruído, com, no máximo, 65 dB de nível sonoro"/>
    <m/>
    <s v="O trecho tem ruído baixo que não atrapalha a conversação entre as pessoas."/>
    <s v="10 | Trecho com baixo nível de poluição, permitindo sentir até o aroma de plantas e flores"/>
    <s v="O trecho não foi possível sentir a fumaça dos veículos. "/>
    <s v="10 | Trecho com muitos bancos, praças, minipraças, espaços cobertos para descanso, abrigos para a chuva, banheiros e bebedouros públicos"/>
    <s v="O trecho tem áreas de descanso para os pedestres conta com equipamentos públicos. "/>
    <s v="10 | Rua com árvores dispostas a cada 10 metros. Canteiros ajardinados e bem mantidos ao lado da calçada. Edificações também têm jardins e árvores"/>
    <m/>
    <s v="E uma área bem arborizada."/>
    <s v="10 | Local de tráfego leve, com velocidade até 40 km/h, com ruas movimentadas, comércio aberto e “sensação de segurança”"/>
    <s v="O local e bem movimentado com Universidades e Comercio em volta assim transmitindo uma sensação de segurança."/>
    <s v="https://drive.google.com/open?id=1RsTasp9DIroVWeIv7Z9ntnd9ngtD9xET, https://drive.google.com/open?id=1Qkz2Qr93TM0f8sQuEwmj94MHyTfxglC8, https://drive.google.com/open?id=1Nzfj2MkP5CKH7Tsq2e9a-C1ata2TFTbB, https://drive.google.com/open?id=1gVE4abM-7xbvu1uABo5qwGMnV8m84Vug"/>
    <s v="marimachado685@gmail.com"/>
    <d v="1899-12-30T17:00:00"/>
    <n v="5"/>
    <n v="10"/>
    <n v="10"/>
    <n v="10"/>
    <n v="5"/>
    <n v="5"/>
    <n v="5"/>
    <n v="5"/>
    <n v="10"/>
    <n v="10"/>
    <n v="10"/>
    <n v="10"/>
    <n v="10"/>
    <n v="8"/>
    <n v="5"/>
    <n v="10"/>
    <n v="8"/>
  </r>
  <r>
    <x v="379"/>
    <x v="0"/>
    <x v="72"/>
    <x v="10"/>
    <s v="GO"/>
    <x v="7"/>
    <x v="385"/>
    <x v="0"/>
    <s v="5 | Calçada com frestas, além de algumas falhas no pavimento"/>
    <s v="A calçada tem um pavimento regular na maior parte do trecho, uma parte da calçada está com uma parte quebrada."/>
    <s v="10 | Calçada com mais de 3,0 metros de largura e faixa livre com 1,20 m ou mais"/>
    <m/>
    <m/>
    <s v="A calçada tem uma largura irregular ao longo do trecho."/>
    <s v="10 | Calçada de aparência plana, que não impede o caminhar confortável e seguro"/>
    <s v="A calçada e aparentemente plana"/>
    <s v="10 | Trecho sem obstáculos permite o caminhar contínuo pela calçada"/>
    <s v="No trecho analisado não tem barreiras."/>
    <s v="5 | A rampa existe, mas está fora de norma ou sem manutenção"/>
    <s v="A rampa de acessibilidade não tem manutenção e não segue as normas da nbt 9050."/>
    <s v="5 | Faixa desgastada, com falta de manutenção e sem placas de advertência."/>
    <s v="Existe faixa de travessia e está em estado e conservada."/>
    <s v="5 | Trecho com semáforo para pedestres, mas sem sinal sonoro. Espera para abertura superior a 1 min. e tempo curto (menos de 15 seg.) para travessia"/>
    <s v="Há semáforo específico para pedestres e sem sinal sonoro para pessoas com deficiência visual."/>
    <s v="0 | Trecho não tem nenhuma orientação para localização dos pedestres"/>
    <s v="No trecho não tem placas de sinalização."/>
    <s v="10 | Trecho com baixo nível de ruído, com, no máximo, 65 dB de nível sonoro"/>
    <m/>
    <s v="O nível sonoro da área e baixo e não dificulta a conversação entre as pessoas."/>
    <s v="5 | Trecho com tráfego intenso de veículos, em especial motocicletas, ônibus, caminhões e vans com motor diesel"/>
    <s v="Não foi possível sentira fumaça dos veículos."/>
    <s v="10 | Trecho com muitos bancos, praças, minipraças, espaços cobertos para descanso, abrigos para a chuva, banheiros e bebedouros públicos"/>
    <s v="O trecho analisado e próximo a praça universitária onde encontra bancos para descanso. "/>
    <s v="5 | Trecho com algumas árvores que trazem sombra"/>
    <m/>
    <s v="O trecho tem algumas arvores no trecho."/>
    <s v="10 | Local de tráfego leve, com velocidade até 40 km/h, com ruas movimentadas, comércio aberto e “sensação de segurança”"/>
    <s v="O entorno do trecho tem comercio e universidades e uma área com alto fluxo de pessoas."/>
    <s v="https://drive.google.com/open?id=1uSnVoVatgSV8JWv-1fjZBpScA8qU8Pol, https://drive.google.com/open?id=1jgTyajaxRr4b-EaVkA5SF9Wmhm1eXnQG, https://drive.google.com/open?id=1IRPAobMnBeEl03oEstsJotaW6AVIkuCa, https://drive.google.com/open?id=1yvmWkE8ModfMIkMNPcNHWdrRlOqM-4pP, https://drive.google.com/open?id=11mqKS2R3WlOQqj-eFqL-V2KDZQcKYaRF"/>
    <s v="marimachado685@gmail.com"/>
    <d v="1899-12-30T16:00:00"/>
    <n v="5"/>
    <n v="10"/>
    <n v="10"/>
    <n v="10"/>
    <n v="5"/>
    <n v="5"/>
    <n v="5"/>
    <n v="0"/>
    <n v="10"/>
    <n v="5"/>
    <n v="10"/>
    <n v="5"/>
    <n v="10"/>
    <n v="8"/>
    <n v="4.166666666666667"/>
    <n v="7.5"/>
    <n v="7.333333333333333"/>
  </r>
  <r>
    <x v="380"/>
    <x v="0"/>
    <x v="72"/>
    <x v="10"/>
    <s v="GO"/>
    <x v="7"/>
    <x v="386"/>
    <x v="0"/>
    <s v="5 | Calçada com frestas, além de algumas falhas no pavimento"/>
    <s v="calçada com pavimento regular mas há algumas trincas no calçamento."/>
    <s v="5 | Calçada com menos de 2,0 metros de largura e faixa livre com menos de 1,20 m"/>
    <n v="2.5"/>
    <n v="1"/>
    <s v="A largura da calçada e regular não varia muito ao longo do trecho."/>
    <s v="10 | Calçada de aparência plana, que não impede o caminhar confortável e seguro"/>
    <s v="Visualmente a calçada parece ser plana."/>
    <s v="10 | Trecho sem obstáculos permite o caminhar contínuo pela calçada"/>
    <s v="O trecho analisado não foi encontrado nenhum obstáculo na área de passagem."/>
    <s v="5 | A rampa existe, mas está fora de norma ou sem manutenção"/>
    <s v="No trecho analisado tem rampas de acessibilidade porem sem nenhuma manutenção. "/>
    <s v="5 | Faixa desgastada, com falta de manutenção e sem placas de advertência."/>
    <s v="A faixa está conservada e visualmente para os motoristas, porem não existe placa de advertência no local.  "/>
    <s v="0 | Trecho não tem semáforo para pedestre ou semáforo está com defeito"/>
    <s v="No trecho analisado não tem semáforo específico para pedestres."/>
    <s v="0 | Trecho não tem nenhuma orientação para localização dos pedestres"/>
    <s v="O trecho avaliado não há placas de orientação."/>
    <s v="10 | Trecho com baixo nível de ruído, com, no máximo, 65 dB de nível sonoro"/>
    <m/>
    <s v="O trecho analisado tem um baixo nível de ruído."/>
    <s v="10 | Trecho com baixo nível de poluição, permitindo sentir até o aroma de plantas e flores"/>
    <s v="O trecho tem um baixo nível de poluição devido ser uma área bem arborizada."/>
    <s v="10 | Trecho com muitos bancos, praças, minipraças, espaços cobertos para descanso, abrigos para a chuva, banheiros e bebedouros públicos"/>
    <s v="O trecho e próximo a praça universitária que contem bancos para descanso para os pedestres.   "/>
    <s v="10 | Rua com árvores dispostas a cada 10 metros. Canteiros ajardinados e bem mantidos ao lado da calçada. Edificações também têm jardins e árvores"/>
    <m/>
    <s v="O trecho avaliado tem árvores durante a circulação do pedestre, porem estão em um mal estado de conservação."/>
    <s v="10 | Local de tráfego leve, com velocidade até 40 km/h, com ruas movimentadas, comércio aberto e “sensação de segurança”"/>
    <s v="O trafego da região e mais intenso nos horários de picos "/>
    <s v="https://drive.google.com/open?id=183QFa4sLGhUZPz0eh14qi8htJteft3SX, https://drive.google.com/open?id=1TTgvsuHiLTjHbiHK9wSUbfI_I1YZ7pV7, https://drive.google.com/open?id=1X-OhRtWuLevt9lIf4TtZOTjz2LB-pbS9, https://drive.google.com/open?id=13LV4fhAp-ylkK74KqeisjaS0Nbpxcv8w"/>
    <s v="marimachado685@gmail.com"/>
    <d v="1899-12-30T14:00:00"/>
    <n v="5"/>
    <n v="5"/>
    <n v="10"/>
    <n v="10"/>
    <n v="5"/>
    <n v="5"/>
    <n v="0"/>
    <n v="0"/>
    <n v="10"/>
    <n v="10"/>
    <n v="10"/>
    <n v="10"/>
    <n v="10"/>
    <n v="7"/>
    <n v="2.5"/>
    <n v="10"/>
    <n v="7"/>
  </r>
  <r>
    <x v="381"/>
    <x v="0"/>
    <x v="72"/>
    <x v="10"/>
    <s v="GO"/>
    <x v="7"/>
    <x v="387"/>
    <x v="0"/>
    <s v="5 | Calçada com frestas, além de algumas falhas no pavimento"/>
    <m/>
    <s v="10 | Calçada com mais de 3,0 metros de largura e faixa livre com 1,20 m ou mais"/>
    <m/>
    <m/>
    <m/>
    <s v="10 | Calçada de aparência plana, que não impede o caminhar confortável e seguro"/>
    <m/>
    <s v="10 | Trecho sem obstáculos permite o caminhar contínuo pela calçada"/>
    <s v="Ao longo do trecho não obstáculos em apenas uma parte da calçada tem um comercio porem não fecha a passagem os pedestres conseguem circular normalmente na calçada. "/>
    <s v="10 | Rampas e todas as esquinas, absolutamente de acordo com o padrão da NBR 9050."/>
    <s v="Existe rampas nos local apenas uma rampa esta quebrada parte do piso tátil"/>
    <s v="5 | Faixa desgastada, com falta de manutenção e sem placas de advertência."/>
    <s v="A faixa está um pouco desgasta e está visível ao motorista."/>
    <s v="5 | Trecho com semáforo para pedestres, mas sem sinal sonoro. Espera para abertura superior a 1 min. e tempo curto (menos de 15 seg.) para travessia"/>
    <s v="Há semáforo de pedestre porem não tem sinal sonoro para pessoas com deficiência visual."/>
    <s v="5 | Trecho tem apenas placas indicando os pontos de interesse"/>
    <s v="O trecho tem placas de sinalização onde se encontra as universidades não tem placa de sinalização para pedestres."/>
    <s v="10 | Trecho com baixo nível de ruído, com, no máximo, 65 dB de nível sonoro"/>
    <m/>
    <m/>
    <s v="10 | Trecho com baixo nível de poluição, permitindo sentir até o aroma de plantas e flores"/>
    <s v="A região e arborizada então não foi  possivel sentir o cheiro da fumaça dos veículos."/>
    <s v="10 | Trecho com muitos bancos, praças, minipraças, espaços cobertos para descanso, abrigos para a chuva, banheiros e bebedouros públicos"/>
    <s v="O trecho avaliado e aproximo a uma praça "/>
    <s v="10 | Rua com árvores dispostas a cada 10 metros. Canteiros ajardinados e bem mantidos ao lado da calçada. Edificações também têm jardins e árvores"/>
    <m/>
    <s v="O trecho e bem arborizado porem as arvores não tem muita manutenção"/>
    <s v="10 | Local de tráfego leve, com velocidade até 40 km/h, com ruas movimentadas, comércio aberto e “sensação de segurança”"/>
    <s v="O trecho de rua apresenta condições adequadas de segurança para quem caminha, o trafego e moderado ao longo do dia, nas proximidades da universidade tem policiamento, onde o pedestre pode caminhar de uma forma tranquila."/>
    <s v="https://drive.google.com/open?id=1wamn4aCgcGI5Z3rnVhrxrR_A-k9Elm_P, https://drive.google.com/open?id=1mOTM6YaB1ndIjYhV-QBemUty5ji76Izw, https://drive.google.com/open?id=136I2aaqrlHnH8Tab0Faf8uNOjGo3ippG, https://drive.google.com/open?id=1q1biauqIjs7FuKdE11soLhYcHHrpFchI, https://drive.google.com/open?id=1CNCVIE-vDp_qIpM9sWf88YbY5-nXpA_s, https://drive.google.com/open?id=1fMthWIHLqsb6rE4pRqGvQU0WZLNBUcGx"/>
    <s v="marimachado685@gmail.com"/>
    <d v="1899-12-30T15:00:00"/>
    <n v="5"/>
    <n v="10"/>
    <n v="10"/>
    <n v="10"/>
    <n v="10"/>
    <n v="5"/>
    <n v="5"/>
    <n v="5"/>
    <n v="10"/>
    <n v="10"/>
    <n v="10"/>
    <n v="10"/>
    <n v="10"/>
    <n v="9"/>
    <n v="5"/>
    <n v="10"/>
    <n v="8.5"/>
  </r>
  <r>
    <x v="382"/>
    <x v="0"/>
    <x v="72"/>
    <x v="10"/>
    <s v="GO"/>
    <x v="9"/>
    <x v="388"/>
    <x v="1"/>
    <s v="5 | Calçada com frestas, além de algumas falhas no pavimento"/>
    <s v="O trecho da calçada tem um pavimento regular, a calçada em sua maior parte e nivelada tem poucas fissuras na calçada. "/>
    <s v="10 | Calçada com mais de 3,0 metros de largura e faixa livre com 1,20 m ou mais"/>
    <m/>
    <m/>
    <s v="A largura da calçada não varia ao longo do trecho"/>
    <s v="10 | Calçada de aparência plana, que não impede o caminhar confortável e seguro"/>
    <s v="A calçada tem o trecho plano"/>
    <s v="10 | Trecho sem obstáculos permite o caminhar contínuo pela calçada"/>
    <s v="O trecho da calçada tem apenas o ponto de ônibus porem não fecham toda a passagem. "/>
    <s v="5 | A rampa existe, mas está fora de norma ou sem manutenção"/>
    <s v="A rampa de acesso estão imperfeitas, as rampas não tem piso tátil."/>
    <s v="10 | Faixa de pedestres bem visível, com iluminação para aumentar visibilidade e sinalização de advertência ao motorista"/>
    <s v="A faixa de pedestre do local e bem vista, visível ao motorista e no local  há placas de advertência para o pedestre e motorista. "/>
    <s v="10 | Trecho com semáforos para pedestres, dotados de botoeira e sinal sonoro para cegos. Tempo de espera máximo de 1 min. e tempo de travessia suficiente para uma pessoa que ande devagar"/>
    <s v="No local tem semáforo específico para pedestres"/>
    <s v="5 | Trecho tem apenas placas indicando os pontos de interesse"/>
    <s v="As placas existente no local são de orientações voltadas para o turismo."/>
    <s v="5 | Trecho com nível alto de ruído, que dificulta a conversação entre pessoas que caminham. Nível acima de 70 dB"/>
    <m/>
    <s v="O ruído do local e alto devido ao alto trafego de carros na região e dificulta um pouco a conversação entre as pessoas no local."/>
    <s v="5 | Trecho com tráfego intenso de veículos, em especial motocicletas, ônibus, caminhões e vans com motor diesel"/>
    <s v="O horário analisado foi de um tráfego intenso devido a quantidade de carros no local foi possível sentir a fumaça dos veículos."/>
    <s v="5 | Trecho com algum local para descanso ou abrigo, como parada de ônibus ou marquise de edifício"/>
    <s v="O mobiliário urbano existente no  trecho tem um abrigo de ônibus para os pedestres."/>
    <s v="5 | Trecho com algumas árvores que trazem sombra"/>
    <m/>
    <s v="O trecho tem algumas árvores ao longo do trecho, porem não faz muita sombra, as arvores do local são coqueiros."/>
    <s v="10 | Local de tráfego leve, com velocidade até 40 km/h, com ruas movimentadas, comércio aberto e “sensação de segurança”"/>
    <s v="O local tem comércios em volta o que auxilia os pedestres a ter mais segurança."/>
    <s v="https://drive.google.com/open?id=19kmXM1-LLjjPPqykdvUGCjv1O132vzMo, https://drive.google.com/open?id=1rQTChLVQTA4K6qLBGKYVKhrjM8AmMnAj, https://drive.google.com/open?id=14B8gT1_pf73Fcwtb-cSaQs1IWC7vakr8, https://drive.google.com/open?id=1vU89jz89N-Ro0lTfBZ9Aywxw_2CbJdx4, https://drive.google.com/open?id=1qcNaRAeXNT03OAB16jaiKc6OkdciZfp4, https://drive.google.com/open?id=1mV-j23DipprhVjgP1C8rpSs34W07J6Ah, https://drive.google.com/open?id=1E2fJ8JKqt5Nbgh1UeaKyuMmatpp6c0Bw, https://drive.google.com/open?id=10nOVCD9Gi7pTroXYIvlnm89sM3Ut_jT1, https://drive.google.com/open?id=1yklUzPuP0QEuzcuP6cUnTOpLxzVTdXgB, https://drive.google.com/open?id=1gLLRN1uHixqQrTeTWQGtoJmlzgjvWlav"/>
    <s v="marimachado685@gmail.com"/>
    <d v="1899-12-30T12:00:00"/>
    <n v="5"/>
    <n v="10"/>
    <n v="10"/>
    <n v="10"/>
    <n v="5"/>
    <n v="10"/>
    <n v="10"/>
    <n v="5"/>
    <n v="5"/>
    <n v="5"/>
    <n v="5"/>
    <n v="5"/>
    <n v="10"/>
    <n v="8"/>
    <n v="9.1666666666666661"/>
    <n v="5"/>
    <n v="7.833333333333333"/>
  </r>
  <r>
    <x v="383"/>
    <x v="1"/>
    <x v="74"/>
    <x v="11"/>
    <s v="DF"/>
    <x v="10"/>
    <x v="389"/>
    <x v="0"/>
    <n v="6"/>
    <m/>
    <s v="5 | Calçada com menos de 2,0 metros de largura e faixa livre com menos de 1,20 m"/>
    <n v="1"/>
    <n v="1"/>
    <m/>
    <n v="6"/>
    <m/>
    <n v="7"/>
    <s v="As paradas estão situadas em um local onde obrigada o pedestre a desviar."/>
    <n v="4"/>
    <m/>
    <n v="6"/>
    <m/>
    <s v="5 | Trecho com semáforo para pedestres, mas sem sinal sonoro. Espera para abertura superior a 1 min. e tempo curto (menos de 15 seg.) para travessia"/>
    <m/>
    <n v="3"/>
    <m/>
    <n v="6"/>
    <n v="69"/>
    <m/>
    <n v="6"/>
    <m/>
    <s v="0 | Trecho sem nenhum pontos de apoio ou conforto para o pedestre"/>
    <m/>
    <s v="5 | Trecho com algumas árvores que trazem sombra"/>
    <m/>
    <m/>
    <n v="4"/>
    <m/>
    <m/>
    <m/>
    <m/>
    <n v="6"/>
    <n v="5"/>
    <n v="6"/>
    <n v="7"/>
    <n v="4"/>
    <n v="6"/>
    <n v="5"/>
    <n v="3"/>
    <n v="6"/>
    <n v="6"/>
    <n v="0"/>
    <n v="5"/>
    <n v="4"/>
    <n v="5.6"/>
    <n v="5.166666666666667"/>
    <n v="4.666666666666667"/>
    <n v="5.166666666666667"/>
  </r>
  <r>
    <x v="384"/>
    <x v="0"/>
    <x v="75"/>
    <x v="12"/>
    <s v="PB"/>
    <x v="1"/>
    <x v="390"/>
    <x v="0"/>
    <n v="4"/>
    <s v="Com diversas falhas e buracos, que não permitem o pedestre percorrer o trajeto sem desvios. "/>
    <n v="8"/>
    <n v="2.56"/>
    <n v="1.97"/>
    <s v="A largura varia um pouco, mas é suficiente para o fluxo de pedestres. Apenas um pouco estreita para abrigar quem espera na parada de ônibus e quem está passando pela calçada"/>
    <s v="10 | Calçada de aparência plana, que não impede o caminhar confortável e seguro"/>
    <s v="Calçada de aparência plana, nenhuma inclinação que atrapalhe. "/>
    <n v="7"/>
    <s v="As principais barreiras que obrigam os desvios são os buracos no piso. Dependendo do número de pessoas que agrada na parada de ônibus é necessário um caminhar pela margem da calçada, próximo ao meio-fio para passar.  Há um telefone público, porém sua localização não atrapalha o caminhar. "/>
    <s v="0 | Não há rampas de acessibilidade."/>
    <s v="Nenhuma rampa. "/>
    <n v="6"/>
    <s v="Apenas uma faixa na parte central, porém não tem iluminação direta, sem semáforo específico que auxilie a paradas dos carros, e também não há rampa para receber pedestres com necessidades especiais. "/>
    <s v="0 | Trecho não tem semáforo para pedestre ou semáforo está com defeito"/>
    <s v="Trecho sem semáforo, e este seria necessário. "/>
    <s v="0 | Trecho não tem nenhuma orientação para localização dos pedestres"/>
    <s v="Não tem nenhuma orientação voltada para auxiliar os pedestres. Tampouco placa com nome das ruas. "/>
    <s v="5 | Trecho com nível alto de ruído, que dificulta a conversação entre pessoas que caminham. Nível acima de 70 dB"/>
    <n v="89"/>
    <s v="Apesar do trânsito não ser intenso na área há bastante passagem de ônibus, ao longo do dia, e alguns carros de som, que poluem sonoramente o local. "/>
    <n v="6"/>
    <s v="Fumaça e os gases emitidos pelos ônibus poluem a área.  "/>
    <s v="5 | Trecho com algum local para descanso ou abrigo, como parada de ônibus ou marquise de edifício"/>
    <s v="Há uma parada de ônibus no local, porém sem bancos. As pessoas se utilizam da mureta baixa para descansar e sentar enquanto esperam. Há uma pequena banca em uma das esquinas. "/>
    <n v="4"/>
    <n v="2"/>
    <s v="Duas arvores ao longo do trecho, porém localizadas dentro do lote, que auxiliam no sombreamento ao longo do trecho.  "/>
    <n v="7"/>
    <s v="A sensação de segurança é dada pela presença de pessoas na calçada e no comercio informal que se encontra em uma das esquinas. "/>
    <s v="https://drive.google.com/open?id=1QZSDc5Tt5kIz_HkGphsBawSe9REh-9al, https://drive.google.com/open?id=1PM8N7gzRxA0bLYJzPZALKw0zwtT8kZnX, https://drive.google.com/open?id=1RIIQ6Iaz7cMImf3IyIyEIp5Fe8Ck7BHt, https://drive.google.com/open?id=1XGn75YIS5eUG3-TG6601LzaKfWHwH_86, https://drive.google.com/open?id=1qgUCaVglDFoMwBZdUrRmA7ckZjJLtJTF"/>
    <s v="jessicaglucena@gmail.com"/>
    <d v="1899-12-30T16:53:00"/>
    <n v="4"/>
    <n v="8"/>
    <n v="10"/>
    <n v="7"/>
    <n v="0"/>
    <n v="6"/>
    <n v="0"/>
    <n v="0"/>
    <n v="5"/>
    <n v="6"/>
    <n v="5"/>
    <n v="4"/>
    <n v="7"/>
    <n v="5.8"/>
    <n v="3"/>
    <n v="4.833333333333333"/>
    <n v="5.166666666666667"/>
  </r>
  <r>
    <x v="385"/>
    <x v="0"/>
    <x v="75"/>
    <x v="12"/>
    <s v="PB"/>
    <x v="7"/>
    <x v="391"/>
    <x v="2"/>
    <n v="7"/>
    <s v="Há poucas falhas na totalidade de trecho avaliado, porém dois casos se destacam: a calçada da escola, com falhas e buracos, e uma outra referente a um lote abandonado, totalmente sem pavimentação. "/>
    <s v="10 | Calçada com mais de 3,0 metros de largura e faixa livre com 1,20 m ou mais"/>
    <n v="3.9"/>
    <n v="2.8"/>
    <s v="As dimensões encontradas são bastante adequadas, porém a quantidade de barreiras encontradas por vezes torna toda essa área de calçada inutilizada. "/>
    <s v="0 | Inclinação acima de 10 graus"/>
    <s v="Diversas rampas que ocupam toda a largura transversal da calçada, bloqueando o livre circular de pedestres com dificuldades de locomoção. Inclinação que variam entre 7 e 9 graus.  "/>
    <s v="0 | Lugar fechado de barreiras, que obriga o cidadão a sair para a rua."/>
    <s v="Muitas barreiras ao longo de todo o trecho avaliado, principalmente em frente a escola, onde sempre há carros estacionados na calçada, bloqueando totalmente a largura desta, obrigando os pedestres a andarem pelo leito carroçável. Rampas também dificultam a passagem em outros pontos do trecho. "/>
    <s v="0 | Não há rampas de acessibilidade."/>
    <s v="Nenhuma rampa que auxilie o pedestre a acessar a calçada"/>
    <s v="0 | Sem faixa de travessia no trecho"/>
    <s v="Nenhuma faixa de pedestre no trecho"/>
    <s v="0 | Trecho não tem semáforo para pedestre ou semáforo está com defeito"/>
    <s v="Nenhum semáforo. A redução de velocidade dos veículos que circulam próximo a entrada da escola é feita através de um quebra-molas. "/>
    <s v="0 | Trecho não tem nenhuma orientação para localização dos pedestres"/>
    <s v="O único elemento que auxilia na localização é uma placa com o nome da escola na entrada da mesma. "/>
    <n v="9"/>
    <n v="69"/>
    <s v="Os ruídos são oriundos de dentro da escola, nos horários de intervalo. A movimentação na rua é bastante baixa e não há muito tráfego, portanto o nível de ruído é baixo. "/>
    <n v="9"/>
    <s v="Baixo nível de poluição atmosférica. "/>
    <s v="0 | Trecho sem nenhum ponto de apoio ou conforto para o pedestre"/>
    <s v="Nenhum mobiliário que permita conforto ao pedestre. Apenas uma lixeira próxima a escola.  "/>
    <n v="6"/>
    <n v="7"/>
    <s v="As arvores não estão localizadas próximas a escola. Porém são grandes e fornecem boa sombra.  "/>
    <n v="8"/>
    <s v="O trafego é leve e há comerciantes ambulantes na área, especialmente na calçada oposta em frente à escola, o que passa sensação de segurança.  "/>
    <s v="https://drive.google.com/open?id=1vdI2yThWTMSNxTiuMGeLYuxA_FsT8M6_, https://drive.google.com/open?id=17Bt9Rc2NXpjrNwliarKCbyoVNNaK631r, https://drive.google.com/open?id=1pHF9uSTp3tmlEoIhsYr91LtxuqFvsIlq, https://drive.google.com/open?id=1ODieaBflZxN4MNRWeib2LWW8ofh07KMS, https://drive.google.com/open?id=14_7kTihPFvbNdRe-5S4_Cv3vpBE6RAel"/>
    <s v="jessicaglucena@gmail.com"/>
    <d v="1899-12-30T15:25:00"/>
    <n v="7"/>
    <n v="10"/>
    <n v="0"/>
    <n v="0"/>
    <n v="0"/>
    <n v="0"/>
    <n v="0"/>
    <n v="0"/>
    <n v="9"/>
    <n v="9"/>
    <n v="0"/>
    <n v="6"/>
    <n v="8"/>
    <n v="3.4"/>
    <n v="0"/>
    <n v="6.5"/>
    <n v="3.8"/>
  </r>
  <r>
    <x v="386"/>
    <x v="0"/>
    <x v="75"/>
    <x v="12"/>
    <s v="PB"/>
    <x v="2"/>
    <x v="392"/>
    <x v="0"/>
    <n v="2"/>
    <s v="Bastante destruída, vários buracos, com trechos largos sem pavimentação. "/>
    <n v="2"/>
    <n v="1.96"/>
    <n v="0.45"/>
    <s v="Em uma das esquinas só há 0,48cm livre para passagem. Os trechos onde a pavimentação está em melhor condição são os mais estreitos. "/>
    <n v="4"/>
    <s v="Diversas rampas que ocupam toda a largura da calçada e com inclinação superior ou próxima a 13 graus. "/>
    <s v="0 | Lugar fechado de barreiras, que obriga o cidadão a sair para a rua."/>
    <s v="Diversas barreiras (rampas, lixo espalhado, arvores mal posicionada, quiosque, buracos) ao longo de todo o trecho. Não há como percorrer o trecho sem ser interrompido ou ter que desviar. "/>
    <n v="1"/>
    <s v="Há apenas uma rampa, localizada em uma das esquinas, porém sem sinalização e inserida no ponto mais estreito de todo o trecho. O cadeirante que chega pela rampa logo não conseguirá continuar o percurso pela calçada. "/>
    <n v="7"/>
    <s v="Há duas faixas de pedestres, sendo uma em um platô que obriga os motoristas a pararem o veículo, porém esta mesma faixa não é adequada ao cruzamento de cadeirantes (ou ate mesmo pessoas com carrinhos ou algo similar) porém o espaço entre a calçada e a plataforma é grande, configurando uma espécie de buraco entre as partes. "/>
    <s v="5 | Trecho com semáforo para pedestres, mas sem sinal sonoro. Espera para abertura superior a 1 min. e tempo curto (menos de 15 seg.) para travessia"/>
    <s v="Não há semáforo, porém há um redutor de velocidade que faz com que os carros parem para o pedestre cruzar pela faixa de pedestres. "/>
    <s v="0 | Trecho não tem nenhuma orientação para localização dos pedestres"/>
    <s v="A única sinalização é a placa com o nome do hospital localizado no trecho. "/>
    <n v="7"/>
    <n v="72"/>
    <s v="Eventualmente passam ônibus ou caminhões que emitem ruídos mais incômodos. "/>
    <n v="7"/>
    <s v="O lixo espalhado pela calçada incomoda. "/>
    <n v="7"/>
    <s v="Há um telefone público que não é utilizado. E também é possível descansar em alguns bancos improvisados por usuários da área.  "/>
    <n v="7"/>
    <n v="8"/>
    <s v="8 árvores concentradas em metade do trecho. A implantação das árvores compromete bastante a largura da calçada. O paisagismo poderia ser melhor "/>
    <n v="7"/>
    <s v="A sensação de segurança é causada pela ocupação na quadra oposta à calçada avaliada. A presença frequente de pessoas nos comércios auxilia na sensação de segurança. Pessoas que aguardam sentados nos bancos na calçada avaliada também contribuem. "/>
    <s v="https://drive.google.com/open?id=1j_lKNH9kmjYH31WzGoE6gnWYzHaQSvW5, https://drive.google.com/open?id=1yI7mkkOaROmMFEajYtEMljtHOkRG6Buh, https://drive.google.com/open?id=1gK6Ylhu4VnYqn92XR6Kw0MEcztzV0_5a, https://drive.google.com/open?id=1mWau-SwZAB83_xynj3KVQ31nOqJ-nRIS, https://drive.google.com/open?id=13BP8McpgNijnsvN1HLdHci4WcTCBnSA2, https://drive.google.com/open?id=1ZhmSD-nm03g-bCxyXX3MWbM11Ph62o5y, https://drive.google.com/open?id=19bH_z3dB4wVI1lB5E802ZUzAlHyEr3Lc, https://drive.google.com/open?id=1reNSI9mK8ImzEgYZv-mZQS3VQfoPgVvi"/>
    <s v="jessicaglucena@gmail.com"/>
    <d v="1899-12-30T16:00:00"/>
    <n v="2"/>
    <n v="2"/>
    <n v="4"/>
    <n v="0"/>
    <n v="1"/>
    <n v="7"/>
    <n v="5"/>
    <n v="0"/>
    <n v="7"/>
    <n v="7"/>
    <n v="7"/>
    <n v="7"/>
    <n v="7"/>
    <n v="1.8"/>
    <n v="5.166666666666667"/>
    <n v="7"/>
    <n v="4.0333333333333332"/>
  </r>
  <r>
    <x v="387"/>
    <x v="0"/>
    <x v="75"/>
    <x v="12"/>
    <s v="PB"/>
    <x v="2"/>
    <x v="393"/>
    <x v="2"/>
    <s v="5 | Calçada com frestas, além de algumas falhas no pavimento"/>
    <s v="Apesar da diversidade de tipos de pisos aplicados no trecho a situação de regularidade é mediana, pois há alguns trechos com grandes falhas e buracos, comprometendo mais da metade da largura da calçada.  "/>
    <n v="8"/>
    <n v="2.09"/>
    <n v="1.32"/>
    <s v="A média de largura encontrada mostra-se suficiente para o fluxo de pedestres na área."/>
    <n v="6"/>
    <s v="Aparentemente plana em geral, porém em partes de saída e entrada de veículos é perceptível a inclinação da calçada. "/>
    <n v="3"/>
    <s v="Barreiras atitudinais, de veículos estacionados sobre a calçada, e buracos que também se configuram como barreiras físicas, pois bloqueiam a largura útil da calçada. "/>
    <n v="3"/>
    <s v="Duas rampas próximas as esquinas da calçada, porém em péssimo estado de conservação, não auxiliando o pedestre no caminhar. "/>
    <s v="5 | Faixa desgastada, com falta de manutenção e sem placas de advertência."/>
    <s v="Duas faixas nas esquinas, porém de baixa visibilidade do pedestre. Os carros em geral não param nas faixas pois não é possível visualizar bem o pedestre. "/>
    <s v="5 | Trecho com semáforo para pedestres, mas sem sinal sonoro. Espera para abertura superior a 1 min. e tempo curto (menos de 15 seg.) para travessia"/>
    <s v="Por apresentar trafego leve não se faz tão necessária a presença de semáforos especiais para pedestres, porém o ajuste nos semáforos convencionais e nas faixas de pedestres acarretariam em mais eficiência na segurança viária. "/>
    <n v="1"/>
    <s v="As placas existentes são referentes à circulação de veículos. Há uma placa com o nome das ruas em uma das esquinas. "/>
    <n v="6"/>
    <n v="74"/>
    <s v="Ruídos oriundos principalmente do trafego veicular, porém que não incomoda muito ao pedestre.  "/>
    <n v="6"/>
    <s v="Trecho com presença de lixo na calçada, o que atrai animais e mal odor e incomoda ao pedestre que por ali caminha. A poluição oriunda dos veículos não é tão incômoda. "/>
    <n v="1"/>
    <s v="Nenhum mobiliário que auxilie o pedestre. É possível sentar em um canteiro de vegetação em uma das esquinas."/>
    <n v="1"/>
    <n v="0"/>
    <s v="Nenhuma árvore no trecho avaliado. Há um canteiro com grama e flores em uma das esquinas, porém uma área pequena comparada a extensão total do trecho.  "/>
    <n v="3"/>
    <s v="Pouca permeabilidade visual entre o espaço público e os espaços privados, e extensa área fechada com muros e portões, o que não ajuda na sensação de segurança. "/>
    <s v="https://drive.google.com/open?id=1krGh6QiXJyAHZi2f7m_6X_YwLntIT6Rw, https://drive.google.com/open?id=1S-y__-0BygZB7Co9dw_bI-hNrrZK9Xlc, https://drive.google.com/open?id=18eqajcYlDEj8JsxOwK5Dmj-pef4FXeyK, https://drive.google.com/open?id=18q4xQulICIQjJQsuNyCRpNF6rBf3HStD, https://drive.google.com/open?id=1RYqIpZLhUaVtHV20WADP_Vx5Gy9uE015, https://drive.google.com/open?id=1jzLQX7BOuN3sCh_YcJiZ39M-A7RSX8fL, https://drive.google.com/open?id=1m6dLyUE270FOYJTAEqsfZgSC2uvHE_6A, https://drive.google.com/open?id=1CWyCIld19Ns86KWcsLXgFMPTz4-iO6l2"/>
    <s v="jessicaglucena@gmail.com"/>
    <d v="1899-12-30T16:46:00"/>
    <n v="5"/>
    <n v="8"/>
    <n v="6"/>
    <n v="3"/>
    <n v="3"/>
    <n v="5"/>
    <n v="5"/>
    <n v="1"/>
    <n v="6"/>
    <n v="6"/>
    <n v="1"/>
    <n v="1"/>
    <n v="3"/>
    <n v="5"/>
    <n v="4.333333333333333"/>
    <n v="3.5"/>
    <n v="4.3666666666666663"/>
  </r>
  <r>
    <x v="388"/>
    <x v="0"/>
    <x v="75"/>
    <x v="12"/>
    <s v="PB"/>
    <x v="7"/>
    <x v="394"/>
    <x v="1"/>
    <n v="8"/>
    <s v="Em geral, boas condições, mas contem falhas por falta de manutenção. O piso tátil é interrompido."/>
    <n v="7"/>
    <n v="2.5499999999999998"/>
    <n v="1.54"/>
    <s v="A largura total é confortável, porém a largura útil se torna pequena diante do fluxo de pessoas na calçada. Há um trecho estrangulado por uma arvore que se reduz a 0,40m para passagem. "/>
    <n v="7"/>
    <s v="Há uma larga (sentido longitudinal) rampa na entrada de veículos do instituto que ocupada toda a largura da calçada (sentido transversal) com uma inclinação sutil, porém que incomoda um pouco o pedestre, e o restringe a uma pequena área para passagem onde há falhas. "/>
    <n v="8"/>
    <s v="Os poucos obstáculos são em forma de arvores com tronco largo que ocupa grande parte da largura da calçada. "/>
    <n v="7"/>
    <s v="Das duas rampas existentes (uma em cada esquina) uma está fora de norma e sem conservação. A grande rampa em frente ao portão da garagem poderia servir para pedestres, mas está fora de norma para a utilização destes. "/>
    <n v="7"/>
    <s v="Há apenas uma faixa, próxima a portaria principal (que também é o portão de garagem), que está inserida em um platô, porém afastada da calçada por um espaço que não permite cadeirantes atravessarem"/>
    <n v="4"/>
    <s v="Não há semáforo em nenhuma parte ao longo do trecho e necessita-se um. A parada dos veículos para passagem dos pedestres é feita através do platô, porém este mesmo não inclui todos os pedestres. "/>
    <s v="0 | Trecho não tem nenhuma orientação para localização dos pedestres"/>
    <s v="Nenhuma placa para localização de pedestres. O único elemento que serve para tal fim é o letreiro com o nome da instituição. "/>
    <n v="2"/>
    <n v="88"/>
    <s v="Por estar próximo (quadra vizinha) a uma feira aberta os ruídos da feira chegam diretamente ao trecho avaliado, e também há bastante trafego de veículos grandes e barulhentos. "/>
    <n v="6"/>
    <s v="Trecho com trafego intenso de veículos, em especial motocicletas e caminhões. "/>
    <n v="8"/>
    <s v="É possível descansar nos canteiros que ficam nos recuos dos edifícios dispostos ao longo da calçada. Também foi instalado um parklet próximo a entrada principal do instituto que oferece sombra e bancos para sentar. "/>
    <n v="8"/>
    <n v="7"/>
    <s v="Há um numero adequado de arvores para o  trecho, que geram boas sombras ao longo do passeio, porém essas também configuram-se como obstáculos pois são grandes para a largura da calçada"/>
    <n v="9"/>
    <s v="Por ser dia de feira nas proximidades havia dois agentes de trânsito em uma das esquinas. A constante movimentação na rua pela presença de diversos pequenos comércios com fachadas ativas gera sensação de segurança na área. O único problema é que as arvores são barreiras para cadeirantes e estes têm que caminhar pela via, o que é muito inseguro para eles. "/>
    <m/>
    <s v="jessicaglucena@gmail.com"/>
    <d v="1899-12-30T16:23:00"/>
    <n v="8"/>
    <n v="7"/>
    <n v="7"/>
    <n v="8"/>
    <n v="7"/>
    <n v="7"/>
    <n v="4"/>
    <n v="0"/>
    <n v="2"/>
    <n v="6"/>
    <n v="8"/>
    <n v="8"/>
    <n v="9"/>
    <n v="7.4"/>
    <n v="4.833333333333333"/>
    <n v="5.666666666666667"/>
    <n v="6.7"/>
  </r>
  <r>
    <x v="389"/>
    <x v="0"/>
    <x v="75"/>
    <x v="12"/>
    <s v="PB"/>
    <x v="7"/>
    <x v="395"/>
    <x v="1"/>
    <n v="9"/>
    <s v="Poucas falhas ao longo do trecho, aparentemente recém reformado. "/>
    <s v="10 | Calçada com mais de 3,0 metros de largura e faixa livre com 1,20 m ou mais"/>
    <n v="5"/>
    <n v="3.8"/>
    <m/>
    <s v="10 | Calçada de aparência plana, que não impede o caminhar confortável e seguro"/>
    <s v="Nenhuma inclinação significativa que atrapalhe. Inclinação detectada de 0,5 graus. "/>
    <s v="10 | Trecho sem obstáculos permite o caminhar contínuo pela calçada"/>
    <s v="Nenhum obstáculo. "/>
    <n v="9"/>
    <s v="A rampa principal de acesso à escola está desgastada. Na entrada do estacionamento falta uma rampa em um dos lados onde há desnível. "/>
    <n v="9"/>
    <s v="A iluminação não favorece as faixas de pedestre. "/>
    <n v="9"/>
    <s v="Há semáforo para pedestres em uma esquina, porem sem alerta sonoro. Na outra esquina não se faz necessário pois é uma rua pequena e pouco movimentada. "/>
    <n v="9"/>
    <s v="Totem com placa e mapa de orientação instalada em frente à escola, bem visível e sinalizada, porém não tem texto acessível para deficientes visuais. "/>
    <s v="5 | Trecho com nível alto de ruído, que dificulta a conversação entre pessoas que caminham. Nível acima de 70 dB"/>
    <n v="78"/>
    <s v="Apesar do fluxo intenso de veículos não há poluição sonora, o nível de ruído é condizente com a velocidade e quantidade de automóveis que passam na área.  Em uma das esquinas o ruído é pior que ao longo do percurso. "/>
    <n v="8"/>
    <s v="A concentração de poluição atmosférica está em uma das esquinas, onde há maior concentração e passagem de veículos. Ao longo do trecho é possível ouvir pássaros e sentir o aroma das flores dos canteiros das escolas.  "/>
    <n v="7"/>
    <s v="Há uma parada de ônibus com banco coberto. Os pedestres se utilizam da baixa altura do muro para se encostar e descansar em momentos. "/>
    <n v="7"/>
    <n v="7"/>
    <s v="As árvores contabilizadas foram recém-plantadas e ainda não possuem altura suficiente para gerar sombra para os pedestres. A sombra que conforta o pedestre é das arvores frondosas que ficam dentro do limite espacial das escolas.   "/>
    <n v="8"/>
    <s v="Sem policiamento presencial, porém com fiscalização através de câmeras de segurança instaladas na esquina e em frente ao Lyceu. Nenhum risco de segurança viária, pois em momento nenhum o pedestre sente necessidade de sair da calçada. "/>
    <m/>
    <s v="jessicaglucena@gmail.com"/>
    <d v="1899-12-30T15:50:00"/>
    <n v="9"/>
    <n v="10"/>
    <n v="10"/>
    <n v="10"/>
    <n v="9"/>
    <n v="9"/>
    <n v="9"/>
    <n v="9"/>
    <n v="5"/>
    <n v="8"/>
    <n v="7"/>
    <n v="7"/>
    <n v="8"/>
    <n v="9.6"/>
    <n v="9"/>
    <n v="6.5"/>
    <n v="8.6999999999999993"/>
  </r>
  <r>
    <x v="390"/>
    <x v="0"/>
    <x v="75"/>
    <x v="12"/>
    <s v="PB"/>
    <x v="9"/>
    <x v="396"/>
    <x v="1"/>
    <n v="9"/>
    <s v="Em geral, em bom estado. Poucas falhas ao longo do trecho avaliado. "/>
    <s v="10 | Calçada com mais de 3,0 metros de largura e faixa livre com 1,20 m ou mais"/>
    <n v="5.3"/>
    <n v="3"/>
    <s v="A largura útil varia, pois há rampas, paradas de ônibus e placas instaladas ao longo do trecho, mas sempre com espaço suficiente para a passagem dos pedestres. "/>
    <s v="10 | Calçada de aparência plana, que não impede o caminhar confortável e seguro"/>
    <s v="Sem nenhuma inclinação que incomode o caminhar fluído. "/>
    <n v="8"/>
    <s v="Os obstáculos se configuram em maior parte como motos estacionadas e comercio informal instalado na calçada. "/>
    <n v="9"/>
    <s v="4 rampas, sendo uma em cada esquina, uma no acesso central ao mercado e uma outra em frente a parada de ônibus. Poderiam estar em melhor estado de conservação. "/>
    <s v="10 | Faixa de pedestres bem visível, com iluminação para aumentar visibilidade e sinalização de advertência ao motorista"/>
    <s v="Faixas em ambas as esquinas e no acesso central também. Bem visível e sinalizadas"/>
    <n v="3"/>
    <s v="Apenas um semáforo em uma das esquinas (a mais movimentada), porém não é voltado para pedestres e também não tem alertas sonoros. "/>
    <s v="0 | Trecho não tem nenhuma orientação para localização dos pedestres"/>
    <s v="Nenhuma placa de orientação para pedestres."/>
    <n v="7"/>
    <n v="77"/>
    <s v="Fluxo de caminhões na área para abastecimento do mercado e ambulantes com carrinho de som. "/>
    <n v="3"/>
    <s v="A presença de veículos para abastecimento, o lixo espalhado no chão e o intenso trafego na área gera uma poluição perceptível. "/>
    <n v="8"/>
    <s v="Há paradas de ônibus com bancos. Há banheiro publico dentro do mercado. E é possível apoiar-se nas muretas dos canteiros, no corrimão das rampas, e nas escadas (apesar destas estarem sempre com aparência de sujas). "/>
    <s v="10 | Rua com árvores dispostas a cada 10 metros. Canteiros ajardinados e bem mantidos ao lado da calçada. Edificações também têm jardins e árvores"/>
    <n v="8"/>
    <s v=" As arvores presentes no trecho são grandes e geram boas sombras. O único problema em relação às arvores é que algumas pessoas estacionam motos na área da sombra delas, o que barra a possível utilização da sombra para descanso. "/>
    <n v="9"/>
    <s v="Há monitoramento via câmeras de segurança e a constante movimentação em horário comercial auxilia na sensação de segurança. "/>
    <m/>
    <s v="jessicaglucena@gmail.com"/>
    <d v="1899-12-30T16:26:00"/>
    <n v="9"/>
    <n v="10"/>
    <n v="10"/>
    <n v="8"/>
    <n v="9"/>
    <n v="10"/>
    <n v="3"/>
    <n v="0"/>
    <n v="7"/>
    <n v="3"/>
    <n v="8"/>
    <n v="10"/>
    <n v="9"/>
    <n v="9.1999999999999993"/>
    <n v="6"/>
    <n v="7.5"/>
    <n v="8.1999999999999993"/>
  </r>
  <r>
    <x v="391"/>
    <x v="0"/>
    <x v="75"/>
    <x v="12"/>
    <s v="PB"/>
    <x v="9"/>
    <x v="397"/>
    <x v="1"/>
    <s v="10 | Calçada nivelada, sem imperfeições e dotada de piso tátil"/>
    <s v="Bastante regular, com apenas uma pequena falha. Também apresenta piso tátil em toda a extensão. "/>
    <n v="9"/>
    <n v="3.4"/>
    <n v="1.65"/>
    <s v="Em um ponto a largura útil é de apenas 1 metro. "/>
    <s v="10 | Calçada de aparência plana, que não impede o caminhar confortável e seguro"/>
    <s v="Sem inclinação que incomode no caminhar. "/>
    <n v="8"/>
    <s v="As barreiras encontradas são mais atitudinais que físicas, são pessoas que estacionam suas motos na calçadas e lavadores de carro que deixam seus objetos de trabalho na calçada enquanto trabalham. "/>
    <n v="8"/>
    <s v="Uma das esquinas tem rampa, com sinalização e de acordo com a norma. Enquanto na outra, onde há um desnível bastante alto a rampa está um pouco afastada da faixa de pedestres e com sinais de desgaste. "/>
    <n v="9"/>
    <s v="Faixa nas duas esquinas, porém em uma delas, onde não há semáforo, a visibilidade do pedestre é um pouco reduzida. "/>
    <s v="5 | Trecho com semáforo para pedestres, mas sem sinal sonoro. Espera para abertura superior a 1 min. e tempo curto (menos de 15 seg.) para travessia"/>
    <s v="Há apenas o semáforo convencional em uma das esquinas, a mais movimentada, porém sem alerta sonoro para auxiliar pedestres com dificuldades auditivas. "/>
    <n v="1"/>
    <s v="Apenas placas com os nomes das ruas, em uma das esquinas. "/>
    <n v="3"/>
    <m/>
    <s v="Vários caminhões passam e param na área para abastecer o mercado. Ruas movimentadas, com bastante trafego, o que causa ruído. "/>
    <n v="1"/>
    <s v="Fumaça dos caminhões e odor forte de esgoto ao longo do trecho. "/>
    <n v="9"/>
    <s v="O pedestre pode descansar nos desníveis existentes no agenciamento do mercado e em algumas cadeiras que os comerciantes deixam na calçada criando um microambiente de permanência. Além do agradável sombreamento existente devido a projeção da cobertura do mercado. É possível utilizar o banheiro público do mercado, que tem horários de funcionamento extenso. "/>
    <s v="0 | Trecho de rua sem nenhuma vegetação"/>
    <n v="0"/>
    <s v="Nenhuma vegetação ao longo do percurso"/>
    <n v="9"/>
    <s v="Apesar do trânsito intenso, a calçada proporciona sensação acolhimento. A constante movimentação de pessoas e as fachadas ativas ao redor proporcionam a sensação de segurança. "/>
    <m/>
    <s v="jessicaglucena@gmail.com"/>
    <d v="1899-12-30T17:00:00"/>
    <n v="10"/>
    <n v="9"/>
    <n v="10"/>
    <n v="8"/>
    <n v="8"/>
    <n v="9"/>
    <n v="5"/>
    <n v="1"/>
    <n v="3"/>
    <n v="1"/>
    <n v="9"/>
    <n v="0"/>
    <n v="9"/>
    <n v="9"/>
    <n v="6.333333333333333"/>
    <n v="2.6666666666666665"/>
    <n v="7.2"/>
  </r>
  <r>
    <x v="392"/>
    <x v="0"/>
    <x v="75"/>
    <x v="12"/>
    <s v="PB"/>
    <x v="9"/>
    <x v="398"/>
    <x v="1"/>
    <n v="8"/>
    <s v="Piso regular, com poucas falhas e presença de piso tátil em trechos da extensão avaliada. "/>
    <n v="9"/>
    <n v="2.95"/>
    <n v="2.17"/>
    <s v="Largura suficiente para o fluxo de pedestres, apenas no trecho da parada que ônibus que fica um pouco apertado para a quantidade de pessoas que esperam ali. "/>
    <s v="10 | Calçada de aparência plana, que não impede o caminhar confortável e seguro"/>
    <s v="Praticamente plana, não atrapalha o caminhar nesse aspecto. "/>
    <n v="8"/>
    <s v="As únicas barreiras que atrapalham o caminhar são os carrinhos de ambulantes que se instalam na calçada e especialmente, próximo ao ponto de ônibus. "/>
    <n v="7"/>
    <s v="Há quatro rampas, sendo três localizadas próximas umas da outras. Estão de acordo com a norma, porém em estado de conservação ruim, o que atrapalha a utilização destas. "/>
    <n v="9"/>
    <s v="Faixas de pedestres nas esquinas contam com boa iluminação e fornecem visibilidade adequada ao pedestre. Uma das esquinas não tem faixa de pedestre. "/>
    <n v="9"/>
    <s v="Semaforos para pedestres, com botoeira porém sem o sinal sonoro para cegos."/>
    <n v="9"/>
    <s v="Mapa desenvolvido para pedestres, porém sem a acessibilidade para pessoas com deficiência. "/>
    <n v="8"/>
    <n v="80"/>
    <s v="O intenso fluxo de carros, ônibus e caminhões, juntamente aos ruídos dos comerciantes atrapalha um pouco as conversações. "/>
    <n v="7"/>
    <s v="O intenso fluxo de veículos na rua gera certa poluição atmosférica. "/>
    <n v="8"/>
    <s v="O mobiliário para descanso está na faixa de transição entre a calçada e os quiosques do mercado. Há um espaço de ‘empraçamento’ com bancos que proporciona um certo conforto aos pedestres que querem sentar e permanecer ali por um tempo. "/>
    <n v="8"/>
    <n v="5"/>
    <s v="As arvores contribuem no sombreamento da calçada, porém estão localizadas no espaço interno do mercado e não na calçada. "/>
    <n v="8"/>
    <s v="Apesar do trânsito intenso, a calçada proporciona sensação acolhimento. A constante movimentação de pessoas e as fachadas ativas do mercado e ao redor proporcionam a sensação de segurança. Em um momento onde a calçada fica estreita devido a presença da parada de ônibus é um pouco arriscado para o pedestre pois este tem que desviar pela via. "/>
    <m/>
    <s v="jessicaglucena@gmail.com"/>
    <d v="1899-12-30T15:20:00"/>
    <n v="8"/>
    <n v="9"/>
    <n v="10"/>
    <n v="8"/>
    <n v="7"/>
    <n v="9"/>
    <n v="9"/>
    <n v="9"/>
    <n v="8"/>
    <n v="7"/>
    <n v="8"/>
    <n v="8"/>
    <n v="8"/>
    <n v="8.4"/>
    <n v="9"/>
    <n v="7.833333333333333"/>
    <n v="8.3666666666666671"/>
  </r>
  <r>
    <x v="393"/>
    <x v="0"/>
    <x v="75"/>
    <x v="12"/>
    <s v="PB"/>
    <x v="9"/>
    <x v="399"/>
    <x v="1"/>
    <n v="9"/>
    <s v="Pavimentação regular, mesmo que ao longo do trecho haja variação de tipo de piso instalado. Poucas áreas com falhas. "/>
    <s v="5 | Calçada com menos de 2,0 metros de largura e faixa livre com menos de 1,20 m"/>
    <n v="5.12"/>
    <n v="0.93"/>
    <s v="Um momento de estrangulamento onde a largura útil é de apenas 0,65m. Há espaço, visto pela média da largura total, porém é subutilizado.  "/>
    <n v="9"/>
    <s v="Pouco inclinada. "/>
    <s v="0 | Lugar fechado de barreiras, que obriga o cidadão a sair para a rua."/>
    <s v="Totalmente obstruída com carros estacionados sob a calçada. A parte em frente ao mercado que não está obstruída tem as entradas bloqueadas, o que impede o acesso de cadeirantes. O pedestre é obrigado a caminhar pelo leito carroçável na maior parte do percurso. "/>
    <s v="0 | Não há rampas de acessibilidade."/>
    <s v="Nenhuma rampa ao longo do trecho. E em uma das há um desnível considerável  "/>
    <n v="4"/>
    <s v="Em uma esquina há duas faixas de travessia de pedestres, porém a chegada na calçada não é boa para pedestres com mobilidade reduzida. Não há rampa para esse acesso. "/>
    <s v="0 | Trecho não tem semáforo para pedestre ou semáforo está com defeito"/>
    <s v="Não há semáforo para pedestres, e a travessia apresenta riscos, pois o pedestre não encontra nenhum momento adequado para cruzar a via. "/>
    <s v="0 | Trecho não tem nenhuma orientação para localização dos pedestres"/>
    <s v="Nenhuma placa de orientação, mesmo estando inserido em uma área com diversos pontos turísticos no entorno. "/>
    <n v="4"/>
    <n v="76"/>
    <s v="Trafego constante e intenso na área. "/>
    <s v="0 | Trecho visivelmente poluído, com alto tráfego de veículos diesel. Fumaça visível, com efeitos sobre a respiração"/>
    <s v="A existência de carros obstruindo toda a calçada e a proximidade com os escapamentos desses veículos e os pedestres gera uma poluição atmosférica prejudicial ao usuário. "/>
    <s v="0 | Trecho sem nenhum ponto de apoio ou conforto para o pedestre"/>
    <s v="Nenhum mobiliário para o conforto do pedestre. O espaço é bastante obstruído pelas barreiras atitudinais dos motoristas."/>
    <s v="0 | Trecho de rua sem nenhuma vegetação"/>
    <n v="0"/>
    <s v="Nenhuma árvore ou vegetação. "/>
    <n v="1"/>
    <s v="Risco altíssimo à segurança do pedestre, tendo em visto que em aproximadamente 85% do percurso ele é obrigado a caminhar pela via, próximo aos veículos que passa. As fachadas ativas do comercio geram sensação de segurança.  "/>
    <m/>
    <s v="jessicaglucena@gmail.com"/>
    <d v="1899-12-30T15:54:00"/>
    <n v="9"/>
    <n v="5"/>
    <n v="9"/>
    <n v="0"/>
    <n v="0"/>
    <n v="4"/>
    <n v="0"/>
    <n v="0"/>
    <n v="4"/>
    <n v="0"/>
    <n v="0"/>
    <n v="0"/>
    <n v="1"/>
    <n v="4.5999999999999996"/>
    <n v="2"/>
    <n v="1.3333333333333333"/>
    <n v="3.0666666666666669"/>
  </r>
  <r>
    <x v="394"/>
    <x v="0"/>
    <x v="75"/>
    <x v="12"/>
    <s v="PB"/>
    <x v="1"/>
    <x v="400"/>
    <x v="0"/>
    <n v="7"/>
    <s v="Em frente ao Ministério do Trabalho o piso é totalmente regular e com piso tátil completo, aparentemente novo. Já no lote ao lado (Reservatório da Companhia de Água do Estado) há trechos com falhas significativas. "/>
    <n v="7"/>
    <n v="2.56"/>
    <n v="1.73"/>
    <s v=". Na média possui larguras adequadas ao fluxo, porém há um ponto onde a largura útil é de apenas 93 centímetros, devido a localização de um poste. "/>
    <s v="10 | Calçada de aparência plana, que não impede o caminhar confortável e seguro"/>
    <s v="Nenhuma inclinação que incomode o caminhar. "/>
    <n v="8"/>
    <s v="Apenas dois postes que se configuram como barreiras ao caminhar. "/>
    <n v="9"/>
    <s v="Duas rampas em uma das esquinas, muito bem sinalizadas e trabalhadas. "/>
    <n v="8"/>
    <s v="Tres faixas, sendo duas em uma esquina, com rampa ao final e boa visibilidade. A terceira não encontra rampa ao final para auxiliar os pedestres.  "/>
    <n v="6"/>
    <s v="Não há semáforo de pedestres, apenas o convencional, sem botoeira e sem alerta sonoro. "/>
    <s v="0 | Trecho não tem nenhuma orientação para localização dos pedestres"/>
    <s v="A única placa referente aos pedestres é da sinalização das rampas. "/>
    <n v="8"/>
    <n v="68"/>
    <s v="Apesar do constante fluxo de veículos os ruídos não incomodam. "/>
    <s v="5 | Trecho com tráfego intenso de veículos, em especial motocicletas, ônibus, caminhões e vans com motor diesel"/>
    <s v="A poluição dos gases oriundos dos veículos é mais perceptível em uma esquina, que está próxima a uma ladeira. "/>
    <n v="7"/>
    <s v="Os apoios que os pedestres encontram para descanso são os canteiros do jardim no recuo da edificação e uma marquise que gera sombra próxima à esquina. "/>
    <n v="4"/>
    <n v="0"/>
    <s v="Nenhuma árvore. Há um pequeno canteiro com grama. "/>
    <n v="8"/>
    <s v="Por estar em um ponto de grande movimentação de pessoas e em frente a uma praça importante do centro da cidade sempre há pessoas passando pela área,  o que gera sensação de segurança. "/>
    <m/>
    <s v="jessicaglucena@gmail.com"/>
    <d v="1899-12-30T15:45:00"/>
    <n v="7"/>
    <n v="7"/>
    <n v="10"/>
    <n v="8"/>
    <n v="9"/>
    <n v="8"/>
    <n v="6"/>
    <n v="0"/>
    <n v="8"/>
    <n v="5"/>
    <n v="7"/>
    <n v="4"/>
    <n v="8"/>
    <n v="8.1999999999999993"/>
    <n v="6"/>
    <n v="6"/>
    <n v="7.3"/>
  </r>
  <r>
    <x v="395"/>
    <x v="0"/>
    <x v="75"/>
    <x v="12"/>
    <s v="PB"/>
    <x v="6"/>
    <x v="401"/>
    <x v="0"/>
    <n v="9"/>
    <s v="Piso regular, pouquíssimas falhas ao longo do trecho avaliado. Trecho dotado de piso tátil. "/>
    <s v="10 | Calçada com mais de 3,0 metros de largura e faixa livre com 1,20 m ou mais"/>
    <n v="4.7300000000000004"/>
    <n v="2.84"/>
    <s v="A menor largura útil verificada foi de 1,48m.  "/>
    <s v="10 | Calçada de aparência plana, que não impede o caminhar confortável e seguro"/>
    <s v="Inclinação perceptível em alguns trechos, porém nada que atrapalhe o caminhar."/>
    <s v="10 | Trecho sem obstáculos permite o caminhar contínuo pela calçada"/>
    <s v="Nenhuma barreira, seja física ou atitudinal. O mobiliário está localizado na margem da calçada, de forma a não configurar obstáculo ao caminhar. "/>
    <s v="0 | Não há rampas de acessibilidade."/>
    <s v="Não há rampa nas esquinas do trecho avaliado. "/>
    <n v="7"/>
    <s v="Há uma faixa em uma das esquinas, porém não está bem localizada, pois poucos carros param para os pedestres. "/>
    <s v="0 | Trecho não tem semáforo para pedestre ou semáforo está com defeito"/>
    <s v="Sem semáforo, sem sinalização adequada. "/>
    <s v="0 | Trecho não tem nenhuma orientação para localização dos pedestres"/>
    <s v="Nenhum mapa ou placa de orientação"/>
    <n v="4"/>
    <n v="77"/>
    <s v="É uma área de bastante movimentação de veículos e comercio intenso, ruidoso.  "/>
    <n v="8"/>
    <s v="Mesmo com a movimentação intensa de veículos não se percebe a poluição, e a vegetação no recuo do lote ajuda a tornar o ambiente mais agradável. "/>
    <s v="5 | Trecho com algum local para descanso ou abrigo, como parada de ônibus ou marquise de edifício"/>
    <s v="Não existe nenhum mobiliário específico para o conforto do pedestre, mas este pode fazer uso das rampas e escadarias do edifício publico para se encostar e descansar um pouco. Há dois telefones públicos, que não são utilizados e estão localizados na altura do final da faixa de pedestre. "/>
    <n v="6"/>
    <n v="4"/>
    <s v="O local tem muito potencial para ser agradável ao conforto térmico do pedestre, porem as arvores implantadas no trecho estão localizadas no canteiro junto à fachada e não são do tipo que fornecem sombra ao pedestre. Também há vegetação do tipo arbusto médio e grama. "/>
    <n v="7"/>
    <s v="A sensação de segurança se dá pelo comercio e movimentação nas quadras do entorno. "/>
    <m/>
    <s v="jessicaglucena@gmail.com"/>
    <d v="1899-12-30T16:00:00"/>
    <n v="9"/>
    <n v="10"/>
    <n v="10"/>
    <n v="10"/>
    <n v="0"/>
    <n v="7"/>
    <n v="0"/>
    <n v="0"/>
    <n v="4"/>
    <n v="8"/>
    <n v="5"/>
    <n v="6"/>
    <n v="7"/>
    <n v="7.8"/>
    <n v="3.5"/>
    <n v="5.5"/>
    <n v="6.4"/>
  </r>
  <r>
    <x v="396"/>
    <x v="0"/>
    <x v="75"/>
    <x v="12"/>
    <s v="PB"/>
    <x v="2"/>
    <x v="402"/>
    <x v="0"/>
    <n v="8"/>
    <s v="Em média, piso regular. Apresenta poucas e pequenas falhas. "/>
    <n v="7"/>
    <n v="1.89"/>
    <n v="1.41"/>
    <m/>
    <n v="8"/>
    <s v="Inclinação suave e perceptível, porem não atrapalha o pedestre. "/>
    <n v="9"/>
    <s v="Como obstaculos que atrapalhem o caminhar há apenas dois telefones públicos que obrigam o pedestre a abaixar a cabeça para passar por eles.  "/>
    <s v="0 | Não há rampas de acessibilidade."/>
    <s v="Nenhuma rampa dedicada à acessibilidade do pedestre. "/>
    <n v="6"/>
    <s v="Há uma faixa na parte central do trecho, próxima ao acesso do edifício, porém está faixa está localizada em um platô e este está distante da calçada, gerando um obstáculo a alguns pedestres. "/>
    <s v="0 | Trecho não tem semáforo para pedestre ou semáforo está com defeito"/>
    <s v="Nenhum semáforo."/>
    <s v="0 | Trecho não tem nenhuma orientação para localização dos pedestres"/>
    <s v="Nenhuma placa nem mapa para orientação. "/>
    <n v="4"/>
    <n v="81"/>
    <s v="Rua movimentada, principalmente por veículos grandes e motocicletas. "/>
    <n v="6"/>
    <m/>
    <n v="2"/>
    <s v="O único mobiliário é o telefone público que não é utilizado pela população."/>
    <s v="5 | Trecho com algumas árvores que trazem sombra"/>
    <n v="2"/>
    <s v="Duas árvores localizadas dentro do lote, que geram sombra em uma pequena área da calçada. "/>
    <s v="5 | Trecho com trânsito mais agressivo e velocidade regulamentar acima de 50 km/h"/>
    <s v="Há um vigilante que fica na entrada do complexo hospitalar. "/>
    <m/>
    <s v="jessicaglucena@gmail.com"/>
    <d v="1899-12-30T15:45:00"/>
    <n v="8"/>
    <n v="7"/>
    <n v="8"/>
    <n v="9"/>
    <n v="0"/>
    <n v="6"/>
    <n v="0"/>
    <n v="0"/>
    <n v="4"/>
    <n v="6"/>
    <n v="2"/>
    <n v="5"/>
    <n v="5"/>
    <n v="6.4"/>
    <n v="3"/>
    <n v="4.333333333333333"/>
    <n v="5.166666666666667"/>
  </r>
  <r>
    <x v="397"/>
    <x v="0"/>
    <x v="75"/>
    <x v="12"/>
    <s v="PB"/>
    <x v="0"/>
    <x v="403"/>
    <x v="0"/>
    <s v="10 | Calçada nivelada, sem imperfeições e dotada de piso tátil"/>
    <s v="Praça recém reformada, onde toda a pavimentação foi alterada. "/>
    <n v="9"/>
    <n v="3"/>
    <n v="2.2000000000000002"/>
    <m/>
    <s v="10 | Calçada de aparência plana, que não impede o caminhar confortável e seguro"/>
    <s v="Calçada de aparência plana, que não impede o caminhar confortável e seguro. "/>
    <s v="10 | Trecho sem obstáculos permite o caminhar contínuo pela calçada"/>
    <s v="Trecho sem obstáculos. "/>
    <n v="8"/>
    <s v="Duas rampas, com dimensões adequadas e piso tátil, porém sem a devida sinalização. "/>
    <s v="0 | Sem faixa de travessia no trecho"/>
    <s v="Nenhuma faixa de pedestre que auxilie a travessia do pedestre em segurança. "/>
    <s v="0 | Trecho não tem semáforo para pedestre ou semáforo está com defeito"/>
    <s v="Nenhum semáforo que auxilie a travessia do pedestre. "/>
    <s v="0 | Trecho não tem nenhuma orientação para localização dos pedestres"/>
    <s v="Nenhuma orientação para localização dos pedestres. Apenas placas voltadas para o trafego de veículos. "/>
    <n v="7"/>
    <n v="74"/>
    <s v="O ruído incomoda pouco.  "/>
    <n v="9"/>
    <s v="A combinação de trefego moderado com a presença de arvores e vegetação permite o disfrute do ambiente natural. E a poluição atmosférica oriunda dos veículos não incomoda tanto os pedestres. "/>
    <s v="10 | Trecho com muitos bancos, praças, minipraças, espaços cobertos para descanso, abrigos para a chuva, banheiros e bebedouros públicos"/>
    <s v="Bancos, brinquedos, sombra e quiosque com comida e água. "/>
    <s v="10 | Rua com árvores dispostas a cada 10 metros. Canteiros ajardinados e bem mantidos ao lado da calçada. Edificações também têm jardins e árvores"/>
    <n v="13"/>
    <s v="Ambiente rodeado de grandes arvores que proporcionam boas sombras ao longo do dia, e com bastante vegetação rasteira (grama) que torna o ambiente mais agradável. "/>
    <n v="9"/>
    <s v="Trânsito moderado porém comercio movimentado ao redor, o que favorece na sensação de segurança. A ausência de faixas de pedestres e semáforo são os fatores que contribuem para a insegurança da travessia. "/>
    <m/>
    <s v="jessicaglucena@gmail.com"/>
    <d v="1899-12-30T17:00:00"/>
    <n v="10"/>
    <n v="9"/>
    <n v="10"/>
    <n v="10"/>
    <n v="8"/>
    <n v="0"/>
    <n v="0"/>
    <n v="0"/>
    <n v="7"/>
    <n v="9"/>
    <n v="10"/>
    <n v="10"/>
    <n v="9"/>
    <n v="9.4"/>
    <n v="0"/>
    <n v="8.8333333333333339"/>
    <n v="7.3666666666666663"/>
  </r>
  <r>
    <x v="398"/>
    <x v="0"/>
    <x v="75"/>
    <x v="12"/>
    <s v="PB"/>
    <x v="4"/>
    <x v="404"/>
    <x v="1"/>
    <s v="5 | Calçada com frestas, além de algumas falhas no pavimento"/>
    <s v="Aproximadamente metade do trecho apresenta frestas e falhas na manutenção, além de buracos. "/>
    <s v="10 | Calçada com mais de 3,0 metros de largura e faixa livre com 1,20 m ou mais"/>
    <n v="3.94"/>
    <n v="3.2"/>
    <s v="O ponto de menor largura tem 2,47m, onde há uma parada de ônibus inserida na metade da largura. "/>
    <s v="10 | Calçada de aparência plana, que não impede o caminhar confortável e seguro"/>
    <s v="Aparentemente plana. "/>
    <n v="8"/>
    <s v="Os obstáculos que fazem com que o pedestre desvie são os buracos encontrados em parte da calçada. Mas como a calçada é larga, há espaço para o desvio em segurança. "/>
    <s v="0 | Não há rampas de acessibilidade."/>
    <s v="Nenhuma rampa. "/>
    <n v="8"/>
    <s v="Há duas faixas, localizadas bem próximas uma da outra. Haveria necessidade de uma terceira faixa, devido a extensão do trecho e o fluxo de pedestres que cruza em um ponto onde não há faixa. "/>
    <n v="9"/>
    <s v="Junto as duas faixas há dois semáforos para pedestres, porém sem alerta sonoro. "/>
    <n v="8"/>
    <s v="Há quatro placas com pontos de uma “Rota de pedestre”, mas não aponta direções, e tampouco há um mapa que auxilie na orientação. As placas também estão em uma altura acima da altura de visão natural do pedestre."/>
    <n v="2"/>
    <n v="87"/>
    <s v="Há bastante ruído, pelo fluxo intenso de todos os tipos de veículos e dos trens que partem da estação. "/>
    <n v="4"/>
    <s v="Há poluição atmosférica devido ao fluxo intenso de veículos e a proximidade com uma área de serviços mecânicos. "/>
    <n v="9"/>
    <s v="Há bancos na calçada e banco na parada de ônibus. Também há 1 telefone público, que não é utilizado. E alguns ambulantes que comercializam ali e colocam bancos para alguns clientes sentarem. Algumas pessoas também se sentam em degraus da entrada de uma das edificações, e aproveitam a sombra das marquises. "/>
    <n v="2"/>
    <n v="1"/>
    <s v="Apenas uma árvore na calçada. "/>
    <n v="8"/>
    <s v="A presença de ambulantes na área contribui para a movimentação e consequente sensação de segurança."/>
    <m/>
    <s v="jessicaglucena@gmail.com"/>
    <d v="1899-12-30T15:26:00"/>
    <n v="5"/>
    <n v="10"/>
    <n v="10"/>
    <n v="8"/>
    <n v="0"/>
    <n v="8"/>
    <n v="9"/>
    <n v="8"/>
    <n v="2"/>
    <n v="4"/>
    <n v="9"/>
    <n v="2"/>
    <n v="8"/>
    <n v="6.6"/>
    <n v="8.3333333333333339"/>
    <n v="3.5"/>
    <n v="6.4666666666666668"/>
  </r>
  <r>
    <x v="399"/>
    <x v="0"/>
    <x v="75"/>
    <x v="12"/>
    <s v="PB"/>
    <x v="4"/>
    <x v="405"/>
    <x v="1"/>
    <n v="7"/>
    <s v="Em grande parte regular, mas apresenta falhas, frestas e buracos em algumas partes. "/>
    <s v="10 | Calçada com mais de 3,0 metros de largura e faixa livre com 1,20 m ou mais"/>
    <n v="3.17"/>
    <n v="2.2999999999999998"/>
    <s v="Dimensões confortáveis ao fluxo de pedestres da área. "/>
    <s v="10 | Calçada de aparência plana, que não impede o caminhar confortável e seguro"/>
    <s v="Aparentemente plana. "/>
    <n v="7"/>
    <s v="Devido a boa largura da calçada não há mobiliário que configure como barreira física. A maioria das barreiras são atitudinais, como alguns ambulantes que estão comercializando na calçada. Também há alguns moradores de rua que dormem na calçada do Terminal, e durante a noite o número aumenta. "/>
    <n v="7"/>
    <s v="Há uma rampa, na parte central, que não está totalmente de acordo com as normas, porém está bem iluminada. Caberiam mais outras rampas nas esquinas. "/>
    <n v="9"/>
    <s v="Há uma faixa de pedestre junto à rampa e ao semáforo, na parte central. "/>
    <n v="8"/>
    <s v="Há um semáforo para pedestres, porém sem botoeira e sem alerta sonoro. "/>
    <s v="0 | Trecho não tem nenhuma orientação para localização dos pedestres"/>
    <s v="Não há nenhuma placa, ou mapa, de orientação para pedestres, e esta é uma área com diversos equipamentos públicos. "/>
    <n v="1"/>
    <m/>
    <s v="Há bastante ruído, dos muitos veículos que passam pela rua e também dos comerciantes e ambulantes que estão na calçada ou próximos. "/>
    <n v="2"/>
    <s v="Há bastante poluição dos escapamentos, dos vários ônibus que passam constantemente na rua em frente, e também dos diversos ambulantes que vendo espetinhos nas calçadas da rua. "/>
    <n v="7"/>
    <s v="Os bancos que existem na calçada foram improvisados pelos taxistas do ponto de taxi que há na calçada. Há um hidrante em um ponto da calçada. "/>
    <s v="10 | Rua com árvores dispostas a cada 10 metros. Canteiros ajardinados e bem mantidos ao lado da calçada. Edificações também têm jardins e árvores"/>
    <n v="15"/>
    <s v="Não há nenhuma arvore na calçada, pois todas estão localizadas dentro dos limites do terminal, mas sua localização muito próxima ao gradil permite que a sombra delas cubra a calçada e gere um certo conforto aos pedestres. "/>
    <s v="10 | Local de tráfego leve, com velocidade até 40 km/h, com ruas movimentadas, comércio aberto e “sensação de segurança”"/>
    <s v="A movimentação de pessoas na calçada  e na rua gera sensação de segurança. "/>
    <m/>
    <s v="jessicaglucena@gmail.com"/>
    <d v="1899-12-30T16:00:00"/>
    <n v="7"/>
    <n v="10"/>
    <n v="10"/>
    <n v="7"/>
    <n v="7"/>
    <n v="9"/>
    <n v="8"/>
    <n v="0"/>
    <n v="1"/>
    <n v="2"/>
    <n v="7"/>
    <n v="10"/>
    <n v="10"/>
    <n v="8.1999999999999993"/>
    <n v="7.166666666666667"/>
    <n v="5.166666666666667"/>
    <n v="7.5666666666666664"/>
  </r>
  <r>
    <x v="400"/>
    <x v="0"/>
    <x v="75"/>
    <x v="12"/>
    <s v="PB"/>
    <x v="6"/>
    <x v="406"/>
    <x v="2"/>
    <n v="9"/>
    <s v="Calçada nivelada, com pouquíssimas falhas, porém não está dotada de piso tátil. "/>
    <s v="10 | Calçada com mais de 3,0 metros de largura e faixa livre com 1,20 m ou mais"/>
    <n v="6"/>
    <n v="5.16"/>
    <s v="Largura generosa para o fluxo de pedestres da área. "/>
    <s v="10 | Calçada de aparência plana, que não impede o caminhar confortável e seguro"/>
    <s v="Aparentemente plana. "/>
    <s v="10 | Trecho sem obstáculos permite o caminhar contínuo pela calçada"/>
    <s v="Devido a largura generosa não há barreiras que atrapalhem o caminhar. "/>
    <n v="7"/>
    <s v="Uma em apenas uma das esquinas. Bem sinalizada e em bom estado. "/>
    <s v="10 | Faixa de pedestres bem visível, com iluminação para aumentar visibilidade e sinalização de advertência ao motorista"/>
    <s v="Uma em uma das esquinas, junto à rampa. Bem visível e em bom estado. "/>
    <s v="0 | Trecho não tem semáforo para pedestre ou semáforo está com defeito"/>
    <s v="Nenhum semáforo de pedestres. "/>
    <s v="5 | Trecho tem apenas placas indicando os pontos de interesse"/>
    <s v="Há uma placa com pontos de uma “Rota de pedestre”, mas não aponta direções, e tampouco há um mapa que auxilie na orientação. A placa também está em uma altura acima da altura de visão natural do pedestre."/>
    <n v="4"/>
    <n v="77"/>
    <m/>
    <s v="10 | Trecho com baixo nível de poluição, permitindo sentir até o aroma de plantas e flores"/>
    <s v="Trecho com baixo nível de poluição. "/>
    <n v="4"/>
    <s v="Não há mobiliário disponível para o pedestre. Este pode sentar em um canteiro que há de uma arvore na calçada, próximo à fachada do edifício público.  "/>
    <n v="6"/>
    <n v="3"/>
    <s v="Apesar de haver 3 arvores, sendo uma na calçada e duas no canteiro, elas estão concentradas em uma mesma área e não geram sombra ao longo do trecho. "/>
    <n v="8"/>
    <s v="Há um vigilante na portaria do edifício e pessoas em praça que fica na calçada oposta. "/>
    <m/>
    <s v="jessicaglucena@gmail.com"/>
    <d v="1899-12-30T15:30:00"/>
    <n v="9"/>
    <n v="10"/>
    <n v="10"/>
    <n v="10"/>
    <n v="7"/>
    <n v="10"/>
    <n v="0"/>
    <n v="5"/>
    <n v="4"/>
    <n v="10"/>
    <n v="4"/>
    <n v="6"/>
    <n v="8"/>
    <n v="9.1999999999999993"/>
    <n v="5.833333333333333"/>
    <n v="5.666666666666667"/>
    <n v="7.7"/>
  </r>
  <r>
    <x v="401"/>
    <x v="0"/>
    <x v="75"/>
    <x v="12"/>
    <s v="PB"/>
    <x v="6"/>
    <x v="407"/>
    <x v="0"/>
    <s v="5 | Calçada com frestas, além de algumas falhas no pavimento"/>
    <s v="Metade do trecho (referente ao Tribunal) está regular e aparentemente novo, e com piso tátil, enquanto a outra metade está desgastada e apresenta várias falhas."/>
    <s v="5 | Calçada com menos de 2,0 metros de largura e faixa livre com menos de 1,20 m"/>
    <n v="2"/>
    <n v="1.4"/>
    <s v="Há um ponto onde um telefone público está desalinhado dos outros itens de mobiliário e bloqueia a passagem dos pedestres na faixa livre. "/>
    <s v="5 | Inclinação acima de 5 graus já dificulta a passagem"/>
    <s v="A parte referente ao Tribunal é aparentemente plano e sem incômodos aos pedestres, enquanto os lotes ao lado criaram rampas, para auxiliar a entrada e saída de veículos, que atrapalha o caminhar do pedestre, com inclinações de 12 graus.  "/>
    <s v="5 | Obstáculos obrigam a constantes desvios."/>
    <s v="A parte referente ao tribunal é livre de obstáculos, enquanto o lote ao lado (pequeno centro comercial) possui a calçada bastante bloqueada por carros que invadem a calçada. Também há um telefone público instalado fora da faixa de serviço que obstrui a passagem dos pedestres e os obriga a caminhar pela parte inclinada da calçada. "/>
    <n v="7"/>
    <s v="Há uma rampa em uma das esquinas, com piso tátil e sinalização adequada. "/>
    <s v="10 | Faixa de pedestres bem visível, com iluminação para aumentar visibilidade e sinalização de advertência ao motorista"/>
    <s v="Há faixa de pedestre nas esquinas, com boa visibilidade. "/>
    <s v="0 | Trecho não tem semáforo para pedestre ou semáforo está com defeito"/>
    <s v="Nenhum semáforo para pedestres. "/>
    <s v="0 | Trecho não tem nenhuma orientação para localização dos pedestres"/>
    <s v="Nenhum mapa ou placa de orientação para pedestres. "/>
    <n v="7"/>
    <n v="77"/>
    <m/>
    <n v="7"/>
    <m/>
    <s v="0 | Trecho sem nenhum ponto de apoio ou conforto para o pedestre"/>
    <s v="Nenhum mobiliário urbano disponível que auxilie o conforto do pedestre."/>
    <n v="1"/>
    <n v="0"/>
    <s v="Há um canteiro com grama em frente ao Tribunal. "/>
    <n v="7"/>
    <s v="Não há policiamento na área, mas a sensação de segurança é devido a presença de pessoas nas calçadas e entrada das edificações.  Há risco quanto à segurança viária para os pedestres. "/>
    <m/>
    <s v="jessicaglucena@gmail.com"/>
    <d v="1899-12-30T15:43:00"/>
    <n v="5"/>
    <n v="5"/>
    <n v="5"/>
    <n v="5"/>
    <n v="7"/>
    <n v="10"/>
    <n v="0"/>
    <n v="0"/>
    <n v="7"/>
    <n v="7"/>
    <n v="0"/>
    <n v="1"/>
    <n v="7"/>
    <n v="5.4"/>
    <n v="5"/>
    <n v="3.8333333333333335"/>
    <n v="5.166666666666667"/>
  </r>
  <r>
    <x v="402"/>
    <x v="0"/>
    <x v="75"/>
    <x v="12"/>
    <s v="PB"/>
    <x v="7"/>
    <x v="408"/>
    <x v="2"/>
    <n v="8"/>
    <s v="Uma falha significativa ao longo do trecho.  "/>
    <s v="5 | Calçada com menos de 2,0 metros de largura e faixa livre com menos de 1,20 m"/>
    <n v="1.8"/>
    <n v="1.1599999999999999"/>
    <s v="A largura varia um pouco, mas é suficiente para o fluxo de pedestres. Há um ponto onde a largura útil é inferior a 1 metro, o que compromete a passagem dos pedestres.  "/>
    <s v="10 | Calçada de aparência plana, que não impede o caminhar confortável e seguro"/>
    <s v="Inclinação transversal praticamente imperceptível, nada que atrapalhe. "/>
    <n v="9"/>
    <s v="A tampa da caixa de serviços elétricos está sem manutenção, o que gera uma pequena barreira próxima a uma das esquinas. "/>
    <s v="5 | A rampa existe, mas está fora de norma ou sem manutenção"/>
    <s v="Existem 3 rampas, uma em cada esquina e uma na parte central, que leva à entrada principal da escola. Porém nenhuma delas está de acordo com a norma e nem em bom estado de conservação. "/>
    <s v="0 | Sem faixa de travessia no trecho"/>
    <s v="Nenhuma faixa. "/>
    <s v="5 | Trecho com semáforo para pedestres, mas sem sinal sonoro. Espera para abertura superior a 1 min. e tempo curto (menos de 15 seg.) para travessia"/>
    <s v="Nenhum semáforo, porém a via não é movimentada fazendo com que o semáforo não seja necessário, apenas com uma faixa de pedestre o pedestre já teria o destaque necessário para que os carros parem.  "/>
    <s v="0 | Trecho não tem nenhuma orientação para localização dos pedestres"/>
    <s v="Nenhuma placa de sinalização. "/>
    <n v="9"/>
    <n v="68"/>
    <s v="Ruídos que não incomodam. "/>
    <n v="9"/>
    <s v="Seria mais agradável se houvesse alguma vegetação."/>
    <n v="2"/>
    <s v="Nenhum mobiliário, porém é possível encostar e sentar no muro da escola. "/>
    <s v="0 | Trecho de rua sem nenhuma vegetação"/>
    <n v="0"/>
    <s v="Nenhuma árvore ou qualquer outro tipo de vegetação na calçada. "/>
    <n v="9"/>
    <s v="Trafego leve, perto de comerciais e o fato de não haver muro alto na escola auxiliam na sensação de segurança. "/>
    <s v="https://drive.google.com/open?id=1WtWOYozfgj6s41XZm4EspF3NK_yA2z1S, https://drive.google.com/open?id=1Ijl9b3VVSSmX5ivjnxWC0zca188QoRD8, https://drive.google.com/open?id=1R_xxGxuu-w9x_MQmsCdtD8mgdZIcmBjj, https://drive.google.com/open?id=1nzbhArisK53kWouBV_my7W3BiqYO7jBS, https://drive.google.com/open?id=1_piOPT_1xhuxxqPXWK_2qRBl_36-H3pE"/>
    <s v="jessicaglucena@gmail.com"/>
    <d v="1899-12-30T16:04:00"/>
    <n v="8"/>
    <n v="5"/>
    <n v="10"/>
    <n v="9"/>
    <n v="5"/>
    <n v="0"/>
    <n v="5"/>
    <n v="0"/>
    <n v="9"/>
    <n v="9"/>
    <n v="2"/>
    <n v="0"/>
    <n v="9"/>
    <n v="7.4"/>
    <n v="1.6666666666666667"/>
    <n v="4.833333333333333"/>
    <n v="5.9"/>
  </r>
  <r>
    <x v="403"/>
    <x v="0"/>
    <x v="75"/>
    <x v="12"/>
    <s v="PB"/>
    <x v="4"/>
    <x v="409"/>
    <x v="2"/>
    <n v="9"/>
    <s v="O piso considerado como calçada se encontrava bastante regular. "/>
    <s v="10 | Calçada com mais de 3,0 metros de largura e faixa livre com 1,20 m ou mais"/>
    <n v="3.8"/>
    <n v="2"/>
    <m/>
    <s v="10 | Calçada de aparência plana, que não impede o caminhar confortável e seguro"/>
    <s v="Nenhuma inclinação que incomode o passeio. "/>
    <n v="3"/>
    <s v="A própria calçada se configura como barreira, pois ela está dividida em partes que não se conectam. "/>
    <s v="0 | Não há rampas de acessibilidade."/>
    <s v="Nenhuma rampa"/>
    <n v="8"/>
    <s v="Há uma faixa de pedestres no meio do trecho. "/>
    <s v="5 | Trecho com semáforo para pedestres, mas sem sinal sonoro. Espera para abertura superior a 1 min. e tempo curto (menos de 15 seg.) para travessia"/>
    <s v="Nenhum semáforo, porém por estar localizado em uma rua de trafego leve o semáforo não se faz tão necessário"/>
    <s v="0 | Trecho não tem nenhuma orientação para localização dos pedestres"/>
    <s v="Nenhuma placa ou mapa que auxilie a orientação dos pedestres. "/>
    <n v="4"/>
    <n v="77"/>
    <s v="Os ruídos considerados mais incômodos são oriundos da entrada e saída de ônibus do terminal. "/>
    <n v="8"/>
    <s v="Não há poluição atmosférica que incomode durante a caminhada. "/>
    <n v="4"/>
    <s v="Não há nenhum mobiliário disponível. O pedestre pode sentar e descansar em uma espécie de banco improvisado na mureta do terminal, que tem 35cm de altura. "/>
    <s v="5 | Trecho com algumas árvores que trazem sombra"/>
    <n v="0"/>
    <s v="Há uma área gramada, mas nada que gere sombra ou conforto direto ao pedestre. "/>
    <n v="6"/>
    <s v="A pouca movimentação de pessoas do lado de fora do terminal não gera muita sensação de segurança. Há pouca movimentação na rua também. Há uma guarita na entrada dos veículos na estação, porem estava vazia no horário da avaliação. "/>
    <m/>
    <s v="jessicaglucena@gmail.com"/>
    <d v="1899-12-30T16:40:00"/>
    <n v="9"/>
    <n v="10"/>
    <n v="10"/>
    <n v="3"/>
    <n v="0"/>
    <n v="8"/>
    <n v="5"/>
    <n v="0"/>
    <n v="4"/>
    <n v="8"/>
    <n v="4"/>
    <n v="5"/>
    <n v="6"/>
    <n v="6.4"/>
    <n v="5.666666666666667"/>
    <n v="5"/>
    <n v="5.9333333333333336"/>
  </r>
  <r>
    <x v="404"/>
    <x v="0"/>
    <x v="76"/>
    <x v="13"/>
    <s v="AP"/>
    <x v="9"/>
    <x v="410"/>
    <x v="2"/>
    <n v="4"/>
    <s v="Calçada com pavimento irregular e várias partes soltas, principalmente ao redor de árvores"/>
    <n v="3"/>
    <n v="2.2000000000000002"/>
    <n v="0.8"/>
    <s v="argura irregular, que varia ao longo do trecho"/>
    <n v="8"/>
    <s v="Alguns pontos estão inclinados por conta de quebras do pavimento, principalmente ao redor de árvores "/>
    <n v="6"/>
    <s v="Na mudança de imóveis há grande desvio, com grande possibilidade de gerar acidentes"/>
    <n v="4"/>
    <s v="uma das esquinas tem a rampa fora da norma. Na outra, a rampa não existe"/>
    <s v="0 | Sem faixa de travessia no trecho"/>
    <m/>
    <s v="0 | Trecho não tem semáforo para pedestre ou semáforo está com defeito"/>
    <m/>
    <s v="0 | Trecho não tem nenhuma orientação para localização dos pedestres"/>
    <m/>
    <n v="8"/>
    <n v="59"/>
    <m/>
    <n v="8"/>
    <s v="trecho com tráfego leve de veículos a diesel"/>
    <s v="0 | Trecho sem nenhum ponto de apoio ou conforto para o pedestre"/>
    <m/>
    <n v="9"/>
    <n v="28"/>
    <s v="não há jardins, porém há muitas árvores no local"/>
    <n v="9"/>
    <s v="ambiente com elevada sensação de segurança"/>
    <s v="https://drive.google.com/open?id=1WLRYChqIoJfeui64kuE1OwMGZqboItVj, https://drive.google.com/open?id=13_EQLHbNO_2G_R9W5BXU6MUdpcMTrv3I, https://drive.google.com/open?id=1N4k_lEa37du-FjZVT3VC0sTutdse0rtg, https://drive.google.com/open?id=1NLXxEEh5hrqh6BLC0a1GKdnEKBKdvt6-, https://drive.google.com/open?id=1lLvc-hZSiCCqW5Aga9r8BB8GjGhsybb1, https://drive.google.com/open?id=1TU_9LlNr7TLEoiEz0IDPW4ouoOaRBMvt, https://drive.google.com/open?id=1BPffXbnsWAl8I8yUGdh7DvVhp7b79nXQ"/>
    <s v="andreluisss12@gmail.com"/>
    <d v="1899-12-30T11:50:00"/>
    <n v="4"/>
    <n v="3"/>
    <n v="8"/>
    <n v="6"/>
    <n v="4"/>
    <n v="0"/>
    <n v="0"/>
    <n v="0"/>
    <n v="8"/>
    <n v="8"/>
    <n v="0"/>
    <n v="9"/>
    <n v="9"/>
    <n v="5"/>
    <n v="0"/>
    <n v="7"/>
    <n v="4.8"/>
  </r>
  <r>
    <x v="405"/>
    <x v="0"/>
    <x v="76"/>
    <x v="13"/>
    <s v="AP"/>
    <x v="7"/>
    <x v="411"/>
    <x v="2"/>
    <s v="5 | Calçada com frestas, além de algumas falhas no pavimento"/>
    <s v="constantes irregularidades buracos e defeitoos"/>
    <n v="8"/>
    <n v="2.63"/>
    <n v="1.42"/>
    <s v="calçada espaçosa mas em alguns pontos é reduzida pelos obstáculos"/>
    <n v="8"/>
    <s v=" o trecho tem imóveis com calçadas planas, mas alguns têm calçadas inclinadas para entrada de carros e rampas de acessibilidade"/>
    <n v="7"/>
    <s v="presença de alguns obstáculos como uma lanchonete, buracos e arvores muito grandes"/>
    <s v="5 | A rampa existe, mas está fora de norma ou sem manutenção"/>
    <s v="existem próximo a parada de ônibus porém fora da norma e sem manutenção"/>
    <n v="2"/>
    <s v="a faixa foi coberta por reparos no asfalto, em alguns pontos está totalmente apagada"/>
    <n v="6"/>
    <s v="Sem sinal sonoro mas com espera menor que 1 minuto e passagem em aproximadamente 15 segundos"/>
    <s v="0 | Trecho não tem nenhuma orientação para localização dos pedestres"/>
    <m/>
    <s v="10 | Trecho com baixo nível de ruído, com, no máximo, 65 dB de nível sonoro"/>
    <n v="54"/>
    <m/>
    <n v="7"/>
    <s v="tráfego moderado de ônibus com motor diesel"/>
    <n v="2"/>
    <s v="possui banco em uma das paradas de ônibus"/>
    <s v="5 | Trecho com algumas árvores que trazem sombra"/>
    <n v="3"/>
    <m/>
    <n v="8"/>
    <m/>
    <s v="https://drive.google.com/open?id=1Wgl4Qi5lBHfDbSaFxergjSxl-qV94sL5, https://drive.google.com/open?id=1lbQ_QqKMUEHknrS3BQhbkD8FfdqyukEA, https://drive.google.com/open?id=1xoJ7A_HUgDmStSfxsEowUsvhp86JXeJO, https://drive.google.com/open?id=1kMA8WXThswa7s7LTMkyXw7qQffkb5Q1a, https://drive.google.com/open?id=1yyRyUG4SUk1RySQlR-QBaGRva818ehjP, https://drive.google.com/open?id=16DnEL8LJEsxZG5p1qF-sK_5tv59ijCtl, https://drive.google.com/open?id=1DGeZK6hj6DohFcVlRJinqjrUbBrh5Ee8, https://drive.google.com/open?id=12Dzv0bDKIKG_HFha7vXGbahQ39IkP_zr, https://drive.google.com/open?id=1KgCkAU3phpUu6EmoIC9QAxMGQ09k8Xld"/>
    <s v="andreluisss12@gmail.com"/>
    <d v="1899-12-30T16:46:00"/>
    <n v="5"/>
    <n v="8"/>
    <n v="8"/>
    <n v="7"/>
    <n v="5"/>
    <n v="2"/>
    <n v="6"/>
    <n v="0"/>
    <n v="10"/>
    <n v="7"/>
    <n v="2"/>
    <n v="5"/>
    <n v="8"/>
    <n v="6.6"/>
    <n v="3"/>
    <n v="6.5"/>
    <n v="6"/>
  </r>
  <r>
    <x v="406"/>
    <x v="0"/>
    <x v="76"/>
    <x v="13"/>
    <s v="AP"/>
    <x v="1"/>
    <x v="412"/>
    <x v="2"/>
    <s v="5 | Calçada com frestas, além de algumas falhas no pavimento"/>
    <s v="Muitos buracos e partes soltas"/>
    <n v="8"/>
    <n v="2.6"/>
    <n v="1.9"/>
    <s v="largura irregular, que varia ao longo do trecho, mas na maioria é adequada"/>
    <n v="9"/>
    <m/>
    <n v="8"/>
    <s v="Próximo as arvores a calçada fica estreita no caso de fluxo intenso, algumas pessoas podem ter que sair da calçada para continuar"/>
    <s v="5 | A rampa existe, mas está fora de norma ou sem manutenção"/>
    <s v="A rampa existe, mas está fora de norma "/>
    <n v="7"/>
    <s v="Possui placa e está bastante desgastada"/>
    <s v="0 | Trecho não tem semáforo para pedestre ou semáforo está com defeito"/>
    <m/>
    <s v="0 | Trecho não tem nenhuma orientação para localização dos pedestres"/>
    <m/>
    <s v="10 | Trecho com baixo nível de ruído, com, no máximo, 65 dB de nível sonoro"/>
    <n v="56"/>
    <m/>
    <n v="9"/>
    <m/>
    <n v="8"/>
    <s v="existe uma praça ao lado do órgão público Super Fácil, porém poucos abrigos pra chuva e sem bebedouros "/>
    <n v="7"/>
    <n v="7"/>
    <s v="Trecho com arborização boa em alguns imóveis, porém em outros inexistente"/>
    <n v="9"/>
    <s v="Quartel da polícia militar é bem ao lado porém quanto ao trânsito os carros não andam tão devagar"/>
    <s v="https://drive.google.com/open?id=1wpU_VEHcOwU0ZnYlfBMPAZWydY12mOGG, https://drive.google.com/open?id=10BtREpMPt4uVtVlwNn5d1vk64bseRtWS, https://drive.google.com/open?id=1L9uBquq6uGxn8sB4jvzlYFXtpbtNvvDI, https://drive.google.com/open?id=1tnsp2BWbGQ6lEUN-nsxEj9J53OXkUTMe, https://drive.google.com/open?id=1RedWmVp0u8KvJ0dIH_k2K64er5VGXj_X, https://drive.google.com/open?id=1vwF1HQC1ICRs0o5GE3Zoo3V4NvV1gyqM, https://drive.google.com/open?id=1lbT-Amm_CUEPFo9GaTBe7r7HpZhfcv0g, https://drive.google.com/open?id=19UPRE1cC49aIJPuCFMbv9NThLItPnx_8, https://drive.google.com/open?id=1v16iwt5unleoqTlsSsMUyMitR5xoCynT, https://drive.google.com/open?id=1zod9Z-SO8X75X-2Y72k0B-OfMH2R2mtx"/>
    <s v="andreluisss12@gmail.com"/>
    <d v="1899-12-30T17:16:00"/>
    <n v="5"/>
    <n v="8"/>
    <n v="9"/>
    <n v="8"/>
    <n v="5"/>
    <n v="7"/>
    <n v="0"/>
    <n v="0"/>
    <n v="10"/>
    <n v="9"/>
    <n v="8"/>
    <n v="7"/>
    <n v="9"/>
    <n v="7"/>
    <n v="3.5"/>
    <n v="8.5"/>
    <n v="6.8"/>
  </r>
  <r>
    <x v="407"/>
    <x v="0"/>
    <x v="76"/>
    <x v="13"/>
    <s v="AP"/>
    <x v="6"/>
    <x v="413"/>
    <x v="2"/>
    <n v="8"/>
    <s v="calçada com pavimento bem regular, mas na mudança de imóveis há grande desregularidade e em um caso mudança brusca de nível"/>
    <s v="10 | Calçada com mais de 3,0 metros de largura e faixa livre com 1,20 m ou mais"/>
    <n v="3.4"/>
    <n v="2"/>
    <s v="Largura relativamente regular, alguns obstáculos dificultam a passagem caso tenha um grande fluxo porém a calçada possui largura ótima"/>
    <s v="10 | Calçada de aparência plana, que não impede o caminhar confortável e seguro"/>
    <m/>
    <n v="9"/>
    <s v="Há alguns trabalhadores informais vendendo lanches e plastificação de documentos na calçada porém não impedem o fluxo pelo fato da calçada ser bem larga"/>
    <n v="8"/>
    <s v="há várias rampas no trecho, porém falta em uma das esquinas, as que existem em sua maioria respeitam a norma e tem manutenção em dia"/>
    <n v="6"/>
    <s v="Há faixas de pedestre, porém não é exatamente no trecho, porém é bem próximo ela está em um estado de desgaste porém há sinalização e quebra molas "/>
    <s v="0 | Trecho não tem semáforo para pedestre ou semáforo está com defeito"/>
    <m/>
    <s v="0 | Trecho não tem nenhuma orientação para localização dos pedestres"/>
    <m/>
    <s v="10 | Trecho com baixo nível de ruído, com, no máximo, 65 dB de nível sonoro"/>
    <n v="50"/>
    <m/>
    <s v="10 | Trecho com baixo nível de poluição, permitindo sentir até o aroma de plantas e flores"/>
    <m/>
    <n v="1"/>
    <s v="Fiz a avaliação na chuva e tive dificuldades para achar um local com cobertura"/>
    <s v="10 | Rua com árvores dispostas a cada 10 metros. Canteiros ajardinados e bem mantidos ao lado da calçada. Edificações também têm jardins e árvores"/>
    <n v="17"/>
    <m/>
    <s v="10 | Local de tráfego leve, com velocidade até 40 km/h, com ruas movimentadas, comércio aberto e “sensação de segurança”"/>
    <m/>
    <s v="https://drive.google.com/open?id=1rJISMrfwtV5mK3pFzCAOwCEksNYXiXX4, https://drive.google.com/open?id=1zAL8Ept7O0oIXPSrMmYdJluHABljEHm0, https://drive.google.com/open?id=17ILQR4lbYdOp-c4X53pAgWQBaKpoe4ey, https://drive.google.com/open?id=17ExqzifWx8_IXoKVcjBAcR8K3IEqlzph, https://drive.google.com/open?id=11gbfCmngoR6PwpNTcTAokRTlRAYOnF_T, https://drive.google.com/open?id=1Z2MsATBtLq7MlAMRWTOkx_maZUMe4KwQ, https://drive.google.com/open?id=1Vpn7o1R6zpKVTaRLrFlBGQ4HVrbhTNF6, https://drive.google.com/open?id=1KcU8kxFJPf_U2n3CHgzFeKT1anBV2ZWt, https://drive.google.com/open?id=1xbmXNm7R9V2a_3PUWzoLCP5wy5sfj8Ro, https://drive.google.com/open?id=1kn_qzw4DwefkyeOohZhsRefH23XqKn3D"/>
    <s v="andreluisss12@gmail.com"/>
    <d v="1899-12-30T11:22:00"/>
    <n v="8"/>
    <n v="10"/>
    <n v="10"/>
    <n v="9"/>
    <n v="8"/>
    <n v="6"/>
    <n v="0"/>
    <n v="0"/>
    <n v="10"/>
    <n v="10"/>
    <n v="1"/>
    <n v="10"/>
    <n v="10"/>
    <n v="9"/>
    <n v="3"/>
    <n v="8.5"/>
    <n v="7.8"/>
  </r>
  <r>
    <x v="408"/>
    <x v="0"/>
    <x v="76"/>
    <x v="13"/>
    <s v="AP"/>
    <x v="1"/>
    <x v="414"/>
    <x v="2"/>
    <n v="9"/>
    <s v=" calçada com pavimento bem regular porém há um trecho interditado"/>
    <n v="9"/>
    <n v="2.4"/>
    <n v="1.3"/>
    <m/>
    <s v="10 | Calçada de aparência plana, que não impede o caminhar confortável e seguro"/>
    <m/>
    <n v="8"/>
    <s v="Um trecho está interditado obrigando a passar pela rua"/>
    <n v="8"/>
    <s v="A maioria das rampas está com boa manutenção e também dentro da norma porém á uma com inclinação inadequada"/>
    <n v="4"/>
    <s v="Faixa extremamente desgastada"/>
    <s v="0 | Trecho não tem semáforo para pedestre ou semáforo está com defeito"/>
    <m/>
    <s v="0 | Trecho não tem nenhuma orientação para localização dos pedestres"/>
    <m/>
    <s v="10 | Trecho com baixo nível de ruído, com, no máximo, 65 dB de nível sonoro"/>
    <n v="48"/>
    <m/>
    <n v="8"/>
    <s v="Tráfego de ônibus a diesel"/>
    <n v="1"/>
    <m/>
    <n v="9"/>
    <n v="8"/>
    <m/>
    <n v="8"/>
    <m/>
    <s v="https://drive.google.com/open?id=1YokeivMvBdNaG7rP264M9wIJgAa17ddV, https://drive.google.com/open?id=1hZdoiiRtQQ0-ew9WFPC-3nv7P-nekazs, https://drive.google.com/open?id=1C63E75BScW_m6Pkzx8TGwKj5RqjPHnw1, https://drive.google.com/open?id=1X7E005rxvp2Xg2IsJ8hmiFR_f53uiJhG, https://drive.google.com/open?id=1n35m2cLgo9-7REU_EdAl2OqWyGzknOSL, https://drive.google.com/open?id=1KZr3lR6oPPKU3WDM-BDoIi7lqModvVJV, https://drive.google.com/open?id=1urDDGxl0HrgQnx_uKerVzLjrrDNIqDKO, https://drive.google.com/open?id=1cNfJ8Ggj78TR94iTaVdZlqtbDHo919lY, https://drive.google.com/open?id=1QhEL1xciVrlSth_22N5wYWCB14fcIb8X, https://drive.google.com/open?id=1fU2lDlKzOPbVCwsfEGYFE3KdRcxk01K-"/>
    <s v="andreluisss12@gmail.com"/>
    <d v="1899-12-30T10:48:00"/>
    <n v="9"/>
    <n v="9"/>
    <n v="10"/>
    <n v="8"/>
    <n v="8"/>
    <n v="4"/>
    <n v="0"/>
    <n v="0"/>
    <n v="10"/>
    <n v="8"/>
    <n v="1"/>
    <n v="9"/>
    <n v="8"/>
    <n v="8.8000000000000007"/>
    <n v="2"/>
    <n v="7.833333333333333"/>
    <n v="7.166666666666667"/>
  </r>
  <r>
    <x v="409"/>
    <x v="0"/>
    <x v="76"/>
    <x v="13"/>
    <s v="AP"/>
    <x v="7"/>
    <x v="415"/>
    <x v="0"/>
    <n v="9"/>
    <m/>
    <n v="9"/>
    <n v="2.2000000000000002"/>
    <n v="1.4"/>
    <m/>
    <n v="8"/>
    <s v="O trecho possui duas rampas para entrada e saída de carros na calçada, porém não são muito inclinadas"/>
    <s v="10 | Trecho sem obstáculos permite o caminhar contínuo pela calçada"/>
    <m/>
    <n v="3"/>
    <s v="Há apenas uma rampa, totalmente fora da norma e manutenção"/>
    <s v="10 | Faixa de pedestres bem visível, com iluminação para aumentar visibilidade e sinalização de advertência ao motorista"/>
    <m/>
    <s v="0 | Trecho não tem semáforo para pedestre ou semáforo está com defeito"/>
    <m/>
    <s v="0 | Trecho não tem nenhuma orientação para localização dos pedestres"/>
    <m/>
    <s v="10 | Trecho com baixo nível de ruído, com, no máximo, 65 dB de nível sonoro"/>
    <n v="52"/>
    <m/>
    <s v="10 | Trecho com baixo nível de poluição, permitindo sentir até o aroma de plantas e flores"/>
    <m/>
    <n v="8"/>
    <s v="Existe uma praça atrás da universidade, com locais para sentar porém é pouco segura e com pouca manutenção"/>
    <s v="10 | Rua com árvores dispostas a cada 10 metros. Canteiros ajardinados e bem mantidos ao lado da calçada. Edificações também têm jardins e árvores"/>
    <n v="6"/>
    <m/>
    <s v="10 | Local de tráfego leve, com velocidade até 40 km/h, com ruas movimentadas, comércio aberto e “sensação de segurança”"/>
    <m/>
    <s v="https://drive.google.com/open?id=12tvp7kQ31HWlIvjX_erBjAkjSe7wJvS2, https://drive.google.com/open?id=15h9zTFgSi5xA2sPrs931JWY9KIUeb8qm, https://drive.google.com/open?id=1iQ9zAEqboT_YX9sJGCSGoWKk7QsvS30X, https://drive.google.com/open?id=1InX2A_X6as54m3adINRDQpc2GSvUYZjL, https://drive.google.com/open?id=1bAuwx4jc4mX7r_Mp1Yh6vUtGVjws-Q02, https://drive.google.com/open?id=10fHD-rTvwh8mzg0sYuYYB174N3cPHMnd, https://drive.google.com/open?id=1LL9iy8AMsNYmcVorF_JeW4_a8yJgI0Vy, https://drive.google.com/open?id=1VCAy1T8lhJsOqkDH0qMseEuTyrJmWRZV, https://drive.google.com/open?id=1py3_UJJxcoypBq9C-Bwkl7JaQTPzIf7J, https://drive.google.com/open?id=1SSGzBi6kqPcSw9iMfyeQYIdcxwM2Y10z"/>
    <s v="andreluisss12@gmail.com"/>
    <d v="1899-12-30T10:26:00"/>
    <n v="9"/>
    <n v="9"/>
    <n v="8"/>
    <n v="10"/>
    <n v="3"/>
    <n v="10"/>
    <n v="0"/>
    <n v="0"/>
    <n v="10"/>
    <n v="10"/>
    <n v="8"/>
    <n v="10"/>
    <n v="10"/>
    <n v="7.8"/>
    <n v="5"/>
    <n v="9.6666666666666661"/>
    <n v="7.833333333333333"/>
  </r>
  <r>
    <x v="410"/>
    <x v="0"/>
    <x v="77"/>
    <x v="13"/>
    <s v="AP"/>
    <x v="5"/>
    <x v="416"/>
    <x v="1"/>
    <n v="3"/>
    <s v="O piso apresenta buracos, trincas, não apresenta conforto para cadeirantes e deficientes visuais. Sem piso tátil "/>
    <n v="3"/>
    <n v="2.23"/>
    <n v="1.1599999999999999"/>
    <s v="Largura irregular ao longo dos imoveis, devido carros estacionados, barracas e árvore. Logo, espaço insuficente para fluxo de pedestres em alguns pontos. Foi utilizada a média ponderada para encontrar a largura total e faixa livre. Há pontos sem faixa livre"/>
    <n v="9"/>
    <s v="O trecho apresenta calçadas aparentemente planas"/>
    <n v="3"/>
    <s v="Alguns pontos do trecho há barracas, carros, buracos e arvore que impossibilita o fluxo continuo dos pedestres."/>
    <n v="2"/>
    <s v="As rampas estão em desacordo com a norma de acessibilidade e não possuem manutenção"/>
    <n v="7"/>
    <s v="a faixa está um pouco desgastada"/>
    <n v="7"/>
    <s v="Semáfaro existente, com tempo bom para atravessia e espera menos de 1 minuto, no entando não há sinal sonoro"/>
    <s v="0 | Trecho não tem nenhuma orientação para localização dos pedestres"/>
    <s v="Não há mapas de orientação para pedestre, apenas para automóveis"/>
    <n v="6"/>
    <n v="57"/>
    <s v="Apesar do nível de ruido aferido não apresentar um valor elevado, é uma rua em horários de pico com fluxo intenso, onde constantemente há onibus, carros e muitas motos que causam desconforto."/>
    <n v="6"/>
    <s v="é possível sentir a fumaça dos veículos em alguns momentos"/>
    <n v="2"/>
    <s v="Não há bancos próximos, apenas algumas marquises de alguns comércios, mas não são tao eficientes para abrigo. A parada de ônibus próxima é pequena."/>
    <n v="1"/>
    <n v="2"/>
    <s v="Não há arvores suficentes, o que gera desconforto ao caminhar. As existentes estão sem manutenção e ocupam o espaço da faixa livre. "/>
    <n v="4"/>
    <s v="Trafego intenso, barulho em alguns momentos, o que dá vontade de sair do local"/>
    <s v="https://drive.google.com/open?id=1Fv3BRD3XLmadEHmmAsAWm3VNrqf3ymQD, https://drive.google.com/open?id=1cq1G1C3eK4bXqRsLzNn0pbOuzmElrsby, https://drive.google.com/open?id=1FBav10Z9oskx6Te_uDVP2vKq1WGNlvdt, https://drive.google.com/open?id=1L5eCsz09KwoeXDl8HPJu9_K3Qb3jFR6H, https://drive.google.com/open?id=1FiQoZyORUB1heu77i7GarPQqfdVoKDK7, https://drive.google.com/open?id=1qLWFAeu9x2AMHDqXVaT1pfyXdbnOuSE8, https://drive.google.com/open?id=1QOuJgZC554CQAGMyeTE3y-LnDln0fxSd, https://drive.google.com/open?id=1vM8Gnstxf5wj4lTg0EHxvAT5r78FsDDs, https://drive.google.com/open?id=10YgCvwBfHOESyWKqYQA8N4vb37sdDlK4, https://drive.google.com/open?id=1qty0P5Ll2e9umKqyW703sZLOaPVvNADM"/>
    <s v="vanessa.helena97@hotmail.com"/>
    <d v="1899-12-30T14:45:00"/>
    <n v="3"/>
    <n v="3"/>
    <n v="9"/>
    <n v="3"/>
    <n v="2"/>
    <n v="7"/>
    <n v="7"/>
    <n v="0"/>
    <n v="6"/>
    <n v="6"/>
    <n v="2"/>
    <n v="1"/>
    <n v="4"/>
    <n v="4"/>
    <n v="5.833333333333333"/>
    <n v="3.6666666666666665"/>
    <n v="4.3"/>
  </r>
  <r>
    <x v="411"/>
    <x v="0"/>
    <x v="77"/>
    <x v="13"/>
    <s v="AP"/>
    <x v="7"/>
    <x v="417"/>
    <x v="2"/>
    <n v="2"/>
    <s v="Há trecho que não possui calçada, ocupada por mato, além de trincas e buracos nas calçadas existentes e lama em alguns pontos."/>
    <n v="3"/>
    <n v="1.5"/>
    <n v="1.2"/>
    <s v="Largura irregular, pois na parte do trecho que tem calçada a largura toral é de 3.00 m, mas a outra metade do trecho é ocupada por mato, sem calçada para circulação de pedestre, e estes são obrigados a caminhar na rua. Devido a irregularidade foi utilizada aproximadamente a média para encontrar a largura total e faixa livre. "/>
    <n v="8"/>
    <s v="Calçada aparentemente plana, apenas um ponto com inclinação, devido a entrada de veículos."/>
    <n v="3"/>
    <s v="Buracos no piso e carro estacionado obriga o desvio, além da presença do mato no lugar que deveria ter calçada, que obriga o pedestre a ir para rua"/>
    <n v="1"/>
    <s v="Há apenas o espaço de rampa em umas das esquinas. Impossível a utilização"/>
    <s v="0 | Sem faixa de travessia no trecho"/>
    <s v="Sem faixa de pedestre no trecho, apesar de ser um trecho com uma escola"/>
    <s v="0 | Trecho não tem semáforo para pedestre ou semáforo está com defeito"/>
    <s v="Sem semáforo para pedestre"/>
    <s v="0 | Trecho não tem nenhuma orientação para localização dos pedestres"/>
    <m/>
    <n v="9"/>
    <n v="53"/>
    <s v="Não ha barulho excessivo. Barulhos pontuais quando passa moto no trecho, o que gera incomodo em alguns momentos."/>
    <n v="9"/>
    <s v="Não houve desconforto no trecho durante o período de analise"/>
    <s v="0 | Trecho sem nenhum ponto de apoio ou conforto para o pedestre"/>
    <s v="Não há espaços destinados a descanso. Trecho sem bancos e cobertura"/>
    <s v="0 | Trecho de rua sem nenhuma vegetação"/>
    <n v="0"/>
    <s v="Não há arvores no trecho, apenas dentro dos lotes. Desconforto ao caminhar devido o calor."/>
    <n v="6"/>
    <s v="Velocidade dos automóveis regular, no entanto, estava um pouco isolado, com poucas pessoas caminho. Além disso, por não ter calçada em toda quadra, o pedestre é obrigado a andar no meio fio. "/>
    <s v="https://drive.google.com/open?id=1keosOef9OTrNXe_MRdIERu7BBSlhGKvM, https://drive.google.com/open?id=13X8WOu2swm-DW7Th94pAZiJk7MVjWNkv, https://drive.google.com/open?id=1NO2oaK4FOCANbNDRj3ILGSTkJYgGNxfs, https://drive.google.com/open?id=1xnel4edTx85g0WnEIrX81IIeqcBNKeMF, https://drive.google.com/open?id=1yISHTz-Y1qwgfKDIPeHgMnqrmEWMceiz, https://drive.google.com/open?id=1DF9QMd2xx9p2ce889RzM3A70Z5v-Iig4, https://drive.google.com/open?id=1Q-A67K0CulL4WyEqv3IFwts2eNvoV3C7, https://drive.google.com/open?id=1F59AojUWUPGcEg7Or9HclTAi_i2bdRFu, https://drive.google.com/open?id=1RKsYUBreCrfvCx6Bne_oM9Uyq3m19z3g, https://drive.google.com/open?id=1-6bc5kgHmXR7Tzvqn2-fP2jdvnpeshDV"/>
    <s v="vanessa.helena97@hotmail.com"/>
    <d v="1899-12-30T16:35:00"/>
    <n v="2"/>
    <n v="3"/>
    <n v="8"/>
    <n v="3"/>
    <n v="1"/>
    <n v="0"/>
    <n v="0"/>
    <n v="0"/>
    <n v="9"/>
    <n v="9"/>
    <n v="0"/>
    <n v="0"/>
    <n v="6"/>
    <n v="3.4"/>
    <n v="0"/>
    <n v="4.5"/>
    <n v="3.2"/>
  </r>
  <r>
    <x v="412"/>
    <x v="0"/>
    <x v="77"/>
    <x v="13"/>
    <s v="AP"/>
    <x v="2"/>
    <x v="418"/>
    <x v="1"/>
    <n v="4"/>
    <s v="Não tem calçamento em determinados trechos, tampa de caixa quebrada. Além disso, alguns pontos com mato. Piso tátil em apenas uma parte do trecho"/>
    <n v="6"/>
    <n v="2.23"/>
    <n v="1.78"/>
    <s v="Largura irregular e insuficiente em determinados trechos. Além de pontos sem calçada. O largura e faixa livre é uma média ponderada aproximada, pois há pontos com faixa livre de 0.60, 1,60 e 3,50, e largura total de 1.60 e 3,50."/>
    <n v="6"/>
    <s v="Inclinação em parte do trecho"/>
    <n v="8"/>
    <s v="Não há o constante desvio, apenas em alguns pontos há mato invadindo a calçada e a tampa de uma caixa quebrada"/>
    <n v="4"/>
    <s v="Há rampas nas esquinas, mas estão sem manutenção"/>
    <n v="4"/>
    <s v="Faixa desgastada, sem a devida manutenção e os tachões de diminuição de velocidade não estão completos."/>
    <s v="0 | Trecho não tem semáforo para pedestre ou semáforo está com defeito"/>
    <s v="Sem semáforo para pedestre no local"/>
    <s v="0 | Trecho não tem nenhuma orientação para localização dos pedestres"/>
    <s v="Sem placa de orientação para pedestres"/>
    <n v="6"/>
    <n v="63"/>
    <s v="Por ser uma rodovia, fluxo constante de veículos. Ônibus são os principais causadores de ruídos no local, o que gera desconforto"/>
    <s v="5 | Trecho com tráfego intenso de veículos, em especial motocicletas, ônibus, caminhões e vans com motor diesel"/>
    <s v="Possível sentir a fumaça dos veículos em alguns momentos "/>
    <n v="3"/>
    <s v="Há o canteiro central na rodovia com alguns bancos e árvores e uma parada de ônibus no trecho. No entanto ao longo do percurso não há areas cobertas, que impossibilita se proteger da chuva ou temperaturas elevadas."/>
    <n v="1"/>
    <m/>
    <s v="Presença de árvores apenas no canteiro central, atravessando o trecho em estudo. Logo, no trecho em questão não há arvores para sombreamento."/>
    <s v="5 | Trecho com trânsito mais agressivo e velocidade regulamentar acima de 50 km/h"/>
    <s v="O trânsito é mais intenso e como as calçadas me determinados pontos não são bem estruturadas, há um certo receio de caminhar no local, pois os veículos passam muito próximo ao pedestre. "/>
    <s v="https://drive.google.com/open?id=1UbSxVcd-xVeQGokVi4tU8uvoneovIdSS, https://drive.google.com/open?id=1sRaTgwiWZKyfIQp45DFsUfTR7zM7cMXh, https://drive.google.com/open?id=1tbDBd18G37hBTyTNTUPzoGa3jPsgaFrH, https://drive.google.com/open?id=10hstcZQybVfBHn_kcA8V_nXbAZbhQflr, https://drive.google.com/open?id=1flO5o-ih_PXcycrHOGEwu9gZlndTUqgW, https://drive.google.com/open?id=1wIYT1L_nPRB96qgRB312MHoVuW1ATvoH, https://drive.google.com/open?id=1Pol4clwLt5DUJMDEhthJCATuL17HMQfS, https://drive.google.com/open?id=1EuxwUlgv7aHTF4r495edd5qehepxKh1s, https://drive.google.com/open?id=1Nexja4zQ_8H490IC5mVfvShUiBEwgxD-, https://drive.google.com/open?id=1LkY12a-woa7_cAc_ix4VOw2C2jIOUPTB"/>
    <s v="vanessa.helena97@hotmail.com"/>
    <d v="1899-12-30T15:32:00"/>
    <n v="4"/>
    <n v="6"/>
    <n v="6"/>
    <n v="8"/>
    <n v="4"/>
    <n v="4"/>
    <n v="0"/>
    <n v="0"/>
    <n v="6"/>
    <n v="5"/>
    <n v="3"/>
    <n v="1"/>
    <n v="5"/>
    <n v="5.6"/>
    <n v="2"/>
    <n v="3.6666666666666665"/>
    <n v="4.4333333333333336"/>
  </r>
  <r>
    <x v="413"/>
    <x v="0"/>
    <x v="77"/>
    <x v="13"/>
    <s v="AP"/>
    <x v="0"/>
    <x v="419"/>
    <x v="0"/>
    <s v="5 | Calçada com frestas, além de algumas falhas no pavimento"/>
    <s v="Pavimentação irregular, frestas e blocos soltos. Raizes das árvores invadindo a calçada. Sem piso tátil"/>
    <n v="9"/>
    <n v="7.7"/>
    <n v="3.45"/>
    <s v="A largura é muito boa, mas a noite a faixa livre é ocupada por mesas devido a presença de lanchonetes no local"/>
    <s v="10 | Calçada de aparência plana, que não impede o caminhar confortável e seguro"/>
    <s v="A calçada da praça é visivelmente plana"/>
    <n v="8"/>
    <s v="a própria condição da calçada causa o desvio e a noite devido a presença de mesas na calçada, mas durante a maior parte do dia há um bom espaço para caminhar."/>
    <n v="4"/>
    <s v="Existência de rampa nas esquinas, mas não estão acessiveis devido o desnivel entre a rua e a rampa. Desacordo com a norma de acessibilidade."/>
    <n v="6"/>
    <s v="Apenas um pouco desgastada, mas não impossibilita a visibilidade do motorista. Da calçada para uma das faixas existente há poça de lama."/>
    <n v="7"/>
    <s v="Semáforo existe com menos de 1 minuto de espera e mais de 15 segundos de travessia. No entanto, não há sinal sonoro."/>
    <s v="0 | Trecho não tem nenhuma orientação para localização dos pedestres"/>
    <s v="Sem placas para pedestre"/>
    <n v="6"/>
    <n v="56"/>
    <s v="Rua com intenso fluxo de veículos nos horários de pico, que pode causar desconforto em certos momentos."/>
    <s v="5 | Trecho com tráfego intenso de veículos, em especial motocicletas, ônibus, caminhões e vans com motor diesel"/>
    <s v="Presença de ônibus e caminhão"/>
    <n v="6"/>
    <s v="A praça permite descanso, devido alguns bancos e arquibancada, mas não protegem da chuva ou temperaturas elevadas"/>
    <n v="7"/>
    <n v="17"/>
    <s v="Apesar de possuir arvores de grande porte, estas não estão bem conservadas."/>
    <n v="8"/>
    <s v="Ruas movimentadas, sensação de maior segurança para caminhar"/>
    <s v="https://drive.google.com/open?id=1KJ4X5E_1s0hfZWUepr_71osLE6Wjg79P, https://drive.google.com/open?id=1Zm8vSplH_zvwS0nw8FkFI-ObJC9Pcqyk, https://drive.google.com/open?id=1imVJMA_NuBiNzuRMXYGy7TTZy5YS06BW, https://drive.google.com/open?id=1zKJ21S3mIX6t-xeliYROq_5aK5Duvq0-, https://drive.google.com/open?id=1azCVkfP3EGnBHE8KFOq2qGCMBWmmZttW, https://drive.google.com/open?id=16UIs5jdZgDVZe-mlqKgjica9HK_h2rvI, https://drive.google.com/open?id=1F2km-MBBrKOubLgGWBErzN1bJQU3nR8q, https://drive.google.com/open?id=1IOml1vjx-Q86yqI4dWO3_kH532v0XLFm, https://drive.google.com/open?id=1VoFkD-pETTA5_YP46qRPy1eG0mWPFs4B, https://drive.google.com/open?id=1958yNO6TMI44Za280Uj0Sy1BG5mVjYIM"/>
    <s v="vanessa.helena97@hotmail.com"/>
    <d v="1899-12-30T14:02:00"/>
    <n v="5"/>
    <n v="9"/>
    <n v="10"/>
    <n v="8"/>
    <n v="4"/>
    <n v="6"/>
    <n v="7"/>
    <n v="0"/>
    <n v="6"/>
    <n v="5"/>
    <n v="6"/>
    <n v="7"/>
    <n v="8"/>
    <n v="7.2"/>
    <n v="5.333333333333333"/>
    <n v="6.166666666666667"/>
    <n v="6.7"/>
  </r>
  <r>
    <x v="414"/>
    <x v="0"/>
    <x v="77"/>
    <x v="13"/>
    <s v="AP"/>
    <x v="2"/>
    <x v="420"/>
    <x v="0"/>
    <n v="2"/>
    <s v="Calçada com pavimento irregular, com trincas  e buracos. Sem acessibilidade para cadeirantes e sem piso tátil"/>
    <n v="4"/>
    <n v="2.33"/>
    <n v="1.34"/>
    <s v="Constante variação de largura. Há pontos sem faixa livre e o pedestre é obrigado a andar na rua. Foi utilizada a média aproximadada para encontrar a largura total e faixa livre, visto as diferentes larguras encontradas devido entulhos e arvores "/>
    <n v="4"/>
    <s v="Imoveis com calçadas inclinadas, principalmente nas garagens"/>
    <n v="3"/>
    <s v="árvores mal posicionadas, diferença de altura de uma calçada para outra, entulho e mato"/>
    <n v="1"/>
    <s v="Há apenas um desnível em uma das esquinas, sem indicação de rampa. "/>
    <s v="0 | Sem faixa de travessia no trecho"/>
    <s v="Não há faixa de pedestre no trecho analisado"/>
    <s v="0 | Trecho não tem semáforo para pedestre ou semáforo está com defeito"/>
    <m/>
    <s v="0 | Trecho não tem nenhuma orientação para localização dos pedestres"/>
    <s v="Sem placa de orientação no trecho"/>
    <n v="6"/>
    <n v="61"/>
    <s v="Rua próxima a rodovia, com fluxo de ônibus no local, apesar de ser um trecho que possui uma UBS. "/>
    <n v="7"/>
    <s v="é possível sentir a fumaça de alguns veiculos que passam no local, no trecho próximo a rodovia"/>
    <n v="4"/>
    <s v="Parada de ônibus e canteiro central na rodovia com alguns bancos"/>
    <n v="4"/>
    <n v="8"/>
    <s v="Parte do trecho com algumas árvores, mas estas impedem a circulação do pedestre. Além disso, encontram-se em mal estado de conservação "/>
    <n v="7"/>
    <s v="De maneira geral, sensação de segurança devido o fluxo de pessoas no local onde fica localizada a UBS. No entando, devido as constantes barreiras o pedestre é obrigado a ir para rua"/>
    <s v="https://drive.google.com/open?id=1XkaaafhE4MFJRR3-DInA2wVCqfc5AWt4, https://drive.google.com/open?id=1uAEabKaYEEU-4sPa3eG_PWkMhfXMjYeR, https://drive.google.com/open?id=14ubEqgpgYk3nLhXewDxe1Ruyo7Su1LyJ, https://drive.google.com/open?id=1VREypDchv4Gw_MUCQqwZ4y1VPQIRpYzN, https://drive.google.com/open?id=1c6DbdGoLnHhI7k9Pna7MECckfEwiu8TD, https://drive.google.com/open?id=15oOtcgHd5HfdQ8duIw5YrbgMwkUkvUiu, https://drive.google.com/open?id=1wbW1qVPYi0y-KNU1kabbRAmNWZNalwLO, https://drive.google.com/open?id=1s-s0cqp4ovr4zj9nFHZQHrOt0zQyrXhi, https://drive.google.com/open?id=1q-vRltz---piazlXUVjOWFSzPSEeRvH7, https://drive.google.com/open?id=1CXRMCs5qCIbd_NMbd8f9Dy6liSzv7ul4"/>
    <s v="vanessa.helena97@hotmail.com"/>
    <d v="1899-12-30T09:58:00"/>
    <n v="2"/>
    <n v="4"/>
    <n v="4"/>
    <n v="3"/>
    <n v="1"/>
    <n v="0"/>
    <n v="0"/>
    <n v="0"/>
    <n v="6"/>
    <n v="7"/>
    <n v="4"/>
    <n v="4"/>
    <n v="7"/>
    <n v="2.8"/>
    <n v="0"/>
    <n v="5.166666666666667"/>
    <n v="3.1333333333333333"/>
  </r>
  <r>
    <x v="415"/>
    <x v="0"/>
    <x v="77"/>
    <x v="13"/>
    <s v="AP"/>
    <x v="7"/>
    <x v="421"/>
    <x v="1"/>
    <n v="4"/>
    <s v="Buracos ao longo da pavimentação, frestas e falhas. Piso tátil em péssimas condições"/>
    <s v="5 | Calçada com menos de 2,0 metros de largura e faixa livre com menos de 1,20 m"/>
    <n v="1.84"/>
    <n v="1.69"/>
    <s v="A largura da faixa livre é variável devido a desregularidade do piso com trincas e buracos, e arvore e postes no caminho. Além disso, os pedestres compartilham a calçada com ciclistas, como foi possível evidenciar na avaliação. Para encontrar as dimensões foi realizada a média ponderada aproximada"/>
    <s v="10 | Calçada de aparência plana, que não impede o caminhar confortável e seguro"/>
    <s v="A calçada é aparentemente plana"/>
    <n v="7"/>
    <s v="obstáculos como postes, árvore, tampas e buracos impedem alguns momentos a caminhada continua"/>
    <n v="2"/>
    <s v="Rampas sem conexões ou em mal estado de conservação"/>
    <s v="0 | Sem faixa de travessia no trecho"/>
    <s v="Há apenas a passarela que conecta os dois lados da rodovia"/>
    <s v="0 | Trecho não tem semáforo para pedestre ou semáforo está com defeito"/>
    <s v=" "/>
    <s v="0 | Trecho não tem nenhuma orientação para localização dos pedestres"/>
    <s v="sem mapas de orientação pata pedestre"/>
    <n v="6"/>
    <n v="62"/>
    <s v="ônibus e caminhões são os que causam maior barulho"/>
    <s v="5 | Trecho com tráfego intenso de veículos, em especial motocicletas, ônibus, caminhões e vans com motor diesel"/>
    <s v="Fluxo intenso de veículo no local"/>
    <n v="4"/>
    <s v="Apenas alguns bancos em frente a universidade e parada de ônibus"/>
    <n v="1"/>
    <n v="3"/>
    <s v="Poucas arvores no percurso"/>
    <s v="5 | Trecho com trânsito mais agressivo e velocidade regulamentar acima de 50 km/h"/>
    <s v="Fluxo intenso de veículos e com velocidade acima de 50km/h. Além de compartilhar o espaço da calçada com ciclistas."/>
    <s v="https://drive.google.com/open?id=1sTTTqt1XVG5oDpCHVsb9_rlQ3XEJeEJ0, https://drive.google.com/open?id=1j76lazYpP4Oa_JEiCBiZm-hicDWcs85P, https://drive.google.com/open?id=1XG0JmRHCEDLJAB36u0Ly1kFCGQ-Q6z03, https://drive.google.com/open?id=1xj0U43M6dQ7dVCeM8vPGuxPCN3o70nnH, https://drive.google.com/open?id=1LmBMSSj3VaFEZefh0zq-DzGm8a4xh0ou, https://drive.google.com/open?id=1cl8xjpDzu77vGB3bv_Z6CLiWdbHCUlAT, https://drive.google.com/open?id=1FAycf9ynvCPdnTnx-G9FNHE8jeoU3f6-, https://drive.google.com/open?id=1byVinRHojH4RmBaOx5yQu24UGFERK2pM, https://drive.google.com/open?id=1Mofw1I87GR9rPIsFP2sIAz7eTQUYuxEW, https://drive.google.com/open?id=1u9v57_xTQPce5lldBRzosn56JuwOYeeK"/>
    <s v="vanessa.helena97@hotmail.com"/>
    <d v="1899-12-30T16:23:00"/>
    <n v="4"/>
    <n v="5"/>
    <n v="10"/>
    <n v="7"/>
    <n v="2"/>
    <n v="0"/>
    <n v="0"/>
    <n v="0"/>
    <n v="6"/>
    <n v="5"/>
    <n v="4"/>
    <n v="1"/>
    <n v="5"/>
    <n v="5.6"/>
    <n v="0"/>
    <n v="3.8333333333333335"/>
    <n v="4.0666666666666664"/>
  </r>
  <r>
    <x v="416"/>
    <x v="0"/>
    <x v="78"/>
    <x v="13"/>
    <s v="AP"/>
    <x v="3"/>
    <x v="422"/>
    <x v="0"/>
    <n v="3"/>
    <s v="O tipo de pavimentação utilizada é irregular. O trecho apresenta trincas, peças soltas e buracos."/>
    <n v="9"/>
    <n v="5.63"/>
    <n v="2.63"/>
    <s v="A largura condiz com o fluxo de pedestres e não há variação de tamanho ao longo do trecho, exceto na parte do ponto de ônibus que passa a ser menor."/>
    <s v="10 | Calçada de aparência plana, que não impede o caminhar confortável e seguro"/>
    <m/>
    <n v="7"/>
    <s v="Duas árvores foram posicionadas com uma parte sobre a faixa livre, que danificaram a pavimentação e impossibilitaram um caminhar contínuo. Além do ponto de ônibus que obriga um desvio."/>
    <n v="4"/>
    <s v="Há duas rampas no trecho, porém estão fora da norma e sem manutenção, o que impede o uso correto."/>
    <s v="5 | Faixa desgastada, com falta de manutenção e sem placas de advertência."/>
    <s v="Existem faixas em uma das esquinas e no meio do trecho. Ambas estão desgastadas e não apresentam placa de advertência."/>
    <n v="7"/>
    <s v="Trecho com semáforo para pedestre, porém sem sinal sonoro. O tempo de travessia é suficiente para o tamanho da via."/>
    <s v="0 | Trecho não tem nenhuma orientação para localização dos pedestres"/>
    <m/>
    <n v="7"/>
    <n v="60"/>
    <s v="Circulação de alguns ônibus, caminhões e motos, mas o ruído não atrapalha a conversação."/>
    <n v="6"/>
    <s v="Apesar do tráfego de motos, ônibus e caminhões, não é possível sentir ou ver a fumaça dos veículos."/>
    <n v="4"/>
    <s v="Trecho com parada de ônibus e alguns bancos de concreto que foram, aparentemente, colocados por frequentadores do local."/>
    <n v="8"/>
    <n v="27"/>
    <s v="Uma parte do trecho não contém arborização. Existem jardins e plantas que necessitam de manutenção, além de algumas árvores que estão mal conservadas."/>
    <n v="6"/>
    <s v="A rua é movimentada durante todo o dia, mas a noite, devido a pouca iluminação, não se tem a mesma &quot;sensação de segurança&quot; que pela manhã."/>
    <s v="https://drive.google.com/open?id=1a0u2CJzWa8YulwT4b1xs_NTdjg7MMF7M, https://drive.google.com/open?id=1SWeElhcHm9o1NJ9znF9BrGfxOvLxb1T3, https://drive.google.com/open?id=1OXhAM7mI1ftvcgbfvfaxoWnOqHLBqglG, https://drive.google.com/open?id=1sqZJxyM82ydEAN-qmQURxXX2PfJe2KeE, https://drive.google.com/open?id=1ZkS-Kbo6neN8grMNTZRRMBNvRlREE5Kv, https://drive.google.com/open?id=1sS3-EtLnkME006YQTXMOiKHKW3dhdkpx, https://drive.google.com/open?id=1uDp3AkxePw4zJPmEP-w0jBpRzxeIQOIw, https://drive.google.com/open?id=1ks15XyFWfwwCRnbuKnk-fsXFlvCHhlX9, https://drive.google.com/open?id=1WKlv8n0Z8rmidyX6Fcfl3J8BHtousohj, https://drive.google.com/open?id=16trj5GaKO7pR1Q2odtIgyfAvFvfJWVzf"/>
    <s v="amand_martins@hotmail.com"/>
    <d v="1899-12-30T11:00:00"/>
    <n v="3"/>
    <n v="9"/>
    <n v="10"/>
    <n v="7"/>
    <n v="4"/>
    <n v="5"/>
    <n v="7"/>
    <n v="0"/>
    <n v="7"/>
    <n v="6"/>
    <n v="4"/>
    <n v="8"/>
    <n v="6"/>
    <n v="6.6"/>
    <n v="4.833333333333333"/>
    <n v="6.666666666666667"/>
    <n v="6.2"/>
  </r>
  <r>
    <x v="417"/>
    <x v="0"/>
    <x v="77"/>
    <x v="13"/>
    <s v="AP"/>
    <x v="5"/>
    <x v="423"/>
    <x v="0"/>
    <n v="2"/>
    <s v="Sem acessibilidade. Em periodo de chuva muitas poças d'água e lama. Calçada descontinua e ocupada por mato. Sem piso tátil"/>
    <n v="2"/>
    <n v="4.5"/>
    <m/>
    <s v="Largura irregular, os pedestres andam no meio fio. Há espaço para ser estruturada as calçadas, mas não é devidamente utilizado. Nos pontos onde há pavimentação, esta é ocupada por carros. Sem faixa livre."/>
    <n v="9"/>
    <s v="Terreno relativamente plano, pouca inclinação"/>
    <n v="3"/>
    <s v="Desvios contínuos que obrigam os pedestres a andarem no meio fio. Carros estacionados, mato invadindo as calçadas."/>
    <s v="0 | Não há rampas de acessibilidade."/>
    <s v="Sem rampa adequada"/>
    <s v="0 | Sem faixa de travessia no trecho"/>
    <m/>
    <s v="0 | Trecho não tem semáforo para pedestre ou semáforo está com defeito"/>
    <m/>
    <s v="0 | Trecho não tem nenhuma orientação para localização dos pedestres"/>
    <s v="Não há mapas nem placas de orientação para pedestres"/>
    <n v="7"/>
    <n v="60"/>
    <s v="As motos são as principais causas de ruído do local."/>
    <n v="9"/>
    <s v="Baixo nível de poluição, sem incomodo durante o percurso"/>
    <s v="0 | Trecho sem nenhum ponto de apoio ou conforto para o pedestre"/>
    <s v="Sem mobiliário para descanso e cobertura para caminhar. Sem abrigo para casos de chuva. Desconforto para os dias de temperatura elevada."/>
    <s v="0 | Trecho de rua sem nenhuma vegetação"/>
    <m/>
    <s v="Sem árvores no trecho, apenas dentro de lotes. Muito mato, sem manutenção"/>
    <n v="3"/>
    <s v="Sensação de pouca segurança devido os desvios para a rua por conta da falta de estruturação das calçadas."/>
    <s v="https://drive.google.com/open?id=1mQYRqdY8T8SBrOUhFb36E5gwLZEJFoLJ, https://drive.google.com/open?id=1JOkGqmPasTzkh4BkxEaFCBXCu1mxDOe4, https://drive.google.com/open?id=1znoEziNEKEMC2seIxhaagJKM7W3PPzR4, https://drive.google.com/open?id=17Y2n-0eSP_kam3JzJn8UY7I_xyAPGPBR, https://drive.google.com/open?id=1P7I1Z4GdE2RZdgXUoheaTaKUfBNR8Orl, https://drive.google.com/open?id=1URtKKhUEQYxCKdA03RNvzD_UDMNls4HP, https://drive.google.com/open?id=1qQOC_MN2Zg9gGCtw_IVdEoy5x9cjC3Fl, https://drive.google.com/open?id=1-VCPj2bIyoSB3-U7hrHQGWp_dV5tani6, https://drive.google.com/open?id=1ZxdDJANCs02xz2g8fNVAPvKAk-CGSgGk, https://drive.google.com/open?id=1q_tZInUFAnV1nQ0KKsX1L1Mcjj22hQPl"/>
    <s v="vanessa.helena97@hotmail.com"/>
    <d v="1899-12-30T16:15:00"/>
    <n v="2"/>
    <n v="2"/>
    <n v="9"/>
    <n v="3"/>
    <n v="0"/>
    <n v="0"/>
    <n v="0"/>
    <n v="0"/>
    <n v="7"/>
    <n v="9"/>
    <n v="0"/>
    <n v="0"/>
    <n v="3"/>
    <n v="3.2"/>
    <n v="0"/>
    <n v="3.8333333333333335"/>
    <n v="2.6666666666666665"/>
  </r>
  <r>
    <x v="418"/>
    <x v="0"/>
    <x v="77"/>
    <x v="13"/>
    <s v="AP"/>
    <x v="1"/>
    <x v="424"/>
    <x v="0"/>
    <n v="3"/>
    <s v="Muitas trincas, materiais diferentes durante o percurso, falta de manutenção, peças soltas. Dificuldade para pessoas com mobilidade reduzida e deficientes visuais. Sem piso tátil"/>
    <n v="6"/>
    <n v="2.69"/>
    <n v="1.86"/>
    <s v="A largura varia ao londo do trecho devido arvores, bancos e automóveis. Foi utilizada a média ponderada aproximada para encontrar a faixa livre"/>
    <n v="8"/>
    <s v="Há pontos com rampas para entrada de carro"/>
    <n v="6"/>
    <s v="Presença de arvores, carro estacionado e mobiliário em alguns pontos do trecho"/>
    <n v="2"/>
    <s v="Presença de rampa em apenas uma das esquinas. Sendo esta fora das normas de acessibilidade, muito inclinada e carro estacionado obstruindo a passagem."/>
    <s v="0 | Sem faixa de travessia no trecho"/>
    <s v="Sem faixa de pedestre  no trecho"/>
    <s v="0 | Trecho não tem semáforo para pedestre ou semáforo está com defeito"/>
    <m/>
    <s v="0 | Trecho não tem nenhuma orientação para localização dos pedestres"/>
    <s v="Sem placa para instrução dos pedestres"/>
    <n v="9"/>
    <n v="57"/>
    <s v="Não houve incomodo em relação ao ruído."/>
    <n v="9"/>
    <s v="Apesar do fluxo de carros e motos, não é possível sentir e ver a fumaça dos veículos."/>
    <n v="7"/>
    <s v="Há uma praça próxima"/>
    <n v="4"/>
    <n v="9"/>
    <s v="árvores e jardins estão em mal estado de conservação. No entanto, devido as copas grandes das árvores, estas possibilitam sombra em determinados pontos do trecho."/>
    <n v="9"/>
    <s v="Sensação de segurança devido a rede de serviços no trecho."/>
    <s v="https://drive.google.com/open?id=1i3VJMCO3pHuNI3R76leOcRLQv5X0-0WP, https://drive.google.com/open?id=1gaZHbKHYstUWqvdu9q1Io8cRN7tnXl-L, https://drive.google.com/open?id=1AnVuLwDMCagIyqsfJoSxp_ix05SunjUj, https://drive.google.com/open?id=1Z6jRXEEuXbnjVS4oxYxZGng1IM-AQaVj, https://drive.google.com/open?id=1LlStW2EYBZx0Qp7SWOymJb0qaHq29Pd4, https://drive.google.com/open?id=1SjUcbZY0pKq3Fm-pVDUrwq7BI6D-NFdI, https://drive.google.com/open?id=1CgFW1fizoZK3ID1DwlH23n-yCy1TTp2k, https://drive.google.com/open?id=1VLxrOYeas3GCr_9JizXy7v6-zwQPYEgB, https://drive.google.com/open?id=199Tfnajbpkre79mK8gMC1UVuTSdMDG-O, https://drive.google.com/open?id=1KA-0I3yaCu6oo3UNscHr0U8HOqgiz_ty"/>
    <s v="vanessa.helena97@hotmail.com"/>
    <d v="1899-12-30T09:30:00"/>
    <n v="3"/>
    <n v="6"/>
    <n v="8"/>
    <n v="6"/>
    <n v="2"/>
    <n v="0"/>
    <n v="0"/>
    <n v="0"/>
    <n v="9"/>
    <n v="9"/>
    <n v="7"/>
    <n v="4"/>
    <n v="9"/>
    <n v="5"/>
    <n v="0"/>
    <n v="7"/>
    <n v="4.8"/>
  </r>
  <r>
    <x v="419"/>
    <x v="0"/>
    <x v="78"/>
    <x v="13"/>
    <s v="AP"/>
    <x v="7"/>
    <x v="425"/>
    <x v="0"/>
    <n v="1"/>
    <s v="A calçada em frente à escola é regular, mas há algumas trincas e uma tampa quebrada. O restante do trecho é irregular; Há buracos, blocos e tampas soltas, e uma pequena parte não é pavimentada."/>
    <n v="3"/>
    <n v="4.93"/>
    <n v="1.74"/>
    <s v="O trecho apresenta calçada com dois tamanhos de largura total (1.89 e 3,04). A faixa livre varia ao longo do trecho."/>
    <n v="6"/>
    <s v="O trecho é plano, mas apresenta pontos com rampas."/>
    <n v="2"/>
    <s v="Trecho com árvores mal posicionadas, degraus e barracas de venda."/>
    <n v="4"/>
    <s v="Todas as rampas estão fora da norma e necessitam de manutenção."/>
    <n v="7"/>
    <s v="Trecho apresenta faixas nas duas esquinas, com leve desgaste, porém sem sinal de advertência."/>
    <n v="4"/>
    <s v="O semáforo existe, mas não há sinal sonoro. O tempo de espera é inferior a 1 minuto e de travessia é de 10 segundos, entretanto este tempo é insuficiente devido o tamanho da rua."/>
    <s v="0 | Trecho não tem nenhuma orientação para localização dos pedestres"/>
    <m/>
    <n v="2"/>
    <n v="61"/>
    <s v="Trecho com grande tráfego de ônibus. Durante o trajeto o ruído dificulta a conversação e é mais intenso próximo ao ponto de ônibus."/>
    <n v="2"/>
    <s v="A fumaça não é visível, mas causa efeitos sobre a respiração."/>
    <n v="2"/>
    <s v="Há apenas uma parada de ônibus no trecho, mas não é suficiente para abrigar o quantitativo de pessoas que trafegam no local."/>
    <n v="4"/>
    <n v="8"/>
    <s v="Árvores que geram bom sombreamento, mas estão mal conservadas."/>
    <n v="7"/>
    <s v="Rua movimentada, com comércio de pequenas barracas e &quot;sensação de segurança&quot; somente quando há o movimento de pessoas."/>
    <s v="https://drive.google.com/open?id=1SgRrhZwLaw0fZDbFwMESUusm8MfCQbFj, https://drive.google.com/open?id=16jyNZRsIJ2zJmV3vdsAzxicM3PSQ4KFK, https://drive.google.com/open?id=15Ooh8iIewqkTB4pATktmbdlFdS1JZnJ2, https://drive.google.com/open?id=1XaiPKKimJDVByHZEB1cLmgIs45TH_Bq6, https://drive.google.com/open?id=14Lq1anXurFRb6lMkZf9mjkMgYIXMvnGV, https://drive.google.com/open?id=146_0GGIvsTqHt9lNu0pSFMy0B9_JRx91, https://drive.google.com/open?id=1CxJqEpehwJ3sgthH8QlAS4b09jym6kmh, https://drive.google.com/open?id=1pyOUDZzNg87aB4SkKbhD4uNE9nCheMIQ, https://drive.google.com/open?id=1Iw-fNkraneT8FVoeisxu0bkPhaJj-Wd3, https://drive.google.com/open?id=1q0ky9x4bK-dr_OBhNrxsqGeO316glhkL"/>
    <s v="amand_martins@hotmail.com"/>
    <d v="1899-12-30T08:50:00"/>
    <n v="1"/>
    <n v="3"/>
    <n v="6"/>
    <n v="2"/>
    <n v="4"/>
    <n v="7"/>
    <n v="4"/>
    <n v="0"/>
    <n v="2"/>
    <n v="2"/>
    <n v="2"/>
    <n v="4"/>
    <n v="7"/>
    <n v="3.2"/>
    <n v="4.833333333333333"/>
    <n v="2.6666666666666665"/>
    <n v="3.8"/>
  </r>
  <r>
    <x v="420"/>
    <x v="0"/>
    <x v="78"/>
    <x v="13"/>
    <s v="AP"/>
    <x v="2"/>
    <x v="426"/>
    <x v="0"/>
    <n v="3"/>
    <s v="Há blocos e peças sobressaltadas, buracos e trincas. Não há piso tátil. As entradas de carro apresentam pavimentação desgastada."/>
    <n v="3"/>
    <n v="2.87"/>
    <n v="1.97"/>
    <s v="Há dois tamanhos de largura total (2,24 e 3,5). A largura é insuficiente devido o fluxo intenso de pessoas."/>
    <n v="7"/>
    <s v="O trecho apresenta calçadas planas, mas apenas uma parte têm calçada inclinada."/>
    <n v="2"/>
    <s v="O trecho tem árvores mal posicionadas, barracas para comércio e degraus."/>
    <n v="3"/>
    <s v="As rampas da esquina da maternidade estão fora da norma. Na outra esquina, elas são muito inclinadas, além de estarem longe da faixa."/>
    <n v="7"/>
    <s v="As esquinas têm faixas de pedestre levemente desgastadas"/>
    <n v="3"/>
    <s v="Há semáforo para pedestre, porém o tempo de travessia é insuficiente, e não há sinal sonoro."/>
    <s v="0 | Trecho não tem nenhuma orientação para localização dos pedestres"/>
    <m/>
    <n v="2"/>
    <n v="62"/>
    <s v="Os ônibus e os veículos entrando e saindo do hospital emitem muito ruído. Em alguns momentos dificulta a conversação."/>
    <n v="3"/>
    <s v="Tráfego de ônibus e motocicletas. A fumaça não é visível, mas tem efeito sobre a respiração."/>
    <n v="7"/>
    <s v="Trecho com parada de ônibus coberta, além de cadeiras e bancos colocados pelos trabalhadores do local."/>
    <n v="4"/>
    <n v="11"/>
    <s v="As árvores dão bom sombreamento, mas estão em mal estado de conservação."/>
    <n v="7"/>
    <s v="Trecho com circulação intensa de pedestre, comércio aberto e considerável &quot;sensação de segurança&quot;."/>
    <s v="https://drive.google.com/open?id=19jQNPtxUvVr5lH0WHSoNeOereMgG5rV9, https://drive.google.com/open?id=1-sFbPlbnX0G227hdLv6GUUcPYpy8KhFN, https://drive.google.com/open?id=1JYakB3kyO7V5VTgVI-TJLU108dpfKp7y, https://drive.google.com/open?id=1maxadHdN6SHYPpwlK_rOXxq_rxPJx8hT, https://drive.google.com/open?id=1gsEkPpaXQbodz_mVJ-sgBVGmZeNjWE4l, https://drive.google.com/open?id=1EGqK91Uu29EnjH94BCp6trrCA1kratkw, https://drive.google.com/open?id=13kcJju24cRTSWUIf_pw7NedTMY_xHJ9t, https://drive.google.com/open?id=1zRPYUgWCMR2uqkUUx6d4U4HInGFpK5VP, https://drive.google.com/open?id=1z4Ye6qjvQy_7LaCAnjyhAC5l0HSvBY0l, https://drive.google.com/open?id=1AerN_oQPJ1Rio1Q8EJIQuevROnfrxi6k"/>
    <s v="amand_martins@hotmail.com"/>
    <d v="1899-12-30T08:40:00"/>
    <n v="3"/>
    <n v="3"/>
    <n v="7"/>
    <n v="2"/>
    <n v="3"/>
    <n v="7"/>
    <n v="3"/>
    <n v="0"/>
    <n v="2"/>
    <n v="3"/>
    <n v="7"/>
    <n v="4"/>
    <n v="7"/>
    <n v="3.6"/>
    <n v="4.5"/>
    <n v="3.6666666666666665"/>
    <n v="4.1333333333333337"/>
  </r>
  <r>
    <x v="421"/>
    <x v="0"/>
    <x v="78"/>
    <x v="13"/>
    <s v="AP"/>
    <x v="1"/>
    <x v="427"/>
    <x v="0"/>
    <n v="2"/>
    <s v="A calçada em frente ao Super Fácil apresenta pavimento regular, mas a maior parte do trecho possui pavimentação danificada, tampas de caixas soltas ou sobressaltadas, gramas e buracos. Há piso tátil apenas no ponto de ônibus."/>
    <n v="6"/>
    <n v="2.8"/>
    <n v="1.84"/>
    <s v="A largura total é regular, mas há variação na faixa livre ao longo do trecho."/>
    <n v="6"/>
    <s v="O trecho apresenta alguns imóveis com calçadas inclinadas para entrada de carros."/>
    <n v="3"/>
    <s v="O trecho contém árvores mal posicionadas, degraus, postes e lixo, que obrigam a realização de desvios."/>
    <n v="3"/>
    <s v="Apenas a esquina do Super Fácil apresenta rampas, entretanto estão fora de norma."/>
    <n v="2"/>
    <s v="Apenas uma esquina tem faixa de pedestres, que está desgastada e com partes coberta por reparos no asfalto. Não há semáforo de advertência."/>
    <s v="5 | Trecho com semáforo para pedestres, mas sem sinal sonoro. Espera para abertura superior a 1 min. e tempo curto (menos de 15 seg.) para travessia"/>
    <s v="Existe semáforo, mas não tem sinal sonoro. O pedestre espera 1 minuto e tem 11 segundos para travessia."/>
    <s v="0 | Trecho não tem nenhuma orientação para localização dos pedestres"/>
    <m/>
    <n v="7"/>
    <n v="56"/>
    <s v="Em alguns momentos, as motos que circulam no trecho emitem um ruído maior."/>
    <n v="7"/>
    <s v="Tráfego de motos, mas a fumaça emitida não é perceptível."/>
    <s v="5 | Trecho com algum local para descanso ou abrigo, como parada de ônibus ou marquise de edifício"/>
    <s v="Há uma parada de ônibus no trecho."/>
    <n v="6"/>
    <n v="6"/>
    <s v="As árvores estão em mal estado de conservação."/>
    <n v="7"/>
    <s v="A circulação de pedestre é leve, e há uma considerável &quot;sensação de segurança&quot; no momento da avaliação."/>
    <s v="https://drive.google.com/open?id=1rPZxuVgmpDE1Ql2Cjt7BXOSRxfVUofkc, https://drive.google.com/open?id=15jdaPVcNd4_NTtIGtqAwue2fjSdZNWh1, https://drive.google.com/open?id=1xlrH5ZZsMXdFMKE4tFXOLh-GotJjP7rA, https://drive.google.com/open?id=1nkI2JlegdkiEXT1AXw7PREKpPK2Vyh8p, https://drive.google.com/open?id=1DQlKFCqpzc3Z_FrrhzLl4UyImxksOqBi, https://drive.google.com/open?id=1v1dWsvuc2gpsBqzq52lIMWqcxl11nTqv, https://drive.google.com/open?id=1wk1o4u2nQ2oWjwsuj9BcSLcA3kTgkLr0, https://drive.google.com/open?id=1_dfaye00rUAERWRkgJzjJ82fhoeyvWo6, https://drive.google.com/open?id=1e-gMbjTeeNi0s1fgIneZGn3rK8Tqwwsa, https://drive.google.com/open?id=196MZY5zi-GER8FDqsvOWuAdgIOTvMDRy"/>
    <s v="amand_martins@hotmail.com"/>
    <d v="1899-12-30T09:50:00"/>
    <n v="2"/>
    <n v="6"/>
    <n v="6"/>
    <n v="3"/>
    <n v="3"/>
    <n v="2"/>
    <n v="5"/>
    <n v="0"/>
    <n v="7"/>
    <n v="7"/>
    <n v="5"/>
    <n v="6"/>
    <n v="7"/>
    <n v="4"/>
    <n v="2.6666666666666665"/>
    <n v="6.333333333333333"/>
    <n v="4.5"/>
  </r>
  <r>
    <x v="422"/>
    <x v="0"/>
    <x v="78"/>
    <x v="13"/>
    <s v="AP"/>
    <x v="9"/>
    <x v="428"/>
    <x v="0"/>
    <n v="1"/>
    <s v="Trecho com muitas fissuras, buracos, tampas soltas e partes sem pavimentação. Sem piso tátil e com pastes impossíveis de caminhar."/>
    <n v="3"/>
    <n v="2.4900000000000002"/>
    <n v="1.54"/>
    <s v="Há dois tamanhos de largura total (2,49 e 1,95), porém a faixa livre varia ao longo do trecho."/>
    <s v="10 | Calçada de aparência plana, que não impede o caminhar confortável e seguro"/>
    <s v="Calçadas aparentemente planas."/>
    <n v="1"/>
    <s v="Trecho com árvores mal posicionadas, além de postes e outros mobiliários urbanos. Em dias de jogos, a calçada do ginásio é ocupada por barracas que obrigam o pedestre a sair para a rua."/>
    <n v="2"/>
    <s v="As rampas existentes estão fora da norma, além de não estarem bem posicionadas no trecho. Uma das esquinas não tem rampa, e a altura entre a calçada e o nível da rua é grande."/>
    <n v="6"/>
    <s v="As faixas existentes estão desgastadas, e apenas uma apresenta placa de advertência."/>
    <n v="4"/>
    <s v="Existe semáforo para pedestre, mas não há sinal sonoro. O tempo de espera é inferior a 1 minuto e de travessia é de 10 segundos, o que é insuficiente em relação à largura da rua."/>
    <s v="0 | Trecho não tem nenhuma orientação para localização dos pedestres"/>
    <m/>
    <n v="7"/>
    <n v="61"/>
    <s v="As motos emitem muito ruído."/>
    <n v="7"/>
    <s v="Não é perceptível a poluição no trecho, mas há um tráfego considerável de motos."/>
    <n v="6"/>
    <s v="O trecho apresenta ponto de parada e próximo ao local há uma praça grande."/>
    <n v="3"/>
    <n v="5"/>
    <s v="Árvores estão em mal estado de conservação."/>
    <n v="7"/>
    <s v="A rua não apresenta comércio aberto, mas há um trânsito moderado de pedestre que gera uma sensação de segurança no período da manhã e tarde."/>
    <s v="https://drive.google.com/open?id=1qxrnD_zoj4qjUpwUpuH4wVt0BBc1kZ8Q, https://drive.google.com/open?id=1mNrq-24h0QtL8FUN7j8kkXnPQwUF_ZMO, https://drive.google.com/open?id=16xp7DThfhsqF7pKEXUX_oDp-jVKr0zb2, https://drive.google.com/open?id=10UgKtHkNYjopDNFCkQPiYssam4AUGKzk, https://drive.google.com/open?id=1Lc6LqOp4S4eoQj2NLrd9D7VckyPTMTpx, https://drive.google.com/open?id=1na-jIv134vcFl-r5QQ6-8mDjJ-UB9x0c, https://drive.google.com/open?id=1rKUBAJEoHzp-0SwX0ZrDYeGFgraV2nxz, https://drive.google.com/open?id=1Ur2sF0VfYcF_uoRCDqCyikDzu2YpY9S_, https://drive.google.com/open?id=1vnWedNx56jSx13RWeZtsnejLc8wHNxxd, https://drive.google.com/open?id=1ogckh-97vOkrkk3QyA1WSUtgN_kO1c_2"/>
    <s v="amand_martins@hotmail.com"/>
    <d v="1899-12-30T10:10:00"/>
    <n v="1"/>
    <n v="3"/>
    <n v="10"/>
    <n v="1"/>
    <n v="2"/>
    <n v="6"/>
    <n v="4"/>
    <n v="0"/>
    <n v="7"/>
    <n v="7"/>
    <n v="6"/>
    <n v="3"/>
    <n v="7"/>
    <n v="3.4"/>
    <n v="4.333333333333333"/>
    <n v="5.5"/>
    <n v="4.3666666666666663"/>
  </r>
  <r>
    <x v="423"/>
    <x v="0"/>
    <x v="76"/>
    <x v="13"/>
    <s v="AP"/>
    <x v="2"/>
    <x v="429"/>
    <x v="0"/>
    <n v="8"/>
    <s v="calçada com pavimento regular, mas há algumas trincas e defeitos"/>
    <n v="7"/>
    <n v="2.2999999999999998"/>
    <n v="1.1000000000000001"/>
    <m/>
    <n v="8"/>
    <s v="Tem duas rampas entrada e saída de carros na calçada, para uso de ambulâncias, porém muitos carros entram para deixar pacientes, o que é perigoso para pedestres. "/>
    <n v="7"/>
    <s v="a noite mesas de lanchonetes fecham parcialmente a passagem, e durante o dia mototaxistas fecham parcialmente a passagem em seu ponto"/>
    <s v="5 | A rampa existe, mas está fora de norma ou sem manutenção"/>
    <s v="Rampas sem manutenção e uma totalmente impossibilitada para uso, as outras duas fora da norma"/>
    <n v="4"/>
    <s v="Faixas bastante desgastadas"/>
    <s v="0 | Trecho não tem semáforo para pedestre ou semáforo está com defeito"/>
    <m/>
    <s v="0 | Trecho não tem nenhuma orientação para localização dos pedestres"/>
    <m/>
    <n v="8"/>
    <n v="63"/>
    <s v="Muitas motos barulhentas e buzinas"/>
    <n v="8"/>
    <m/>
    <s v="0 | Trecho sem nenhum ponto de apoio ou conforto para o pedestre"/>
    <m/>
    <s v="5 | Trecho com algumas árvores que trazem sombra"/>
    <n v="2"/>
    <m/>
    <n v="8"/>
    <s v="bem movimentado"/>
    <s v="https://drive.google.com/open?id=1vWcLIvFb42AX1qu5Bus8xyjayFQkuzCG, https://drive.google.com/open?id=1YKUsen3BBoo83uUr5uPhEP1oYH8UgWDu, https://drive.google.com/open?id=1ZDlYtszdYFCV_8OM84Qww9NeQHqqVwTK, https://drive.google.com/open?id=1xzIi5Rnu1AL9umlra_vIyjmLIqhPPrth, https://drive.google.com/open?id=1LX0CsP_UGETKB9fbbo8CG2oYKWEgX1dH, https://drive.google.com/open?id=1nGE0uGIrL12Y90CWV2mGqFYr6d7XdJ5w, https://drive.google.com/open?id=1_PMrlAPbeamnP9NtMevscXW3IxSXTgoO, https://drive.google.com/open?id=13_9FGk342KK8gyko1mECH-3HENQ7lCEo, https://drive.google.com/open?id=1zuB7IW2dOeFNoCGGvZoIlRfXpVo1gmYk, https://drive.google.com/open?id=15kpLugdCJ4FxtSIIzri6fnleT3D-xABX"/>
    <s v="andreluisss12@gmail.com"/>
    <d v="1899-12-30T10:02:00"/>
    <n v="8"/>
    <n v="7"/>
    <n v="8"/>
    <n v="7"/>
    <n v="5"/>
    <n v="4"/>
    <n v="0"/>
    <n v="0"/>
    <n v="8"/>
    <n v="8"/>
    <n v="0"/>
    <n v="5"/>
    <n v="8"/>
    <n v="7"/>
    <n v="2"/>
    <n v="5.666666666666667"/>
    <n v="5.833333333333333"/>
  </r>
  <r>
    <x v="424"/>
    <x v="0"/>
    <x v="79"/>
    <x v="14"/>
    <s v="AL"/>
    <x v="6"/>
    <x v="430"/>
    <x v="2"/>
    <s v="10 | Calçada nivelada, sem imperfeições e dotada de piso tátil"/>
    <m/>
    <n v="8"/>
    <n v="2"/>
    <m/>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5 | Trecho com semáforo para pedestres, mas sem sinal sonoro. Espera para abertura superior a 1 min. e tempo curto (menos de 15 seg.) para travessia"/>
    <m/>
    <s v="5 | Trecho tem apenas placas indicando os pontos de interesse"/>
    <m/>
    <s v="10 | Trecho com baixo nível de ruído, com, no máximo, 65 dB de nível sonoro"/>
    <m/>
    <m/>
    <s v="10 | Trecho com baixo nível de poluição, permitindo sentir até o aroma de plantas e flores"/>
    <m/>
    <s v="5 | Trecho com algum local para descanso ou abrigo, como parada de ônibus ou marquise de edifício"/>
    <m/>
    <s v="5 | Trecho com algumas árvores que trazem sombra"/>
    <n v="3"/>
    <m/>
    <n v="7"/>
    <s v="Trecho com tráfego leve, porém a avenida não possui fachada ativa, com baixa movimentação de pedestres, tornando o local perigoso (sensação de insegurança)."/>
    <s v="https://drive.google.com/open?id=1GCV2j_8ntmEJPKK9XjHgP3pYb_qoQqpO, https://drive.google.com/open?id=11DhrVvICSSNuYNo0zryChTGFbHx1XxE5, https://drive.google.com/open?id=1igD2aKnTsV_qYU_lFYmyTlt8wzSdzZuy, https://drive.google.com/open?id=1LbWPzHVBr-KJ-gQMdIaywEXhmzisHdOo, https://drive.google.com/open?id=1xAwq_SZMvebcd5NxJdUAyEOjoNL2JKAb, https://drive.google.com/open?id=1Cv_mQ1DuHChSEmNCxvj89fdgV9qk_F6p, https://drive.google.com/open?id=1AGSsIB9pRPsVxOIRC9yCHYAzUSO5iwgl, https://drive.google.com/open?id=1c_F8rnOpk0NbipIRMN3J6amsYYOsndAM, https://drive.google.com/open?id=1peoZZ1a-TLGVdVAprH2RPto82DkAYFfk"/>
    <s v="anacbandeiras@hotmail.com"/>
    <d v="1899-12-30T10:00:00"/>
    <n v="10"/>
    <n v="8"/>
    <n v="10"/>
    <n v="10"/>
    <n v="10"/>
    <n v="10"/>
    <n v="5"/>
    <n v="5"/>
    <n v="10"/>
    <n v="10"/>
    <n v="5"/>
    <n v="5"/>
    <n v="7"/>
    <n v="9.6"/>
    <n v="7.5"/>
    <n v="7.5"/>
    <n v="8.5"/>
  </r>
  <r>
    <x v="425"/>
    <x v="0"/>
    <x v="79"/>
    <x v="14"/>
    <s v="AL"/>
    <x v="2"/>
    <x v="431"/>
    <x v="0"/>
    <s v="0 | Calçada completamente destruída, repleta de buracos, blocos e pedras soltas que “empurram” o pedestre para a rua"/>
    <m/>
    <n v="3"/>
    <m/>
    <m/>
    <m/>
    <n v="6"/>
    <m/>
    <s v="5 | Obstáculos obrigam a constantes desvios."/>
    <m/>
    <s v="5 | A rampa existe, mas está fora de norma ou sem manutenção"/>
    <m/>
    <s v="0 | Sem faixa de travessia no trecho"/>
    <m/>
    <s v="0 | Trecho não tem semáforo para pedestre ou semáforo está com defeito"/>
    <s v="Não existe semáforo"/>
    <s v="0 | Trecho não tem nenhuma orientação para localização dos pedestres"/>
    <m/>
    <n v="8"/>
    <m/>
    <m/>
    <s v="5 | Trecho com tráfego intenso de veículos, em especial motocicletas, ônibus, caminhões e vans com motor diesel"/>
    <m/>
    <s v="0 | Trecho sem nenhum ponto de apoio ou conforto para o pedestre"/>
    <m/>
    <n v="2"/>
    <n v="1"/>
    <m/>
    <n v="7"/>
    <m/>
    <s v="https://drive.google.com/open?id=1_6eYuV29p9Wj9PPqkfqJgcTAtuwZ0HmX, https://drive.google.com/open?id=1mI3EqGyd43rNjmOlkjr7nrSbSJEh2kAb, https://drive.google.com/open?id=1u8FzrU77vHFe2FcDjkQDxZnQ5WJ4BnF-, https://drive.google.com/open?id=1ABYx6vafYBcaBbvcVaQEXqBAFQi7sTA1, https://drive.google.com/open?id=1_uRKXFv8pdC3DtxJZ9BFqV3Yy4n-6VJJ, https://drive.google.com/open?id=1Llcel2YhNd3WfLaxl2L828mo7_FuWwkA, https://drive.google.com/open?id=1niOEpMELCPDgbeF9AheBN6COgb9yPniY, https://drive.google.com/open?id=1_RzYMocCFb_a9q3RTbdGAcmTyXOhrU2J, https://drive.google.com/open?id=1F-_M0LFylE-Vk7Ejb5d-Ddn4-eZFjqn6, https://drive.google.com/open?id=1PQn0nlAuz5v6qPp0zA_KKeTTQrEAIBXb"/>
    <s v="anacbandeiras@hotmail.com"/>
    <d v="1899-12-30T14:30:00"/>
    <n v="0"/>
    <n v="3"/>
    <n v="6"/>
    <n v="5"/>
    <n v="5"/>
    <n v="0"/>
    <n v="0"/>
    <n v="0"/>
    <n v="8"/>
    <n v="5"/>
    <n v="0"/>
    <n v="2"/>
    <n v="7"/>
    <n v="3.8"/>
    <n v="0"/>
    <n v="4.166666666666667"/>
    <n v="3.4333333333333331"/>
  </r>
  <r>
    <x v="426"/>
    <x v="0"/>
    <x v="80"/>
    <x v="14"/>
    <s v="AL"/>
    <x v="0"/>
    <x v="432"/>
    <x v="0"/>
    <s v="0 | Calçada completamente destruída, repleta de buracos, blocos e pedras soltas que “empurram” o pedestre para a rua"/>
    <s v="Calçadas sem pavimento de concreto, de forma irregular e com piso terra "/>
    <s v="0 | Calçada estreita, com menos de 1,20 m, sem faixa livre"/>
    <n v="4"/>
    <m/>
    <s v="Largura irregular e variável "/>
    <s v="0 | Inclinação acima de 10 graus"/>
    <s v="O trecho da calçada não possui nenhuma inclinação, é totalmente desnivelada devido não possuir acabamentos adequados "/>
    <s v="0 | Lugar fechado de barreiras, que obriga o cidadão a sair para a rua."/>
    <s v="Trecho com presença de postes, árvores, carros e comércio "/>
    <s v="0 | Não há rampas de acessibilidade."/>
    <s v="O trecho não possui nenhuma rampa de acesso a deficientes e o meio fio não permite que o deficiente chegue até a calçada"/>
    <s v="0 | Sem faixa de travessia no trecho"/>
    <s v="Não possui presença de faixa "/>
    <s v="0 | Trecho não tem semáforo para pedestre ou semáforo está com defeito"/>
    <s v="Semáforo inexistente  "/>
    <s v="0 | Trecho não tem nenhuma orientação para localização dos pedestres"/>
    <s v="As placas existente são apenas para identificação do Parque Municipal "/>
    <s v="10 | Trecho com baixo nível de ruído, com, no máximo, 65 dB de nível sonoro"/>
    <m/>
    <s v="O trecho só possui acesso a carros particulares e os ruídos são mínimos, mais dos pássaros e pessoas   "/>
    <s v="10 | Trecho com baixo nível de poluição, permitindo sentir até o aroma de plantas e flores"/>
    <s v="O ar é bastante limpo, até pelo fato de ser uma reserva e distante do meio urbano mais movimentado"/>
    <s v="0 | Trecho sem nenhum ponto de apoio ou conforto para o pedestre"/>
    <s v="Não possui espaços destinados a esse fim"/>
    <n v="8"/>
    <m/>
    <s v="Trecho de acesso composto por árvores"/>
    <n v="6"/>
    <s v="Trecho com pouca segurança para quem caminha, de forma que não traz conforto e segurança, mas que possui tráfego leve "/>
    <s v="https://drive.google.com/open?id=1o_F7NiHM-uq-lm3fQUNiHFLeJoRzHKst, https://drive.google.com/open?id=1hy7gfzqIvvY-vWOD6IFf-nSGvq6Bp1HQ, https://drive.google.com/open?id=1idr9pKdne7BsnulFhpKHhE7oKOn_gFfO, https://drive.google.com/open?id=15E7iQAoFufca6cM8jNWasGy1uby7zwtl, https://drive.google.com/open?id=1TC_bMFwwo_VoHr1oWHlv5XppV9_qt5E7, https://drive.google.com/open?id=1CaE_62mGODQBBYszUDLUYQyPrYfcooch"/>
    <s v="sol.20ft@gmail.com"/>
    <d v="1899-12-30T11:30:00"/>
    <n v="0"/>
    <n v="0"/>
    <n v="0"/>
    <n v="0"/>
    <n v="0"/>
    <n v="0"/>
    <n v="0"/>
    <n v="0"/>
    <n v="10"/>
    <n v="10"/>
    <n v="0"/>
    <n v="8"/>
    <n v="6"/>
    <n v="0"/>
    <n v="0"/>
    <n v="7.666666666666667"/>
    <n v="2.1333333333333333"/>
  </r>
  <r>
    <x v="427"/>
    <x v="0"/>
    <x v="80"/>
    <x v="14"/>
    <s v="AL"/>
    <x v="7"/>
    <x v="433"/>
    <x v="2"/>
    <s v="5 | Calçada com frestas, além de algumas falhas no pavimento"/>
    <s v="Calçadas regulares, porém com trincas, vegetação, desníveis e placas de identificação que atrapalham a circulação "/>
    <s v="0 | Calçada estreita, com menos de 1,20 m, sem faixa livre"/>
    <n v="0.9"/>
    <n v="0.9"/>
    <s v="Largura contínua "/>
    <n v="8"/>
    <s v="A inclinação atende, mas possui obstáculos ao longo do percurso "/>
    <s v="5 | Obstáculos obrigam a constantes desvios."/>
    <s v="Placas, avanços, vegetação "/>
    <s v="0 | Não há rampas de acessibilidade."/>
    <s v="Não possui rampas de acessibilidade"/>
    <s v="0 | Sem faixa de travessia no trecho"/>
    <s v="Inexistente "/>
    <s v="0 | Trecho não tem semáforo para pedestre ou semáforo está com defeito"/>
    <s v="Inexistente "/>
    <s v="5 | Trecho tem apenas placas indicando os pontos de interesse"/>
    <s v="Há placas de orientação, mas não são detalhadas e voltadas para o orientação do pedestre "/>
    <n v="4"/>
    <m/>
    <s v="Possui bares e o VLT "/>
    <n v="8"/>
    <s v="Trecho com baixo fluxo automóveis "/>
    <s v="0 | Trecho sem nenhum ponto de apoio ou conforto para o pedestre"/>
    <s v="Não possui espaços destinados a este fim "/>
    <s v="0 | Trecho de rua sem nenhuma vegetação"/>
    <n v="0"/>
    <s v="Não possui árvores, apenas vegetação rasteira nas calçadas "/>
    <n v="9"/>
    <s v="Tráfego leve e rua movimentada devido ao fluxo de alunos "/>
    <s v="https://drive.google.com/open?id=1d_l4ucg3fWltivEWTdb2WaL-f5e1flYo, https://drive.google.com/open?id=1iCrGqPb44NsrSEpq4A7czpMOllizo-fJ, https://drive.google.com/open?id=1jVMON1XRW3LF1-esrmjEo0vEuua38KpR, https://drive.google.com/open?id=1JxDZe5tKCmZMKDzQ15YyZaKOzOd3Fs0T, https://drive.google.com/open?id=1wLk4hQ1OCSx-c8C3YmpwzRO5ITfZqZJG, https://drive.google.com/open?id=1O5NHQWk-9xWSrwX3QAe19xbver1zANm4, https://drive.google.com/open?id=1GYzKN5-ZlGUR6IJLWbX_tD8JtwgaYHRV, https://drive.google.com/open?id=1vr7Ejb6Y6H4x_sQDJRI8drNfsQ5Tao-B, https://drive.google.com/open?id=1O28elorNYG19mrHgiqCrjk9xBYnz7f5M"/>
    <s v="sol.20ft@gmail.com"/>
    <d v="1899-12-30T09:55:00"/>
    <n v="5"/>
    <n v="0"/>
    <n v="8"/>
    <n v="5"/>
    <n v="0"/>
    <n v="0"/>
    <n v="0"/>
    <n v="5"/>
    <n v="4"/>
    <n v="8"/>
    <n v="0"/>
    <n v="0"/>
    <n v="9"/>
    <n v="3.6"/>
    <n v="0.83333333333333337"/>
    <n v="2.6666666666666665"/>
    <n v="3.4"/>
  </r>
  <r>
    <x v="428"/>
    <x v="0"/>
    <x v="81"/>
    <x v="14"/>
    <s v="AL"/>
    <x v="0"/>
    <x v="434"/>
    <x v="1"/>
    <n v="4"/>
    <s v="Foram identificados buracos que inviabilizavam a passagem do pedestre em certos trechos, obrigando o transeunte a usar a faixa de rolamento."/>
    <n v="6"/>
    <n v="2.5"/>
    <n v="1"/>
    <m/>
    <n v="9"/>
    <m/>
    <n v="6"/>
    <s v="O trecho não possui algumas placas de sinalização mal locadas e buracos que obrigam o pedestre a fazer desvios"/>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n v="3"/>
    <n v="85"/>
    <s v="Trecho com muito ruído por haver além de um fluxo intenso de veículos, um corredor de ônibus na Av. Fernandes Lima"/>
    <n v="7"/>
    <s v="Apesar de ser um trecho com muito fluxo de ônibus e caminhões, a amplitude da via aliado ao grande número de árvores de grande porte diminuem a sensação de poluição atmosférica"/>
    <n v="4"/>
    <s v="Há apenas um ponto de ônibus no local "/>
    <s v="10 | Rua com árvores dispostas a cada 10 metros. Canteiros ajardinados e bem mantidos ao lado da calçada. Edificações também têm jardins e árvores"/>
    <n v="41"/>
    <s v="Além da arborização presente na calçada, é importante ressaltar que a calçada margeia uma reserva ambienta administrada pelo IBAMA, de forma que há vegetação de grande porte por todo o trecho. "/>
    <s v="5 | Trecho com trânsito mais agressivo e velocidade regulamentar acima de 50 km/h"/>
    <m/>
    <s v="https://drive.google.com/open?id=1gpGCWwfxWjMp0p9vg8nTRSFUSy6Pw9TR, https://drive.google.com/open?id=1uwY236JsCLRgr1Alm3dzNoiw53IJAYPS, https://drive.google.com/open?id=1RbBOw6VIHCMxnA2jn4546-lakaKL3OIN, https://drive.google.com/open?id=1ggx8K8DJr1GcFVtPhwFDkglhv1a7NsgL, https://drive.google.com/open?id=165UxhkuvOcOYTj0mLRlLjcJ6H9RzIO0l"/>
    <s v="willianjr@felixoliveira.com"/>
    <d v="1899-12-30T17:26:00"/>
    <n v="4"/>
    <n v="6"/>
    <n v="9"/>
    <n v="6"/>
    <n v="5"/>
    <n v="5"/>
    <n v="0"/>
    <n v="0"/>
    <n v="3"/>
    <n v="7"/>
    <n v="4"/>
    <n v="10"/>
    <n v="5"/>
    <n v="6"/>
    <n v="2.5"/>
    <n v="6.166666666666667"/>
    <n v="5.2333333333333334"/>
  </r>
  <r>
    <x v="429"/>
    <x v="0"/>
    <x v="81"/>
    <x v="14"/>
    <s v="AL"/>
    <x v="1"/>
    <x v="435"/>
    <x v="1"/>
    <n v="7"/>
    <m/>
    <s v="10 | Calçada com mais de 3,0 metros de largura e faixa livre com 1,20 m ou mais"/>
    <n v="8"/>
    <n v="2"/>
    <s v="Há um estacionamento de veículos que no trecho que utiliza 5 metros da calçada"/>
    <n v="7"/>
    <s v="Parte da calçada é plana, no entanto há trechos com desníveis que causam certo incômodo"/>
    <n v="9"/>
    <m/>
    <s v="0 | Não há rampas de acessibilidade."/>
    <m/>
    <s v="0 | Sem faixa de travessia no trecho"/>
    <m/>
    <n v="7"/>
    <s v="Há um semáforo de pedestres em uma das esquinas, no entanto com tempo de espera de mais de 1 min."/>
    <s v="0 | Trecho não tem nenhuma orientação para localização dos pedestres"/>
    <m/>
    <n v="3"/>
    <n v="86"/>
    <s v="Trecho com muito trânsito de Caminhões "/>
    <s v="5 | Trecho com tráfego intenso de veículos, em especial motocicletas, ônibus, caminhões e vans com motor diesel"/>
    <m/>
    <n v="2"/>
    <m/>
    <n v="2"/>
    <n v="0"/>
    <s v="Há apenas vegetação arbustiva na faixa de serviço próxima ao lote"/>
    <s v="5 | Trecho com trânsito mais agressivo e velocidade regulamentar acima de 50 km/h"/>
    <m/>
    <s v="https://drive.google.com/open?id=1AsNdz5M94ltjL6fjDSpwgMH7aF7bFOyy, https://drive.google.com/open?id=15ZGBgLb2S8ys6E0KqReufnkmJcHdQsTN, https://drive.google.com/open?id=1Kba02-fAsVy-nyWkGJBzkax1ZJX_yhCD, https://drive.google.com/open?id=1nbRq3nzr-RhZHpey-k_Dwbl_M0-El0a0, https://drive.google.com/open?id=18xWPrjPRfcD_3djzVNAOIh8Y79cHQXJ_"/>
    <s v="willianjr@felixoliveira.com"/>
    <d v="1899-12-30T15:34:00"/>
    <n v="7"/>
    <n v="10"/>
    <n v="7"/>
    <n v="9"/>
    <n v="0"/>
    <n v="0"/>
    <n v="7"/>
    <n v="0"/>
    <n v="3"/>
    <n v="5"/>
    <n v="2"/>
    <n v="2"/>
    <n v="5"/>
    <n v="6.6"/>
    <n v="2.3333333333333335"/>
    <n v="2.8333333333333335"/>
    <n v="4.833333333333333"/>
  </r>
  <r>
    <x v="430"/>
    <x v="0"/>
    <x v="81"/>
    <x v="14"/>
    <s v="AL"/>
    <x v="9"/>
    <x v="436"/>
    <x v="2"/>
    <s v="5 | Calçada com frestas, além de algumas falhas no pavimento"/>
    <m/>
    <s v="10 | Calçada com mais de 3,0 metros de largura e faixa livre com 1,20 m ou mais"/>
    <n v="3"/>
    <n v="2"/>
    <m/>
    <s v="10 | Calçada de aparência plana, que não impede o caminhar confortável e seguro"/>
    <m/>
    <n v="9"/>
    <m/>
    <s v="5 | A rampa existe, mas está fora de norma ou sem manutenção"/>
    <s v="As rampas não estão de acordo com a NBR 9050"/>
    <n v="9"/>
    <m/>
    <s v="0 | Trecho não tem semáforo para pedestre ou semáforo está com defeito"/>
    <m/>
    <n v="1"/>
    <s v="Há apenas um totem informativo sobre o Museu presente no trecho"/>
    <n v="6"/>
    <n v="68"/>
    <s v="Apesar do baixo fluxo de veículos, o pavimento de paralelepípedos eleva o ruido na passagem dos carros."/>
    <n v="8"/>
    <s v="Trecho com desenho urbano amplo, com uma praça que diminui a percepção de poluição atmosférica"/>
    <n v="7"/>
    <s v="Há uma praça com bancos e lugares sombreados na frente do trecho de calçada avaliado"/>
    <s v="5 | Trecho com algumas árvores que trazem sombra"/>
    <n v="4"/>
    <s v="Apenas parte do trecho conta com arborização"/>
    <n v="6"/>
    <s v="Trecho com transito leve, porém com pouca movimentação de pedestres que gera sensação de insegurança"/>
    <s v="https://drive.google.com/open?id=14K9Xzzx_sG4ZSFTAVbbgtl4tkvJK2ADQ, https://drive.google.com/open?id=1oVMni30M9Y-UoxzdQIv5b5xeu_rooZUZ, https://drive.google.com/open?id=1HNMkAnZqA138VGy-qPhgaNHdk0BywUS-, https://drive.google.com/open?id=17Kq1q9QFtBehUXJ_NzZPu-y7fEm-HN3L, https://drive.google.com/open?id=1Vlhh2I0NQfv1ka4X4n-Nh6eiAfbr_ynu"/>
    <s v="willianjr@felixoliveira.com"/>
    <d v="1899-12-30T16:10:00"/>
    <n v="5"/>
    <n v="10"/>
    <n v="10"/>
    <n v="9"/>
    <n v="5"/>
    <n v="9"/>
    <n v="0"/>
    <n v="1"/>
    <n v="6"/>
    <n v="8"/>
    <n v="7"/>
    <n v="5"/>
    <n v="6"/>
    <n v="7.8"/>
    <n v="4.666666666666667"/>
    <n v="6.166666666666667"/>
    <n v="6.666666666666667"/>
  </r>
  <r>
    <x v="431"/>
    <x v="0"/>
    <x v="82"/>
    <x v="14"/>
    <s v="AL"/>
    <x v="5"/>
    <x v="437"/>
    <x v="0"/>
    <n v="7"/>
    <m/>
    <n v="8"/>
    <n v="4"/>
    <n v="2.5"/>
    <s v="Em algumas partes do trecho a largura é comprometida devido a instalação de mesas de um restaurante. "/>
    <n v="8"/>
    <s v="A calçada é levemente inclinada, nao atrapalhando a caminhabildade e nem deixando o pedestre em situação de risco. "/>
    <n v="7"/>
    <s v="Mesas de restaurante comprometem a faixa livre em parte do trecho."/>
    <n v="4"/>
    <s v="O trecho possui somente uma rampa, fora da norma, sem manutenção e sem sinalização."/>
    <s v="0 | Sem faixa de travessia no trecho"/>
    <m/>
    <s v="0 | Trecho não tem semáforo para pedestre ou semáforo está com defeito"/>
    <m/>
    <s v="0 | Trecho não tem nenhuma orientação para localização dos pedestres"/>
    <m/>
    <n v="6"/>
    <n v="78"/>
    <s v="muitos veículos automotores utilizam a via, incluindo veículos pesados como ônibus e caminhões."/>
    <n v="6"/>
    <m/>
    <s v="5 | Trecho com algum local para descanso ou abrigo, como parada de ônibus ou marquise de edifício"/>
    <s v="no trecho em si não existe mobiliário urbano, porém, o canteiro central da via oferece alguns bancos de concreto para descanso. "/>
    <s v="0 | Trecho de rua sem nenhuma vegetação"/>
    <n v="0"/>
    <m/>
    <s v="5 | Trecho com trânsito mais agressivo e velocidade regulamentar acima de 50 km/h"/>
    <m/>
    <m/>
    <s v="mariaclrg@gmail.com"/>
    <d v="1899-12-30T10:40:00"/>
    <n v="7"/>
    <n v="8"/>
    <n v="8"/>
    <n v="7"/>
    <n v="4"/>
    <n v="0"/>
    <n v="0"/>
    <n v="0"/>
    <n v="6"/>
    <n v="6"/>
    <n v="5"/>
    <n v="0"/>
    <n v="5"/>
    <n v="6.8"/>
    <n v="0"/>
    <n v="3.8333333333333335"/>
    <n v="4.666666666666667"/>
  </r>
  <r>
    <x v="432"/>
    <x v="0"/>
    <x v="83"/>
    <x v="14"/>
    <s v="AL"/>
    <x v="4"/>
    <x v="438"/>
    <x v="1"/>
    <n v="6"/>
    <s v="Calçadas com bom estado, porém com obstáculos e as juntas do piso causam desníveis "/>
    <n v="7"/>
    <n v="3"/>
    <n v="2"/>
    <s v="Largura irregula, variando ao longo do perímetro "/>
    <n v="4"/>
    <s v="Trecho com rampas e jardim que não permitem o escoamento das águas "/>
    <n v="8"/>
    <s v="Alguns obstáculos, como: Jardineiras, placas de serviço "/>
    <n v="2"/>
    <s v="Existe uma rampa para acesso, mas não tem como chegar nela pela calçada "/>
    <n v="3"/>
    <s v="Existe uma faixa, mas apagada "/>
    <s v="0 | Trecho não tem semáforo para pedestre ou semáforo está com defeito"/>
    <s v="Inexistente "/>
    <n v="4"/>
    <s v="Existe placas com indicação do ponto de ônibus e pontos de interesse "/>
    <n v="6"/>
    <m/>
    <s v="Trecho com ruído de ônibus e carros de transportes"/>
    <s v="5 | Trecho com tráfego intenso de veículos, em especial motocicletas, ônibus, caminhões e vans com motor diesel"/>
    <s v="Chegada e saída de ônibus, vans e veículos "/>
    <s v="5 | Trecho com algum local para descanso ou abrigo, como parada de ônibus ou marquise de edifício"/>
    <s v="Há um espaço para abrigo da parada de ônibus que possui uma coberta e banco "/>
    <n v="4"/>
    <m/>
    <s v="As árvores são dispostas d o lado oposto da calçada, mas traz sombra. Possui apenas jardineiras "/>
    <n v="7"/>
    <s v="Trecho com circulação constante de veículos e possui segurança do próprio terminal, porém não me sinto muito segura no local."/>
    <s v="https://drive.google.com/open?id=1R-oKXr4z4VkWFgaUmgz6YX7Vrs2_H6YO, https://drive.google.com/open?id=1V2RF15pqTq6EQSExoAVtTZQmOXlcY05N, https://drive.google.com/open?id=1Tnb5LaYtcqcz-xvBp5Hoti_aSrA_8P_3, https://drive.google.com/open?id=1CH7l-dYWmxbJeVh16Rxv2IIxq9Qj762t, https://drive.google.com/open?id=1czlfAVyYzM7ePB8_ldCMbEjm3LI3Ev7R, https://drive.google.com/open?id=11lp5E1RW-m6mA3TAOMmVXnANIr64AqaT, https://drive.google.com/open?id=1ipw18Ebg6qrvvvvV_PANgx8W69sUEW0i"/>
    <s v="sol.20ft@gmail.com"/>
    <d v="1899-12-30T11:45:00"/>
    <n v="6"/>
    <n v="7"/>
    <n v="4"/>
    <n v="8"/>
    <n v="2"/>
    <n v="3"/>
    <n v="0"/>
    <n v="4"/>
    <n v="6"/>
    <n v="5"/>
    <n v="5"/>
    <n v="4"/>
    <n v="7"/>
    <n v="5.4"/>
    <n v="2.1666666666666665"/>
    <n v="5"/>
    <n v="4.833333333333333"/>
  </r>
  <r>
    <x v="433"/>
    <x v="0"/>
    <x v="81"/>
    <x v="14"/>
    <s v="AL"/>
    <x v="1"/>
    <x v="439"/>
    <x v="1"/>
    <n v="7"/>
    <s v="A maior parte do pavimento é regular, mas há algumas partes com trincas. "/>
    <n v="8"/>
    <n v="2.25"/>
    <n v="1.55"/>
    <s v="a largura da faixa livre chega a 1.00 metro na esquina. Apesar de maior parte do trecho apresentar largura superior ao mínimo recomendado, devido ao alto fluxo intenso de pedestres é recorrente o desvio de pedestres pela faixa de rolamento. "/>
    <s v="10 | Calçada de aparência plana, que não impede o caminhar confortável e seguro"/>
    <m/>
    <n v="7"/>
    <s v="Há alguns postes de iluminação mal locados, além de ambulantes que por vezes param nesta calçada para comercializar seus produtos."/>
    <s v="5 | A rampa existe, mas está fora de norma ou sem manutenção"/>
    <m/>
    <n v="3"/>
    <s v="Faixa muito apagada, dificilmente visível"/>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7"/>
    <m/>
    <n v="7"/>
    <m/>
    <n v="7"/>
    <s v="Trecho conta com praça com bancos sombreados, porém com mobiliário sucateado."/>
    <s v="0 | Trecho de rua sem nenhuma vegetação"/>
    <m/>
    <m/>
    <n v="7"/>
    <s v="Apesar de ter uma velocidade regulamentar de 40km/h, a inexistência de dispositivos de segurança (semáforo de pedestres e faixas) aliado ao fluxo intenso de veículos traz certa sensação de insegurança ao pedestre. No entanto, é importante ressaltar também que o grande número de pessoas nas ruas traz maior sensação de segurança contra o crime."/>
    <s v="https://drive.google.com/open?id=1zCd-__dhOwamB3YoU7Bv0wHsIuvCwVTg, https://drive.google.com/open?id=1jneJ29ZjTRPwOcImrgTzkWz1BAj3vnhj, https://drive.google.com/open?id=1SBngLkM_tIkzW-MwCSqI4bnutFbw8_QL, https://drive.google.com/open?id=1CXt1AQ0Ark8IdQX1HO1MNOD4N6uioUw3"/>
    <s v="willianjr@felixoliveira.com"/>
    <d v="1899-12-30T14:00:00"/>
    <n v="7"/>
    <n v="8"/>
    <n v="10"/>
    <n v="7"/>
    <n v="5"/>
    <n v="3"/>
    <n v="0"/>
    <n v="0"/>
    <n v="5"/>
    <n v="7"/>
    <n v="7"/>
    <n v="0"/>
    <n v="7"/>
    <n v="7.4"/>
    <n v="1.5"/>
    <n v="4"/>
    <n v="5.5"/>
  </r>
  <r>
    <x v="434"/>
    <x v="0"/>
    <x v="84"/>
    <x v="14"/>
    <s v="AL"/>
    <x v="7"/>
    <x v="440"/>
    <x v="1"/>
    <n v="8"/>
    <s v="Há piso tátil no trecho e na maior parte o piso é bem regular, apenas em algumas partes o piso está destruído e/ou com buracos."/>
    <s v="10 | Calçada com mais de 3,0 metros de largura e faixa livre com 1,20 m ou mais"/>
    <n v="3.58"/>
    <n v="2"/>
    <s v="Tem um fluxo de pedestres de 30 por minuto. As calçadas possuem boas dimensões, ao longo do percurso, em um certo ponto varia, mais ainda se torna confortável para o fluxo de pedestres."/>
    <s v="10 | Calçada de aparência plana, que não impede o caminhar confortável e seguro"/>
    <s v="As calçadas tem variações de inclinação, e a média encontrada foi de 2,65%."/>
    <s v="10 | Trecho sem obstáculos permite o caminhar contínuo pela calçada"/>
    <s v="Não há obstáculos, permitindo o pedestre a caminhar sem dificuldades continuamente."/>
    <n v="7"/>
    <s v="Foram encontradas 3 rampas, porém apenas uma está condizente com a NBR 9050."/>
    <s v="0 | Sem faixa de travessia no trecho"/>
    <m/>
    <s v="0 | Trecho não tem semáforo para pedestre ou semáforo está com defeito"/>
    <m/>
    <s v="0 | Trecho não tem nenhuma orientação para localização dos pedestres"/>
    <s v="Trecho possui apenas sinalização para veículos."/>
    <s v="5 | Trecho com nível alto de ruído, que dificulta a conversação entre pessoas que caminham. Nível acima de 70 dB"/>
    <n v="75"/>
    <m/>
    <s v="5 | Trecho com tráfego intenso de veículos, em especial motocicletas, ônibus, caminhões e vans com motor diesel"/>
    <s v="Apesar do tráfego intenso, não é possível ver a poluição como a fumaça dos veículos."/>
    <s v="5 | Trecho com algum local para descanso ou abrigo, como parada de ônibus ou marquise de edifício"/>
    <s v="Há apenas no trecho dois pontos de ônibus que serve para parada de pedestres, no entanto há uma grande incidência de sol, não protegendo de maneira eficaz."/>
    <n v="8"/>
    <n v="20"/>
    <s v="Há uma quantidade considerável de árvores na maior parte do trecho, também existe alguns jardins, só que uma parte deles está em mal estado de conservação. Mais tem uma boa arborização. "/>
    <s v="5 | Trecho com trânsito mais agressivo e velocidade regulamentar acima de 50 km/h"/>
    <m/>
    <s v="https://drive.google.com/open?id=1Sggb8n3v4PNAHv1Xu8-0GO9qUO5XcviN, https://drive.google.com/open?id=1IcjdLUHCjP5xlY2276dY6Mep3c_VerBA, https://drive.google.com/open?id=1IQJ3WuLoePvikvCHmV-xuo47JUBMiv1d, https://drive.google.com/open?id=1D8O0sReCzNx7u9z9NnFgNUv0eHR_AWNv, https://drive.google.com/open?id=1CehbEYMm5079ATV1QUP9jjfynJvrlO04, https://drive.google.com/open?id=1GlfIepCc_WJdIJPKzv7q9RKy9W88pOF3, https://drive.google.com/open?id=1Em2HQiz4xx9RU3qVZLYZ7ExcbZArvMvp, https://drive.google.com/open?id=15Xe4d8vcuRzO1Q2SE_WPKRVhBKlYwDbj, https://drive.google.com/open?id=1-SqEaK2fkRKE0q-ANgqD64dyjKakYpJk, https://drive.google.com/open?id=1ui5u4K51F728Uxm-MdvsaTMGAXZ9fxJB"/>
    <s v="nicole_cristinesv@hotmail.com"/>
    <d v="1899-12-30T09:00:00"/>
    <n v="8"/>
    <n v="10"/>
    <n v="10"/>
    <n v="10"/>
    <n v="7"/>
    <n v="0"/>
    <n v="0"/>
    <n v="0"/>
    <n v="5"/>
    <n v="5"/>
    <n v="5"/>
    <n v="8"/>
    <n v="5"/>
    <n v="9"/>
    <n v="0"/>
    <n v="6"/>
    <n v="6.2"/>
  </r>
  <r>
    <x v="435"/>
    <x v="0"/>
    <x v="84"/>
    <x v="14"/>
    <s v="AL"/>
    <x v="3"/>
    <x v="441"/>
    <x v="0"/>
    <n v="3"/>
    <s v="Apenas a calçada dos correios que é a mais conservada, a maioria não possui regularidade, há presença de buracos e trincas."/>
    <s v="5 | Calçada com menos de 2,0 metros de largura e faixa livre com menos de 1,20 m"/>
    <n v="1.84"/>
    <n v="1.7"/>
    <s v="Fluxo de pedestres é de 16 por minuto. A maioria das calçadas tem boas dimensões e a variação de largura ao decorrer do trecho é pouca."/>
    <n v="9"/>
    <s v="possui uma média de 2,26% de inclinação nas calçadas."/>
    <n v="7"/>
    <s v="Há algumas ferragens que atrapalham a passagem,e também alguns poucos comércios como uma banca de revista encontrada no trecho, que ocupa quase a calçada toda."/>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53"/>
    <m/>
    <s v="5 | Trecho com tráfego intenso de veículos, em especial motocicletas, ônibus, caminhões e vans com motor diesel"/>
    <m/>
    <s v="0 | Trecho sem nenhum ponto de apoio ou conforto para o pedestre"/>
    <m/>
    <n v="2"/>
    <n v="1"/>
    <s v="No trecho avaliado possui apenas 1 árvore, e algumas plantas bem pequenas. "/>
    <n v="9"/>
    <m/>
    <s v="https://drive.google.com/open?id=18QocOwFjlknJziyazQVEt1CX4AgSCRrI, https://drive.google.com/open?id=1l-FIJf72tmcaPByOWOBRSKM31xWhlPF8, https://drive.google.com/open?id=1Jqtr0LFSDggxssO1dT-bPoxg0u5d7KSb, https://drive.google.com/open?id=1BfgRMcEG8rDywZvzKRv5wJx48ESMuTxl, https://drive.google.com/open?id=1SZ1hDbHfVkT8h_SwgQlbAbuTjI2ACp5L, https://drive.google.com/open?id=1-TNul7OISEAKkyOGDfVoqfQl0I3ppeOx, https://drive.google.com/open?id=1aN3RNPfXAGE-k475w_4VYgguBi-6I8Fi, https://drive.google.com/open?id=1PvCKcDgthYULVSPZMih8lFmwNeVlvVsl, https://drive.google.com/open?id=1Npvx-_CS6wqjb7ayfL1WzNdD_JLcgsdu, https://drive.google.com/open?id=1BbUP_WQ9EdPe0ZVXwo24gRC4QuJh9PL6"/>
    <s v="nicole_cristinesv@hotmail.com"/>
    <d v="1899-12-30T08:00:00"/>
    <n v="3"/>
    <n v="5"/>
    <n v="9"/>
    <n v="7"/>
    <n v="0"/>
    <n v="0"/>
    <n v="0"/>
    <n v="0"/>
    <n v="10"/>
    <n v="5"/>
    <n v="0"/>
    <n v="2"/>
    <n v="9"/>
    <n v="4.8"/>
    <n v="0"/>
    <n v="4.833333333333333"/>
    <n v="4.2666666666666666"/>
  </r>
  <r>
    <x v="436"/>
    <x v="0"/>
    <x v="83"/>
    <x v="14"/>
    <s v="AL"/>
    <x v="6"/>
    <x v="442"/>
    <x v="1"/>
    <n v="9"/>
    <s v="Calçada em bom estado, calçamento regular"/>
    <s v="10 | Calçada com mais de 3,0 metros de largura e faixa livre com 1,20 m ou mais"/>
    <n v="5"/>
    <n v="3"/>
    <s v="Largura adequada "/>
    <n v="8"/>
    <s v="A calçada apresenta inclinação perto do recomendável"/>
    <n v="8"/>
    <s v="Possui alguns obstáculos, como poste e placas"/>
    <s v="0 | Não há rampas de acessibilidade."/>
    <s v="Inexistente"/>
    <s v="5 | Faixa desgastada, com falta de manutenção e sem placas de advertência."/>
    <s v="Faixas apagadas "/>
    <n v="7"/>
    <s v="Semáforo existente, porém o tempo não é suficiente para passar tranquilamente "/>
    <s v="5 | Trecho tem apenas placas indicando os pontos de interesse"/>
    <s v="As indicações são sempre voltadas para automóveis "/>
    <s v="0 |  Trecho com ruído muito elevado, acima de 90 dB"/>
    <m/>
    <s v="Muito ruído devido ao grande fluxos de carros "/>
    <n v="8"/>
    <s v="Trecho com bastante caminhões e carros"/>
    <s v="0 | Trecho sem nenhum ponto de apoio ou conforto para o pedestre"/>
    <s v="Não há espaço de apoio "/>
    <n v="3"/>
    <n v="1"/>
    <s v="Trecho com grama e poucas árvores"/>
    <s v="5 | Trecho com trânsito mais agressivo e velocidade regulamentar acima de 50 km/h"/>
    <s v="O movimento maior são de pessoas nas calçadas "/>
    <s v="https://drive.google.com/open?id=1iKLvJrc7-bfO2Gz-pFRnllqxF-DgSHWh, https://drive.google.com/open?id=1KUPdRLjhTlEYA8o5mXiYvuUJWAS8-saN, https://drive.google.com/open?id=1oHif4x4DmE8WVXKufLZEulUrOot7pvro, https://drive.google.com/open?id=1Ij7YZtLBaG2JrQ--NvPx01fcnzi8l5hW, https://drive.google.com/open?id=1kZYHyvKLN5FbtbLXdQsBma0JYmQkyO8Z"/>
    <s v="sol.20ft@gmail.com"/>
    <d v="1899-12-30T11:30:00"/>
    <n v="9"/>
    <n v="10"/>
    <n v="8"/>
    <n v="8"/>
    <n v="0"/>
    <n v="5"/>
    <n v="7"/>
    <n v="5"/>
    <n v="0"/>
    <n v="8"/>
    <n v="0"/>
    <n v="3"/>
    <n v="5"/>
    <n v="7"/>
    <n v="5.666666666666667"/>
    <n v="2.3333333333333335"/>
    <n v="5.6"/>
  </r>
  <r>
    <x v="437"/>
    <x v="0"/>
    <x v="85"/>
    <x v="14"/>
    <s v="AL"/>
    <x v="2"/>
    <x v="443"/>
    <x v="0"/>
    <n v="7"/>
    <s v="A calçada da via principal apresenta piso mais regular e novo, inclusive com piso tátil. A da entrada é mais antiga e gasta, e não tem sinalização tátil."/>
    <s v="5 | Calçada com menos de 2,0 metros de largura e faixa livre com menos de 1,20 m"/>
    <n v="1.95"/>
    <m/>
    <s v="A via da entrada da UPA tem 1,95. Já a via lateral, que é a principal do bairro, tem 2,60. É impossível dizer com precisão o que é a faixa livre, pois há postes, placas e caixas de serviços em distâncias diferentes com relação à largura."/>
    <n v="9"/>
    <s v="Na entrada calçada da entrada está tudo em conformidade a respeito da inclinação. Porém, na via principal há uma entrada para carros cuja rampa de acesso ocupa o que deveria ser faixa livre."/>
    <n v="6"/>
    <s v="Há postes, placas e caixas de serviço no meio da passagem em diferentes pontos. "/>
    <n v="6"/>
    <s v="Rampa sem manutenção"/>
    <n v="3"/>
    <s v="Não há faixa de travessia na rua da entrada. Na rua lateral há uma faixa de pedestres parcialmente apagada."/>
    <n v="1"/>
    <s v="Não há semáforo específico para pedestres, mas há, na via principal lateral à entrada da UPA, semáforos para veículos que possibilitam a travessia por uma faixa de pedestres desgastada."/>
    <s v="0 | Trecho não tem nenhuma orientação para localização dos pedestres"/>
    <s v="Não há."/>
    <n v="4"/>
    <n v="70"/>
    <s v="Variou de 15 a 80db. Há diferença entre a via lateral por ser principal, e a via da entrada."/>
    <n v="8"/>
    <s v="Via lateral é arterial e há muitos ônibus e caminhões. Via da entrada principal é pouco movimentada."/>
    <n v="4"/>
    <s v="Há parada de ônibus. Novos bancos foram distribuídos pela via principal, apesar de não estarem no trecho avaliado."/>
    <s v="0 | Trecho de rua sem nenhuma vegetação"/>
    <n v="0"/>
    <s v="Há um canteiro central na via da entrada da UPA, fora do perímetro avaliado. A vegetação ainda é muito incipiente e não fornece sombreamento."/>
    <s v="5 | Trecho com trânsito mais agressivo e velocidade regulamentar acima de 50 km/h"/>
    <s v="A rua de acesso à UPA é tranquila. A avenida lateral é mais movimentada. O bairro é conhecido por ser inseguro, gerando insegurança prévia."/>
    <s v="https://drive.google.com/open?id=1wzxuBz-loUeu8d01UIHIqfxUQbUZTnDF, https://drive.google.com/open?id=15wrxpzOPW7ZXryHVAZ0hEGRSQbcmyDtQ, https://drive.google.com/open?id=168We15mmEXrXQHffTb8YItKH3FERMTYf, https://drive.google.com/open?id=1nUqHGXKNOVGUCSSsw0wqKhjVmcLuaqi1, https://drive.google.com/open?id=183GhRHzlLHbkqfGPvogLv8dwJzLKEK0H, https://drive.google.com/open?id=19hknwYrxbUPJyFgwrzIYWCvDtTPs6z57, https://drive.google.com/open?id=12OqUcmIBGlgq_nzJoMujS3CzoUKIhf_1, https://drive.google.com/open?id=1na94R5BvTQN8EbDW696tmmd-2VSwtI_j, https://drive.google.com/open?id=18TrAD8EiP62yt_2zrJ30Dy9g-FYrypdk, https://drive.google.com/open?id=11hROKc3hCOEpsUCbh5ca34fBAz1POYm1"/>
    <s v="thaisscoimbra@hotmail.com"/>
    <d v="1899-12-30T16:00:00"/>
    <n v="7"/>
    <n v="5"/>
    <n v="9"/>
    <n v="6"/>
    <n v="6"/>
    <n v="3"/>
    <n v="1"/>
    <n v="0"/>
    <n v="4"/>
    <n v="8"/>
    <n v="4"/>
    <n v="0"/>
    <n v="5"/>
    <n v="6.6"/>
    <n v="1.8333333333333333"/>
    <n v="3.3333333333333335"/>
    <n v="4.833333333333333"/>
  </r>
  <r>
    <x v="438"/>
    <x v="0"/>
    <x v="85"/>
    <x v="14"/>
    <s v="AL"/>
    <x v="2"/>
    <x v="444"/>
    <x v="2"/>
    <n v="4"/>
    <s v="O terreno ocupa uma frente de quadra, possuindo calçada frontal, bem conservada, e calçadas laterais, quebradas e em alguns pontos inexistentes."/>
    <n v="7"/>
    <n v="6"/>
    <n v="3"/>
    <s v="A calçada frontal, da entrada, tem 6m. Já as laterais têm 1,3m."/>
    <n v="9"/>
    <m/>
    <n v="9"/>
    <s v="Havia, e frequentemente há, carros estacionados nas calçadas laterais. O terminal de ônibus do Cleto não possui espaço físico e funciona na calçada, com uma grande parada de ônibus. Não atrapalha a faixa livre"/>
    <s v="5 | A rampa existe, mas está fora de norma ou sem manutenção"/>
    <s v="Há uma rampa mas está fora da norma e sem nenhum tipo de sinalização."/>
    <s v="5 | Faixa desgastada, com falta de manutenção e sem placas de advertência."/>
    <s v="As vias são locais, de paralelepípedo e não há necessidade de faixa de pedestre."/>
    <s v="5 | Trecho com semáforo para pedestres, mas sem sinal sonoro. Espera para abertura superior a 1 min. e tempo curto (menos de 15 seg.) para travessia"/>
    <s v="As vias são locais, de paralelepípedo, e não há necessidade de semáforos."/>
    <s v="0 | Trecho não tem nenhuma orientação para localização dos pedestres"/>
    <m/>
    <n v="7"/>
    <n v="65"/>
    <s v="Como a calçada serve como terminal de ônibus, há muitos ônibus estacionados no entorno devido à ausência de um terminal-garagem. A via não tem tráfego intenso, mas o ruído dos ônibus, em alguns momentos, é bastante alto."/>
    <n v="9"/>
    <s v="Há pouco tráfego de veículos, mas há terminal de ônibus."/>
    <n v="4"/>
    <s v="Há apenas a parada de ônibus na calçada principal, nas laterais não há nada."/>
    <s v="0 | Trecho de rua sem nenhuma vegetação"/>
    <n v="0"/>
    <m/>
    <n v="8"/>
    <s v="Tráfego leve, presença de comércios e serviços no entorno, moradores nas calçadas de suas casas conversando, porém há um grande terreno vazio em frente à unidade de saúde que causa insegurança, além da &quot;fama&quot; daquela parte do bairro ser perigosa."/>
    <s v="https://drive.google.com/open?id=1ij8oQ7GPXMeAaN0A_HPcwYdOHZ2AzX2q, https://drive.google.com/open?id=1ix3P60ntN8DOjfcaeczJC8O5mjsQw5bN, https://drive.google.com/open?id=1BO9wzQLuNV9FI4ajCBmE5WiOaVB-pzui, https://drive.google.com/open?id=1hj1F8o9X-t_j_MWn2EgA3noQFwhjBTVD, https://drive.google.com/open?id=1iQNDVzsmgj7u7wfTCYfkNmwHIlQg_D-e, https://drive.google.com/open?id=1pK6pT-W3XVuZVZ1BV10pZFZG6i4aAGRE, https://drive.google.com/open?id=1Rp9Xr_Dxs57WsExWheF_OVIBAZF0m-8S, https://drive.google.com/open?id=1iG0dYtAof1fVVSHt3qFQ8NtMrx9E11jP"/>
    <s v="thaisscoimbra@hotmail.com"/>
    <d v="1899-12-30T17:00:00"/>
    <n v="4"/>
    <n v="7"/>
    <n v="9"/>
    <n v="9"/>
    <n v="5"/>
    <n v="5"/>
    <n v="5"/>
    <n v="0"/>
    <n v="7"/>
    <n v="9"/>
    <n v="4"/>
    <n v="0"/>
    <n v="8"/>
    <n v="6.8"/>
    <n v="4.166666666666667"/>
    <n v="4.5"/>
    <n v="5.9333333333333336"/>
  </r>
  <r>
    <x v="439"/>
    <x v="0"/>
    <x v="85"/>
    <x v="14"/>
    <s v="AL"/>
    <x v="7"/>
    <x v="445"/>
    <x v="0"/>
    <s v="5 | Calçada com frestas, além de algumas falhas no pavimento"/>
    <s v="A avaliação ocorreu nas calçadas externas e internas da via principal do Campus. Por isso, houve diversidade de resultados encontrados, chegando-se a conclusão de avaliar na média."/>
    <n v="7"/>
    <n v="2"/>
    <n v="1.5"/>
    <s v="Os valores são uma média da variedade de larguras encontradas."/>
    <n v="9"/>
    <m/>
    <n v="9"/>
    <s v="As calçadas desviam do obstáculo em vários locais, permitindo o tráfego contínuo. Não há essa preocupação nos pontos de ônibus. Na entrada principal, há uma barreira de ferro e um muro que obrigam o pedestre a desviar e passar entre a calçada e a cancela para carros, o que é perigoso. Do outro lado há uma entrada regular."/>
    <n v="7"/>
    <s v="Algumas estão em conformidade com a norma, outras estão depredadas e fora da norma."/>
    <n v="9"/>
    <s v="No interior do campus há faixas elevadas em bom estado. Na entrada dos fundos não há faixa, e na entrada frontal (AL101) o recapeamento do novo asfalto cobriu a que existia, mas há uma passarela."/>
    <n v="1"/>
    <s v="Não há no campus e nem há necessidade. Não há na entrada dos fundos. Não há na entrada principal, onde é uma rodovia estadual, com parada de ônibus do outro lado da rua. Há uma passarela para travessia."/>
    <n v="8"/>
    <s v="Existem placas novas colocadas para o evento da SBPC, há mapas apontando lugares onde haviam atividades do evento. Mapas são esporádicos."/>
    <n v="6"/>
    <n v="62"/>
    <s v="Nível é agradável no interior do campus e na entrada posterior. Na entrada principal, chegou-se a 84dB."/>
    <n v="7"/>
    <s v="Média entre dentro e fora do campus."/>
    <n v="6"/>
    <s v="Há uma praça e raras paradas de ônibus com lugar para sentar dentro do campus. Na entrada principal há ponto de ônibus com banco, na dos fundos não há nada."/>
    <n v="9"/>
    <n v="100"/>
    <s v="No interior do campus há incontáveis árvores, tanto nas calçadas laterais como no canteiro central"/>
    <n v="8"/>
    <s v="O interior do campus é seguro, as entradas não são."/>
    <s v="https://drive.google.com/open?id=1mambB85feZCf9WOHxVDS_-FBekCvdvol, https://drive.google.com/open?id=11-lVDufCwTRD5Wj74_Cux_tYdv3wGSbV, https://drive.google.com/open?id=1k0dFeP5YxSGow7OODAFEJUJkia8JHwm1, https://drive.google.com/open?id=1L40bsaUNUzzUANplJ91gqcSqf-RGkYuu, https://drive.google.com/open?id=1fcR5-QUjHYIwZJ6LejhiLdx3YyleyJeY, https://drive.google.com/open?id=1t8tynzxaV-wOahcALeOeYh5BABS1yeeZ, https://drive.google.com/open?id=1ICvr1jgcRtHot2cFTIS-ZZMvmUDxIWmD, https://drive.google.com/open?id=1QtpWVzqvtrf796JiM9J-qcoL3SV9LM-e, https://drive.google.com/open?id=1WnP62MeCm71z2k9qfN354rxjCW3WqK65, https://drive.google.com/open?id=1BQ46p9idDDOnbkcwrj4dcDo8qlsXTlrP"/>
    <s v="thaisscoimbra@hotmail.com"/>
    <d v="1899-12-30T13:00:00"/>
    <n v="5"/>
    <n v="7"/>
    <n v="9"/>
    <n v="9"/>
    <n v="7"/>
    <n v="9"/>
    <n v="1"/>
    <n v="8"/>
    <n v="6"/>
    <n v="7"/>
    <n v="6"/>
    <n v="9"/>
    <n v="8"/>
    <n v="7.4"/>
    <n v="6.166666666666667"/>
    <n v="7.166666666666667"/>
    <n v="7.166666666666667"/>
  </r>
  <r>
    <x v="440"/>
    <x v="0"/>
    <x v="85"/>
    <x v="14"/>
    <s v="AL"/>
    <x v="9"/>
    <x v="446"/>
    <x v="1"/>
    <n v="6"/>
    <m/>
    <n v="3"/>
    <n v="2"/>
    <m/>
    <s v="Apesar de toda a largura parecer ser faixa livre, é ocupada por materiais de feira livre."/>
    <n v="9"/>
    <m/>
    <s v="5 | Obstáculos obrigam a constantes desvios."/>
    <s v="Não há muitos obstáculos fixos como postes e placas, mas há caixas e materiais dos feirantes do mercado e entorno."/>
    <s v="5 | A rampa existe, mas está fora de norma ou sem manutenção"/>
    <s v="Rampa fora da norma"/>
    <s v="0 | Sem faixa de travessia no trecho"/>
    <m/>
    <s v="0 | Trecho não tem semáforo para pedestre ou semáforo está com defeito"/>
    <s v="Não há qualquer sinalização para pedestres, que andam entre os carros na feira."/>
    <s v="0 | Trecho não tem nenhuma orientação para localização dos pedestres"/>
    <m/>
    <n v="3"/>
    <n v="69"/>
    <s v="Área de feira, com intenso fluxo de carros e pedestres."/>
    <n v="7"/>
    <m/>
    <s v="0 | Trecho sem nenhum ponto de apoio ou conforto para o pedestre"/>
    <m/>
    <n v="1"/>
    <n v="0"/>
    <s v="Não há arborização no trecho avaliado, mas há alumas poucas próximas ao local."/>
    <s v="5 | Trecho com trânsito mais agressivo e velocidade regulamentar acima de 50 km/h"/>
    <s v="Há muita movimentação de pedestres. Apesar dos carros terem e trafegar lentamente, devido ao intenso fluxo, os pedestres muitas vezes são obrigados a andar em meio aos veículos."/>
    <s v="https://drive.google.com/open?id=1n0zXux86S5mqyVcVsPs4ORBYeVLYxwjQ, https://drive.google.com/open?id=1uadlnjghJ9plimVA704dR3lX5eE1PEiD"/>
    <s v="thaisscoimbra@hotmail.com"/>
    <d v="1899-12-30T10:00:00"/>
    <n v="6"/>
    <n v="3"/>
    <n v="9"/>
    <n v="5"/>
    <n v="5"/>
    <n v="0"/>
    <n v="0"/>
    <n v="0"/>
    <n v="3"/>
    <n v="7"/>
    <n v="0"/>
    <n v="1"/>
    <n v="5"/>
    <n v="5.6"/>
    <n v="0"/>
    <n v="2.5"/>
    <n v="3.8"/>
  </r>
  <r>
    <x v="441"/>
    <x v="0"/>
    <x v="81"/>
    <x v="14"/>
    <s v="AL"/>
    <x v="0"/>
    <x v="447"/>
    <x v="0"/>
    <s v="5 | Calçada com frestas, além de algumas falhas no pavimento"/>
    <s v="Calçada bem regular, mas algumas modificações em alguns trechos afeta a regularidade do piso"/>
    <s v="10 | Calçada com mais de 3,0 metros de largura e faixa livre com 1,20 m ou mais"/>
    <n v="3.8"/>
    <n v="3.5"/>
    <s v="O valor da largura indicada é o menor do trecho, havendo grandes áreas livres pavimentadas ao longo da orla lagunar"/>
    <n v="9"/>
    <m/>
    <n v="3"/>
    <s v="Grande quantidade de lixo afeta a livre passagem de pedestres, há ainda uma peculiaridade da área, onde as conchas de mariscos pescados nas lagoas são descartadas nas calçadas durante o preparo do produtos, gerando grandes volumes de de conchas nas calçadas que impedem a passagem."/>
    <s v="0 | Não há rampas de acessibilidade."/>
    <m/>
    <s v="0 | Sem faixa de travessia no trecho"/>
    <m/>
    <s v="0 | Trecho não tem semáforo para pedestre ou semáforo está com defeito"/>
    <m/>
    <s v="0 | Trecho não tem nenhuma orientação para localização dos pedestres"/>
    <m/>
    <n v="7"/>
    <n v="68"/>
    <m/>
    <n v="6"/>
    <s v="Apesar de não haver grande poluição atmosférica por meio de escapamento de veículos, há grande mal cheiro gerado pelo acúmulo de lixo nos espaços livres públicos."/>
    <n v="7"/>
    <s v="O local possui muitos lugares com grande capacidade de abrigo e descanso, no entanto o grande nível de degradação destes espaços dificultam a sua utilização."/>
    <n v="7"/>
    <n v="23"/>
    <s v="há boa quantidade de árvores no canteiro central e nas margens da lagoa que trazem certo sombreamento ao local, no entanto há escassez de vegetação na faixa de serviço da calçada que margeia a lagoa."/>
    <n v="2"/>
    <s v="Há grande sensação de segurança devido, pela condição periférica da região que traz grandes problemas de desenvolvimento social."/>
    <s v="https://drive.google.com/open?id=1WMGO7iNt5JvzPHXn0sPtHj9srfohLF33, https://drive.google.com/open?id=1ELVZHGW_PFRks0iC_-l9GIOx0tQj984h, https://drive.google.com/open?id=1kJHbpNea-vmoLQU-WnWA-7zbkFdn-Nkf, https://drive.google.com/open?id=17o5zfq3-RVv19EL2BzqWmRf5T2hcUy1E"/>
    <s v="willianjr@felixoliveira.com"/>
    <d v="1899-12-30T15:00:00"/>
    <n v="5"/>
    <n v="10"/>
    <n v="9"/>
    <n v="3"/>
    <n v="0"/>
    <n v="0"/>
    <n v="0"/>
    <n v="0"/>
    <n v="7"/>
    <n v="6"/>
    <n v="7"/>
    <n v="7"/>
    <n v="2"/>
    <n v="5.4"/>
    <n v="0"/>
    <n v="6.833333333333333"/>
    <n v="4.2666666666666666"/>
  </r>
  <r>
    <x v="442"/>
    <x v="0"/>
    <x v="86"/>
    <x v="14"/>
    <s v="AL"/>
    <x v="7"/>
    <x v="448"/>
    <x v="0"/>
    <s v="0 | Calçada completamente destruída, repleta de buracos, blocos e pedras soltas que “empurram” o pedestre para a rua"/>
    <s v="A pavimentação da calçada possui muitas rachaduras e o concreto é pouco homogêneo (muita brita), dificultando o acesso pela calçada. "/>
    <n v="7"/>
    <n v="5"/>
    <n v="5"/>
    <s v="A maior largura encontrada foi de 5,00m, no entanto, a calçada lateral da edificação tem uma diminuição muito brusca em sua largura, que passa para 0,90cm"/>
    <s v="10 | Calçada de aparência plana, que não impede o caminhar confortável e seguro"/>
    <s v="A calçada tem aparência plana e apresenta inclinação adequada, conforme a recomendação."/>
    <s v="5 | Obstáculos obrigam a constantes desvios."/>
    <s v="No trecho podem ser avistados postes que atrapalham a circulação, ocupações indevidas de carros, vegetação sem manutenção e grande quantidade de lixo. "/>
    <s v="0 | Não há rampas de acessibilidade."/>
    <s v="Não foram identificadas rampas para cadeirantes no trecho analisado na avaliação. "/>
    <s v="0 | Sem faixa de travessia no trecho"/>
    <s v="A rua analisada é de pequeno porte, onde em muitas situações não seriam necessárias instalações de faixa de pedestre. No entanto, devido a dinâmica da rua, que possui um fluxo considerável de carros devido a feira de bairro, é perceptível a falta que a faixa de pedestre representa no local "/>
    <s v="0 | Trecho não tem semáforo para pedestre ou semáforo está com defeito"/>
    <m/>
    <s v="0 | Trecho não tem nenhuma orientação para localização dos pedestres"/>
    <s v="Na área não existem placas nem voltadas ao pedestre nem que direcionem o tráfego de carros na região. O trânsito é caótico e apresenta riscos aos pedestres. "/>
    <n v="7"/>
    <m/>
    <s v="Nos horários de pico, a própria escola e a feirinha próxima ao local avaliado geram ruídos que contribuem para o desconforto do local. "/>
    <n v="8"/>
    <s v="O trecho só possui tráfego de veículos motorizados de pequeno porte, não estando, portanto, em contato com gases gerados por caminhões, etc."/>
    <s v="5 | Trecho com algum local para descanso ou abrigo, como parada de ônibus ou marquise de edifício"/>
    <s v="Na rua em questão não há nenhum tipo de mobiliário. No seu entorno, podem ser detectados campinhos de futebol e pontos de ônibus que dão suporte aos pedestres"/>
    <s v="0 | Trecho de rua sem nenhuma vegetação"/>
    <m/>
    <m/>
    <n v="7"/>
    <s v="Na região, os carros se deslocam de forma desorganizada, gerando uma situação de competitividade pelo espaço junto ao pedestre pois, devido a ocupação das calçadas pelo comércio, em grande parte da rua, a população precisa se deslocar para a mesma e caminhar junto aos carros."/>
    <s v="https://drive.google.com/open?id=1NLRIaoANM8fRK0w8KeirYAY4zJuAAMUb, https://drive.google.com/open?id=144VBVKwXYl9gpq3uKpIYhWfel8N-Ewro, https://drive.google.com/open?id=1IboyDQ6bOpyA6n77MyaAu0vWFIPQLNw0, https://drive.google.com/open?id=1V1eqen9PYnZ_TWcoV6zLqUWNCEREECO1, https://drive.google.com/open?id=10C-6g07be5pmWhT9KBTAOYZhoi5VxAC3, https://drive.google.com/open?id=18lTABnJu6amGwHBhOR7uYI6RmcMCINjl, https://drive.google.com/open?id=1uoYd-EVgpdSoHi12rYb88jyyVEywemxa, https://drive.google.com/open?id=1-mg0EpPqgBomTGfq5n9AviGNAJmhOM6p"/>
    <s v="beatrizrsg@outlook.com"/>
    <d v="1899-12-30T12:30:00"/>
    <n v="0"/>
    <n v="7"/>
    <n v="10"/>
    <n v="5"/>
    <n v="0"/>
    <n v="0"/>
    <n v="0"/>
    <n v="0"/>
    <n v="7"/>
    <n v="8"/>
    <n v="5"/>
    <n v="0"/>
    <n v="7"/>
    <n v="4.4000000000000004"/>
    <n v="0"/>
    <n v="4.5"/>
    <n v="3.8"/>
  </r>
  <r>
    <x v="443"/>
    <x v="0"/>
    <x v="82"/>
    <x v="14"/>
    <s v="AL"/>
    <x v="3"/>
    <x v="449"/>
    <x v="0"/>
    <n v="8"/>
    <s v="Calçada bem nivelada  e com pavimento regular"/>
    <s v="10 | Calçada com mais de 3,0 metros de largura e faixa livre com 1,20 m ou mais"/>
    <n v="11.5"/>
    <n v="3.5"/>
    <s v="Grande espaço destinado aos pedestres, com mobiliário urbano e equipamentos e paisagismo."/>
    <n v="9"/>
    <s v="Todo trecho possui uma leve inclinação, a qual não dificulta o caminhar e nem coloca o pedestre em situação de risco."/>
    <n v="7"/>
    <s v="O trecho da faixa livre conta com algumas instalações, como postes e placas, as quais restringem um pouco o uso do espaço de passagem."/>
    <n v="2"/>
    <s v="Existe uma &quot;rampa&quot; ao longo do trecho, disposta sem pintura, sem sinalização e longe de faixa de travessia. A mesma parecer mais ter sido instalada para o escoamento de água do que para o uso de pessoas com locomoção reduzida."/>
    <n v="8"/>
    <s v="Existe uma faixa para pedestres no trecho, bem pintada e visível para todos, incluindo placa de advertência."/>
    <s v="0 | Trecho não tem semáforo para pedestre ou semáforo está com defeito"/>
    <s v="O trecho n tem semáforo para pedestres, apenas um sinal de advertência para orientar motoristas."/>
    <s v="0 | Trecho não tem nenhuma orientação para localização dos pedestres"/>
    <m/>
    <n v="4"/>
    <n v="75"/>
    <s v="Muitos veículos automotores pesados trafegam no entorno da área."/>
    <s v="5 | Trecho com tráfego intenso de veículos, em especial motocicletas, ônibus, caminhões e vans com motor diesel"/>
    <m/>
    <n v="7"/>
    <s v="Existem bancos de apoio ao longo do trecho. Os mesmos não são tão convidativos e nem confortáveis."/>
    <s v="5 | Trecho com algumas árvores que trazem sombra"/>
    <m/>
    <s v="A única vegetação presente é de coqueiros e pequenas palmeiras."/>
    <s v="5 | Trecho com trânsito mais agressivo e velocidade regulamentar acima de 50 km/h"/>
    <m/>
    <s v="https://drive.google.com/open?id=1Sp2gJOMiexbrmVwx2DqaZ2ZAVTLkH8Rk, https://drive.google.com/open?id=1zIzewCKyRfhoNeD_GgQa1evhPomH4li4, https://drive.google.com/open?id=1rp8CDMxszGeJOZ4tlKK6HqRE7MGGPp4F, https://drive.google.com/open?id=1QtUEQ8JvWvYs0SfjIRcD6qxNXabIzNfp, https://drive.google.com/open?id=1-ks_XPD8D1PSD-Y7h4M3LuMBVHy2rcxb, https://drive.google.com/open?id=1W1PG0DGq8neyQwEE6UQ24MQruDMD3D9h"/>
    <s v="mariaclrg@gmail.com"/>
    <d v="1899-12-30T09:30:00"/>
    <n v="8"/>
    <n v="10"/>
    <n v="9"/>
    <n v="7"/>
    <n v="2"/>
    <n v="8"/>
    <n v="0"/>
    <n v="0"/>
    <n v="4"/>
    <n v="5"/>
    <n v="7"/>
    <n v="5"/>
    <n v="5"/>
    <n v="7.2"/>
    <n v="4"/>
    <n v="5"/>
    <n v="5.9"/>
  </r>
  <r>
    <x v="444"/>
    <x v="0"/>
    <x v="86"/>
    <x v="14"/>
    <s v="AL"/>
    <x v="1"/>
    <x v="450"/>
    <x v="1"/>
    <n v="3"/>
    <s v="A pavimentação da calçada possui rachaduras, buracos, tampas de bueiros soltas e pisos táteis destruídos."/>
    <s v="10 | Calçada com mais de 3,0 metros de largura e faixa livre com 1,20 m ou mais"/>
    <n v="6.5"/>
    <n v="1.5"/>
    <s v="Na calçada frontal, a largura total é de 6,50m, enquanto na calçada lateral tem-se 8,0m. A faixa livre considerada na calçada frontal é de 1,50m e na lateral 3,0m."/>
    <n v="7"/>
    <s v="A calçada tem uma inclinação um pouco acima do recomendado, mas não apresenta uma situação onde é impossível circular. "/>
    <s v="5 | Obstáculos obrigam a constantes desvios."/>
    <s v="No trecho podem ser avistados postes que atrapalham a circulação, ocupações indevidas de comércio na entrada da edificação e carros que param sob o piso tátil da calçada."/>
    <n v="3"/>
    <s v="A única rampa existente no trecho encontra-se sem nenhuma manutenção, possuindo muitas rachaduras e tornando-se muito difícil de ser identificada."/>
    <n v="7"/>
    <s v="A faixa existe e é visivelmente identificada, mas não conta com sinalização adequada na área."/>
    <s v="0 | Trecho não tem semáforo para pedestre ou semáforo está com defeito"/>
    <m/>
    <s v="0 | Trecho não tem nenhuma orientação para localização dos pedestres"/>
    <s v="As placas existentes na região são voltadas somente ao controle do tráfego de carros, não há nenhum indicativo voltado ao pedestre. "/>
    <n v="8"/>
    <m/>
    <s v="As ruas que circundam a edificação avaliada possuem fluxos intensos e médios de tráfego, que acabam por ser configuradas como geradoras de ruído."/>
    <s v="5 | Trecho com tráfego intenso de veículos, em especial motocicletas, ônibus, caminhões e vans com motor diesel"/>
    <s v="Tráfego intenso/médio de veículos motorizados, de forma ininterrupta durante o dia e que geram gases poluentes."/>
    <s v="5 | Trecho com algum local para descanso ou abrigo, como parada de ônibus ou marquise de edifício"/>
    <s v="O único mobiliário urbano identificado no entorno foi um ponto de ônibus que, ainda assim, encontra-se distante do local avaliado e apresenta pouco conforto."/>
    <s v="0 | Trecho de rua sem nenhuma vegetação"/>
    <m/>
    <m/>
    <s v="5 | Trecho com trânsito mais agressivo e velocidade regulamentar acima de 50 km/h"/>
    <s v="Apesar do grande número de comércios e serviços na área, que aumentam a permeabilidade do espaço, percebe-se que a rua foi projetada para a escala do carro, o que torna o ambiente muito competitivo e coloca o pedestre em situação de inferioridade e medo mediante ao veículo motorizado. "/>
    <s v="https://drive.google.com/open?id=1C6pDuDjUz4-j7Sfku1L8JrHMYvCF4M_h, https://drive.google.com/open?id=1XvnKRoplYtXT6BiwxlivLqQk3ToLcWEB, https://drive.google.com/open?id=1cnnZAL2Idzgt8uXTp0UN9-8zzYRgNMAN, https://drive.google.com/open?id=1V4tX6w29hg7_1R8r-g2zwAycCy9Fa0NI, https://drive.google.com/open?id=1bkfHA9MLz5kmXsdhxUrFonECBIcHI0fE, https://drive.google.com/open?id=1ERIUsvL45udJfmZQ4NDN1Yx4X71AjECZ, https://drive.google.com/open?id=17s0EEZvDByCY9uGDuvSAFZcScH_6ztb9, https://drive.google.com/open?id=1kTpfjWm611QlWd6ZrMnUUT9kAr265qUq, https://drive.google.com/open?id=1moXI_Emlt2EAFoP26o5NmfdCqKrTLJgy"/>
    <s v="beatrizrsg@outlook.com"/>
    <d v="1899-12-30T10:30:00"/>
    <n v="3"/>
    <n v="10"/>
    <n v="7"/>
    <n v="5"/>
    <n v="3"/>
    <n v="7"/>
    <n v="0"/>
    <n v="0"/>
    <n v="8"/>
    <n v="5"/>
    <n v="5"/>
    <n v="0"/>
    <n v="5"/>
    <n v="5.6"/>
    <n v="3.5"/>
    <n v="4.333333333333333"/>
    <n v="4.8666666666666663"/>
  </r>
  <r>
    <x v="445"/>
    <x v="1"/>
    <x v="87"/>
    <x v="15"/>
    <s v="AM"/>
    <x v="4"/>
    <x v="451"/>
    <x v="0"/>
    <n v="2"/>
    <s v="Com desníveis e pavimentação irregular"/>
    <n v="2"/>
    <n v="2"/>
    <n v="1"/>
    <s v="Obstrução"/>
    <n v="6"/>
    <m/>
    <n v="2"/>
    <s v="Obstrução"/>
    <s v="0 | Não há rampas de acessibilidade."/>
    <s v="Sem rampas de acessibilidade"/>
    <n v="2"/>
    <s v="Sinalização apagada "/>
    <s v="0 | Trecho não tem semáforo para pedestre ou semáforo está com defeito"/>
    <m/>
    <s v="0 | Trecho não tem nenhuma orientação para localização dos pedestres"/>
    <s v="Sem placas de orientação, apesar de ser um local turístico e com grande fluxo de pedestres."/>
    <n v="3"/>
    <n v="80"/>
    <s v="Trânsito pesado com o ônibus"/>
    <n v="2"/>
    <m/>
    <s v="0 | Trecho sem nenhum pontos de apoio ou conforto para o pedestre"/>
    <s v="Sem bancos ou outro mobiliário durante a extensão"/>
    <n v="1"/>
    <n v="1"/>
    <s v="Apenas uma localizada. Ainda muda "/>
    <n v="1"/>
    <s v="Trânsito agressivo, sem qualquer fiscalização de velocidade."/>
    <s v="https://drive.google.com/open?id=1YgY9M-zfpjfPXwbVOUTXzHyBHNJCcc4u, https://drive.google.com/open?id=1enIciG-u95utIC_169sB6SyD4B4gxfNe"/>
    <m/>
    <m/>
    <n v="2"/>
    <n v="2"/>
    <n v="6"/>
    <n v="2"/>
    <n v="0"/>
    <n v="2"/>
    <n v="0"/>
    <n v="0"/>
    <n v="3"/>
    <n v="2"/>
    <n v="0"/>
    <n v="1"/>
    <n v="1"/>
    <n v="2.4"/>
    <n v="1"/>
    <n v="1.6666666666666667"/>
    <n v="1.8333333333333333"/>
  </r>
  <r>
    <x v="446"/>
    <x v="1"/>
    <x v="87"/>
    <x v="15"/>
    <s v="AM"/>
    <x v="10"/>
    <x v="452"/>
    <x v="2"/>
    <n v="2"/>
    <m/>
    <n v="2"/>
    <n v="1"/>
    <n v="1"/>
    <m/>
    <s v="5 | Inclinação acima de 5 graus já dificulta a passagem"/>
    <m/>
    <n v="2"/>
    <s v="Barreiras no local"/>
    <s v="0 | Não há rampas de acessibilidade."/>
    <s v="Sem qualquer estrutura de acessibilidade"/>
    <s v="0 | Sem faixa de travessia no trecho"/>
    <m/>
    <s v="0 | Trecho não tem semáforo para pedestre ou semáforo está com defeito"/>
    <m/>
    <s v="0 | Trecho não tem nenhuma orientação para localização dos pedestres"/>
    <m/>
    <n v="7"/>
    <m/>
    <m/>
    <n v="6"/>
    <m/>
    <s v="0 | Trecho sem nenhum pontos de apoio ou conforto para o pedestre"/>
    <m/>
    <s v="0 | Trecho de rua sem nenhuma vegetação"/>
    <n v="0"/>
    <m/>
    <n v="6"/>
    <m/>
    <s v="https://drive.google.com/open?id=19alYMkY_gxYF93dxwrV9p7E9oQ-rRnr9, https://drive.google.com/open?id=1DZmqxprC4y40n3okEuT9xPWQX3_3Ipap, https://drive.google.com/open?id=13oPlMO0j_ZNzPwiouUjjDykGH5sfoKMs"/>
    <m/>
    <m/>
    <n v="2"/>
    <n v="2"/>
    <n v="5"/>
    <n v="2"/>
    <n v="0"/>
    <n v="0"/>
    <n v="0"/>
    <n v="0"/>
    <n v="7"/>
    <n v="6"/>
    <n v="0"/>
    <n v="0"/>
    <n v="6"/>
    <n v="2.2000000000000002"/>
    <n v="0"/>
    <n v="3.3333333333333335"/>
    <n v="2.3666666666666667"/>
  </r>
  <r>
    <x v="447"/>
    <x v="1"/>
    <x v="87"/>
    <x v="15"/>
    <s v="AM"/>
    <x v="3"/>
    <x v="453"/>
    <x v="0"/>
    <n v="2"/>
    <s v="Pavimento parcialmente obstruído. Desnivelada "/>
    <n v="1"/>
    <n v="1"/>
    <n v="1"/>
    <m/>
    <n v="2"/>
    <m/>
    <n v="2"/>
    <s v="Obstruções (postes)"/>
    <s v="0 | Não há rampas de acessibilidade."/>
    <s v="Sem rampa de acessibilidade em toda extensão "/>
    <s v="0 | Sem faixa de travessia no trecho"/>
    <m/>
    <s v="0 | Trecho não tem semáforo para pedestre ou semáforo está com defeito"/>
    <m/>
    <s v="0 | Trecho não tem nenhuma orientação para localização dos pedestres"/>
    <s v="Sem mapas de orientação. Local com grande fluxo de pedestres, inclusive turistas"/>
    <n v="2"/>
    <m/>
    <n v="75"/>
    <n v="3"/>
    <m/>
    <s v="0 | Trecho sem nenhum pontos de apoio ou conforto para o pedestre"/>
    <m/>
    <s v="0 | Trecho de rua sem nenhuma vegetação"/>
    <n v="0"/>
    <m/>
    <n v="2"/>
    <s v="Sem fiscalização de velocidade"/>
    <s v="https://drive.google.com/open?id=1Lj2YjyjQPuFx4iX9bBShGH5DqXp4QtcB, https://drive.google.com/open?id=1LT0wxRaRA098M0e5V78FeWPJYJSoY9UO, https://drive.google.com/open?id=1WXp5ALs0Pij4E1tUSEZgiaj1lYmElpKs, https://drive.google.com/open?id=1FwAolh_wxzuODZkZea8492t3u7GUTk8y"/>
    <m/>
    <m/>
    <n v="2"/>
    <n v="1"/>
    <n v="2"/>
    <n v="2"/>
    <n v="0"/>
    <n v="0"/>
    <n v="0"/>
    <n v="0"/>
    <n v="2"/>
    <n v="3"/>
    <n v="0"/>
    <n v="0"/>
    <n v="2"/>
    <n v="1.4"/>
    <n v="0"/>
    <n v="1.1666666666666667"/>
    <n v="1.1333333333333333"/>
  </r>
  <r>
    <x v="448"/>
    <x v="1"/>
    <x v="88"/>
    <x v="15"/>
    <s v="AM"/>
    <x v="10"/>
    <x v="454"/>
    <x v="1"/>
    <n v="7"/>
    <s v="Calçada nivelada. "/>
    <n v="6"/>
    <n v="3"/>
    <n v="3"/>
    <s v="Maior parte com boa largura"/>
    <n v="6"/>
    <m/>
    <s v="5 | Obstáculos obrigam a constantes desvios."/>
    <s v="Obstáculos nas intercessões "/>
    <s v="0 | Não há rampas de acessibilidade."/>
    <s v="Apesar de situada em uma das principais avenidas da cidade, sem acessibilidade"/>
    <n v="8"/>
    <m/>
    <n v="3"/>
    <s v="Sinal sem tempo específico para pedestre."/>
    <s v="0 | Trecho não tem nenhuma orientação para localização dos pedestres"/>
    <m/>
    <n v="1"/>
    <m/>
    <m/>
    <s v="0 | Trecho visivelmente poluído, com alto tráfego de veículos diesel. Fumaça visível, com efeitos sobre a respiração"/>
    <m/>
    <s v="0 | Trecho sem nenhum pontos de apoio ou conforto para o pedestre"/>
    <m/>
    <n v="1"/>
    <n v="2"/>
    <s v="Sem arborização no local, apesar de haver no projeto original"/>
    <n v="3"/>
    <s v="Ausência de fiscalização de velocidade"/>
    <s v="https://drive.google.com/open?id=1nScS3DHZIpge7tNTDluSdEjU0s06-POv, https://drive.google.com/open?id=1kc6aU6jnCkwQiiKJIArjwBfyRf-DpMTo, https://drive.google.com/open?id=1_kbrcfV3jyrdxiqSUWZ3kZdJaJb_U4HB, https://drive.google.com/open?id=1XdBNhZUhSnGQMd0gk1RTUZp-Unaird8C"/>
    <m/>
    <m/>
    <n v="7"/>
    <n v="6"/>
    <n v="6"/>
    <n v="5"/>
    <n v="0"/>
    <n v="8"/>
    <n v="3"/>
    <n v="0"/>
    <n v="1"/>
    <n v="0"/>
    <n v="0"/>
    <n v="1"/>
    <n v="3"/>
    <n v="4.8"/>
    <n v="5"/>
    <n v="0.66666666666666663"/>
    <n v="3.8333333333333335"/>
  </r>
  <r>
    <x v="449"/>
    <x v="1"/>
    <x v="87"/>
    <x v="15"/>
    <s v="AM"/>
    <x v="10"/>
    <x v="455"/>
    <x v="0"/>
    <n v="7"/>
    <s v="Pavimento desconforme, mas plano"/>
    <n v="8"/>
    <n v="3"/>
    <n v="2"/>
    <m/>
    <n v="7"/>
    <m/>
    <n v="7"/>
    <s v="Existência de alguns obstáculos, mas de bares e varejo"/>
    <n v="6"/>
    <s v="Rampas identificadas em uma esquina apenas, sem padrão NBR"/>
    <s v="5 | Faixa desgastada, com falta de manutenção e sem placas de advertência."/>
    <s v="Existência de faixa, mas sem placas e iluminação própria"/>
    <s v="5 | Trecho com semáforo para pedestres, mas sem sinal sonoro. Espera para abertura superior a 1 min. e tempo curto (menos de 15 seg.) para travessia"/>
    <s v="Existe semáforo, mas sem sinal sonoro e com 3 tempos de espera, superior a 1:30 minuto"/>
    <s v="0 | Trecho não tem nenhuma orientação para localização dos pedestres"/>
    <s v="Sem placas de orientações"/>
    <n v="6"/>
    <m/>
    <m/>
    <s v="5 | Trecho com tráfego intenso de veículos, em especial motocicletas, ônibus, caminhões e vans com motor diesel"/>
    <s v="Trânsito pesado em determinadas partes do dia. Presença de ônibus e caminhões"/>
    <n v="2"/>
    <s v="Os bancos e mobiliários localizados são de uso exclusivo de clientes, dos bares e restaurantes."/>
    <n v="9"/>
    <n v="10"/>
    <s v="Boa arborização. Contudo, necessita de mais cuidados manutenção"/>
    <n v="4"/>
    <s v="Ausência de fiscalização de velocidade, superior a 60 km/h. Desrespeito nos cruzamentos"/>
    <s v="https://drive.google.com/open?id=1NDCkAtswAxyDhF39Rl7lAieovLmz95x2, https://drive.google.com/open?id=1h2PhbOr0i5NVx_BR4BXY578cRbRvtAo3, https://drive.google.com/open?id=1HdRf0XhgSAEWJtpo8uqFTk4syQ5l5dKJ, https://drive.google.com/open?id=1X2xe6uLZCm4Zd1Atzp9h4icS4qT2OYXv"/>
    <m/>
    <m/>
    <n v="7"/>
    <n v="8"/>
    <n v="7"/>
    <n v="7"/>
    <n v="6"/>
    <n v="5"/>
    <n v="5"/>
    <n v="0"/>
    <n v="6"/>
    <n v="5"/>
    <n v="2"/>
    <n v="9"/>
    <n v="4"/>
    <n v="7"/>
    <n v="4.166666666666667"/>
    <n v="6.166666666666667"/>
    <n v="5.9666666666666668"/>
  </r>
  <r>
    <x v="450"/>
    <x v="1"/>
    <x v="88"/>
    <x v="15"/>
    <s v="AM"/>
    <x v="10"/>
    <x v="456"/>
    <x v="2"/>
    <n v="1"/>
    <s v="Totalmente desconforme, desnivelada e com obstruções"/>
    <n v="1"/>
    <n v="1"/>
    <n v="1"/>
    <s v="Largura irregular, sem conformidade mínima"/>
    <n v="2"/>
    <s v="Pontos com inclinação alta"/>
    <n v="1"/>
    <s v="Existência de barreiras, placas e corrimão disposto."/>
    <n v="1"/>
    <s v="Rampas apenas para entrada dos empreendimentos. O local possui várias clínicas e laboratórios. Contudo, não existe preocupação mínima com a calçada, apenas com os acessos à propriedade, que dificultam a trafegabilidade do pedestre."/>
    <s v="0 | Sem faixa de travessia no trecho"/>
    <s v="Apesar do trânsito de idosos e pessoas com mobilidade reduzida, inexistem faixas de pedestres para travessia"/>
    <s v="0 | Trecho não tem semáforo para pedestre ou semáforo está com defeito"/>
    <s v="Inexistência de semáforos"/>
    <s v="0 | Trecho não tem nenhuma orientação para localização dos pedestres"/>
    <m/>
    <s v="5 | Trecho com nível alto de ruído, que dificulta a conversação entre pessoas que caminham. Nível acima de 70 dB"/>
    <m/>
    <m/>
    <n v="7"/>
    <m/>
    <s v="0 | Trecho sem nenhum pontos de apoio ou conforto para o pedestre"/>
    <m/>
    <s v="0 | Trecho de rua sem nenhuma vegetação"/>
    <n v="0"/>
    <s v="Sem arborização"/>
    <s v="5 | Trecho com trânsito mais agressivo e velocidade regulamentar acima de 50 km/h"/>
    <s v="Ausência de fiscalização. Trânsito agressivo"/>
    <s v="https://drive.google.com/open?id=1NxFh2wf4LGRduxykhHqOMWhUfsdGjdCi, https://drive.google.com/open?id=1cKGh2n5GOa0gh0pQEg6RtfrEhI29DYbN, https://drive.google.com/open?id=12AtJDMBnmVnJy_pMLZuHmrE43RD1DeHV"/>
    <m/>
    <m/>
    <n v="1"/>
    <n v="1"/>
    <n v="2"/>
    <n v="1"/>
    <n v="1"/>
    <n v="0"/>
    <n v="0"/>
    <n v="0"/>
    <n v="5"/>
    <n v="7"/>
    <n v="0"/>
    <n v="0"/>
    <n v="5"/>
    <n v="1.2"/>
    <n v="0"/>
    <n v="2.8333333333333335"/>
    <n v="1.6666666666666667"/>
  </r>
  <r>
    <x v="451"/>
    <x v="1"/>
    <x v="87"/>
    <x v="15"/>
    <s v="AM"/>
    <x v="10"/>
    <x v="457"/>
    <x v="0"/>
    <n v="3"/>
    <s v="Piso com falhas. "/>
    <n v="4"/>
    <n v="2"/>
    <n v="1"/>
    <m/>
    <n v="2"/>
    <s v="Inclinação severa em alguns pontos"/>
    <n v="2"/>
    <s v="Existência de barreiras no percurso, desníveis e demais"/>
    <s v="0 | Não há rampas de acessibilidade."/>
    <s v="Sem acessibilidade"/>
    <s v="0 | Sem faixa de travessia no trecho"/>
    <m/>
    <s v="0 | Trecho não tem semáforo para pedestre ou semáforo está com defeito"/>
    <m/>
    <s v="0 | Trecho não tem nenhuma orientação para localização dos pedestres"/>
    <m/>
    <n v="6"/>
    <n v="60"/>
    <m/>
    <n v="6"/>
    <s v="Tráfego por período"/>
    <s v="0 | Trecho sem nenhum pontos de apoio ou conforto para o pedestre"/>
    <m/>
    <n v="1"/>
    <n v="1"/>
    <m/>
    <n v="4"/>
    <m/>
    <s v="https://drive.google.com/open?id=1heMoEqfmExH1y-FVPPeklhqrs8-VXCGo, https://drive.google.com/open?id=1Z5tgTU62wD257a6-I_jKrlMfshv6ZI-D, https://drive.google.com/open?id=18VQ0CX42kD6WAXAmL_vul7crjCCu0Dpt"/>
    <m/>
    <m/>
    <n v="3"/>
    <n v="4"/>
    <n v="2"/>
    <n v="2"/>
    <n v="0"/>
    <n v="0"/>
    <n v="0"/>
    <n v="0"/>
    <n v="6"/>
    <n v="6"/>
    <n v="0"/>
    <n v="1"/>
    <n v="4"/>
    <n v="2.2000000000000002"/>
    <n v="0"/>
    <n v="3.3333333333333335"/>
    <n v="2.1666666666666665"/>
  </r>
  <r>
    <x v="452"/>
    <x v="1"/>
    <x v="89"/>
    <x v="15"/>
    <s v="AM"/>
    <x v="1"/>
    <x v="458"/>
    <x v="1"/>
    <s v="10 | Calçada nivelada, sem imperfeições"/>
    <m/>
    <s v="10 | Calçada com mais de 3,0 metros de largura e faixa livre com 1,20 m ou mais"/>
    <n v="0"/>
    <n v="0"/>
    <m/>
    <s v="10 | Calçada de aparência plana, que não impede o caminhar confortável e seguro"/>
    <m/>
    <n v="8"/>
    <s v="Bancas e postes"/>
    <s v="5 | A rampa existe, mas está fora de norma ou sem manutenção"/>
    <m/>
    <s v="10 | Faixa de pedestres bem visível, com iluminação para aumentar visibilidade e sinalização de advertência ao motorista"/>
    <m/>
    <n v="9"/>
    <s v="Não há sinais sonoros"/>
    <n v="9"/>
    <m/>
    <n v="8"/>
    <m/>
    <m/>
    <s v="0 | Trecho visivelmente poluído, com alto tráfego de veículos diesel. Fumaça visível, com efeitos sobre a respiração"/>
    <m/>
    <n v="7"/>
    <m/>
    <s v="10 | Rua com árvores dispostas a cada 10 metros. Canteiros ajardinados e bem mantidos ao lado da calçada. Edificações também têm jardins e árvores"/>
    <m/>
    <m/>
    <n v="9"/>
    <m/>
    <m/>
    <m/>
    <m/>
    <n v="10"/>
    <n v="10"/>
    <n v="10"/>
    <n v="8"/>
    <n v="5"/>
    <n v="10"/>
    <n v="9"/>
    <n v="9"/>
    <n v="8"/>
    <n v="0"/>
    <n v="7"/>
    <n v="10"/>
    <n v="9"/>
    <n v="8.6"/>
    <n v="9.5"/>
    <n v="7.166666666666667"/>
    <n v="8.5333333333333332"/>
  </r>
  <r>
    <x v="453"/>
    <x v="0"/>
    <x v="90"/>
    <x v="15"/>
    <s v="AM"/>
    <x v="1"/>
    <x v="459"/>
    <x v="1"/>
    <n v="8"/>
    <m/>
    <n v="8"/>
    <n v="2.38"/>
    <n v="2.38"/>
    <m/>
    <n v="9"/>
    <m/>
    <s v="10 | Trecho sem obstáculos permite o caminhar contínuo pela calçada"/>
    <m/>
    <s v="5 | A rampa existe, mas está fora de norma ou sem manutenção"/>
    <m/>
    <n v="7"/>
    <m/>
    <s v="0 | Trecho não tem semáforo para pedestre ou semáforo está com defeito"/>
    <m/>
    <s v="5 | Trecho tem apenas placas indicando os pontos de interesse"/>
    <m/>
    <n v="7"/>
    <m/>
    <m/>
    <s v="5 | Trecho com tráfego intenso de veículos, em especial motocicletas, ônibus, caminhões e vans com motor diesel"/>
    <m/>
    <n v="3"/>
    <m/>
    <s v="5 | Trecho com algumas árvores que trazem sombra"/>
    <n v="5"/>
    <m/>
    <s v="5 | Trecho com trânsito mais agressivo e velocidade regulamentar acima de 50 km/h"/>
    <m/>
    <s v="https://drive.google.com/open?id=1cBKW6gF-In69Nz5qJzWZG3gZEO73G8l5, https://drive.google.com/open?id=13ofxAoA-kABLH24GYmY3s3JQ1KcdRXR1, https://drive.google.com/open?id=12qiBnLGvMUVk3fK_urNUs-w8Z6rfZcGc, https://drive.google.com/open?id=1DxLE11nXDaiC36woVPo9PjwoqJnbvZky, https://drive.google.com/open?id=1PEHQJ-gX4cs7S62mVziRtIJgaR7Fx_RA, https://drive.google.com/open?id=1FwvcVdeEwga7luygqMahhhgTXkqWMG7c, https://drive.google.com/open?id=1xuvFIVagjTzj1EoCh8-FL1ZAqSyyMg8P, https://drive.google.com/open?id=1FU2-Ofutm7I5ig7F7mA0W9CQJnTPNTZj, https://drive.google.com/open?id=1zA21jOeel4Z6__IElOXQW3hMYZIt8OH5, https://drive.google.com/open?id=1TOHYhZSBJSyd4RoMqvnZ5EMESyik0VRM"/>
    <s v="navratinovacardonha@hotmail.com"/>
    <d v="1899-12-30T18:00:00"/>
    <n v="8"/>
    <n v="8"/>
    <n v="9"/>
    <n v="10"/>
    <n v="5"/>
    <n v="7"/>
    <n v="0"/>
    <n v="5"/>
    <n v="7"/>
    <n v="5"/>
    <n v="3"/>
    <n v="5"/>
    <n v="5"/>
    <n v="8"/>
    <n v="4.333333333333333"/>
    <n v="5.333333333333333"/>
    <n v="6.4333333333333336"/>
  </r>
  <r>
    <x v="454"/>
    <x v="0"/>
    <x v="90"/>
    <x v="15"/>
    <s v="AM"/>
    <x v="0"/>
    <x v="460"/>
    <x v="0"/>
    <s v="5 | Calçada com frestas, além de algumas falhas no pavimento"/>
    <m/>
    <n v="1"/>
    <n v="0.82"/>
    <n v="0.82"/>
    <m/>
    <n v="8"/>
    <s v="A calçada é praticamente uma &quot;ladeira&quot; ... uma descida para a entrada do parque. "/>
    <n v="8"/>
    <m/>
    <s v="0 | Não há rampas de acessibilidade."/>
    <s v="Esquina com uma parte da calçada quebrada, que se faz de rampa de acesso."/>
    <s v="0 | Sem faixa de travessia no trecho"/>
    <s v="Não há faixa de pedestre na frente do parque, mas cerca de 200 metros após a esquina do parque existe uma com sinal, para acesso à plataforma de ônibus e tbm para o Shopping próximo, do outro lado da avenida. "/>
    <n v="2"/>
    <s v="Semáforo próximo, mas não no trecho avaliado. Com sinal sonoro e tempo de espera."/>
    <s v="0 | Trecho não tem nenhuma orientação para localização dos pedestres"/>
    <s v="Única placa existente era de proibido estacionar. "/>
    <n v="8"/>
    <m/>
    <s v="Avenida movimentada. Avaliação feita fora do horário de maior movimentação.   "/>
    <n v="7"/>
    <m/>
    <s v="10 | Trecho com muitos bancos, praças, minipraças, espaços cobertos para descanso, abrigos para a chuva, banheiros e bebedouros públicos"/>
    <m/>
    <s v="5 | Trecho com algumas árvores que trazem sombra"/>
    <n v="3"/>
    <m/>
    <n v="6"/>
    <s v="Guarda municipal e ciclopatrulha dentro do parque. Não há policiamento fora ou nas imediações do parque. "/>
    <s v="https://drive.google.com/open?id=1_gLnl1o96NBdoEZtuF3TxqBq4vHybOj1, https://drive.google.com/open?id=1l0l42hdmOAwUjKhgDl6WkuGdTYW_d9p9, https://drive.google.com/open?id=1UgeeGDqUyI4jq5AU4_6v5kKu0pjQt_N_, https://drive.google.com/open?id=1QtarchqM8u3Wvr2zRV3yN5xZ6GoUQrWI, https://drive.google.com/open?id=1UYez20q7IngZhPy4wLENM9bScvFAGQ54, https://drive.google.com/open?id=15xcCAP0e9COw8e_mJLnaDYCrxGDYdXv4, https://drive.google.com/open?id=1N3Hj5pC8LyXjaEUjHiiX4TR26t_XsS5e, https://drive.google.com/open?id=1jC5MQoTz17qFq-f4ddMvAy-Dw678waxE, https://drive.google.com/open?id=1k_bTPZ3a_BqB4bcKdoa2L4nI5aL6YmCD, https://drive.google.com/open?id=1qGLdaJF5Nn-X90h-RSIScGn0bJmiAiyv"/>
    <s v="navratinovacardonha@hotmail.com"/>
    <d v="1899-12-30T20:00:00"/>
    <n v="5"/>
    <n v="1"/>
    <n v="8"/>
    <n v="8"/>
    <n v="0"/>
    <n v="0"/>
    <n v="2"/>
    <n v="0"/>
    <n v="8"/>
    <n v="7"/>
    <n v="10"/>
    <n v="5"/>
    <n v="6"/>
    <n v="4.4000000000000004"/>
    <n v="0.66666666666666663"/>
    <n v="7.166666666666667"/>
    <n v="4.3666666666666663"/>
  </r>
  <r>
    <x v="455"/>
    <x v="0"/>
    <x v="90"/>
    <x v="15"/>
    <s v="AM"/>
    <x v="3"/>
    <x v="461"/>
    <x v="0"/>
    <n v="8"/>
    <m/>
    <s v="10 | Calçada com mais de 3,0 metros de largura e faixa livre com 1,20 m ou mais"/>
    <n v="3"/>
    <n v="3"/>
    <s v="Calçada extensa com 3 metros de largura, plana."/>
    <s v="10 | Calçada de aparência plana, que não impede o caminhar confortável e seguro"/>
    <m/>
    <s v="10 | Trecho sem obstáculos permite o caminhar contínuo pela calçada"/>
    <m/>
    <s v="0 | Não há rampas de acessibilidade."/>
    <m/>
    <s v="0 | Sem faixa de travessia no trecho"/>
    <s v="Parece ter tido uma faixa, mas totalmente apagada. Tem sinal de pedestre onde seria a faixa."/>
    <s v="5 | Trecho com semáforo para pedestres, mas sem sinal sonoro. Espera para abertura superior a 1 min. e tempo curto (menos de 15 seg.) para travessia"/>
    <s v="Sinal pedestre sem botão e sem sinal sonoro. "/>
    <s v="0 | Trecho não tem nenhuma orientação para localização dos pedestres"/>
    <s v="Uma placa apenas, para ciclistas. "/>
    <n v="7"/>
    <m/>
    <m/>
    <s v="5 | Trecho com tráfego intenso de veículos, em especial motocicletas, ônibus, caminhões e vans com motor diesel"/>
    <m/>
    <n v="8"/>
    <s v="Há uma pequena praça, com banco e arborizada, na frente do trecho avaliado. Porém, sem faixa de pedestre, rampa de acesso e nem sinalização no local. "/>
    <s v="5 | Trecho com algumas árvores que trazem sombra"/>
    <n v="6"/>
    <m/>
    <s v="5 | Trecho com trânsito mais agressivo e velocidade regulamentar acima de 50 km/h"/>
    <s v="Não há presença de policiamento. "/>
    <s v="https://drive.google.com/open?id=1yd_bQ9BXh9YQsixrvITSbfNOH5OsJisU, https://drive.google.com/open?id=1Ect9xXpy55jp9mTvvtbSyp1hJbFD5unz, https://drive.google.com/open?id=1zJ9dj4Vd8IFmevpjza48TSiBgDUsP0y5, https://drive.google.com/open?id=1Ujndp4PeVzY7ePsAQjZIa2Y1_3INoMx4, https://drive.google.com/open?id=1NDcolS-7g6KIMF6ftayWWQeghc5Hbhkx, https://drive.google.com/open?id=138xTVgTamL0D6zR2P3WC0E0dqimIrsH9, https://drive.google.com/open?id=1VGfrPV0D8bMPiYxPA8_HUcVnyYVJDsNa, https://drive.google.com/open?id=1EKYReMyRzcanQdjGAYQJkNnandGXymBe, https://drive.google.com/open?id=1daRKcAZMDDtZpo0KsV8qB4hYXDUjTudt"/>
    <s v="navratinovacardonha@hotmail.com"/>
    <d v="1899-12-30T20:30:00"/>
    <n v="8"/>
    <n v="10"/>
    <n v="10"/>
    <n v="10"/>
    <n v="0"/>
    <n v="0"/>
    <n v="5"/>
    <n v="0"/>
    <n v="7"/>
    <n v="5"/>
    <n v="8"/>
    <n v="5"/>
    <n v="5"/>
    <n v="7.6"/>
    <n v="1.6666666666666667"/>
    <n v="6.166666666666667"/>
    <n v="5.8666666666666663"/>
  </r>
  <r>
    <x v="456"/>
    <x v="0"/>
    <x v="90"/>
    <x v="15"/>
    <s v="AM"/>
    <x v="2"/>
    <x v="462"/>
    <x v="0"/>
    <n v="8"/>
    <m/>
    <s v="5 | Calçada com menos de 2,0 metros de largura e faixa livre com menos de 1,20 m"/>
    <n v="1.68"/>
    <n v="1.68"/>
    <s v="Trecho da calçada da entrada de 1,68 e trecho da calçada da saída dos automóveis de 1,48"/>
    <n v="8"/>
    <m/>
    <n v="6"/>
    <s v="Tem postes e placas que dificultam o acesso."/>
    <s v="5 | A rampa existe, mas está fora de norma ou sem manutenção"/>
    <s v="Rampa de acessibilidade somente no estacionamento dos carros. Não há rampa de acessibilidade próximo ou na entrada do hospital."/>
    <s v="0 | Sem faixa de travessia no trecho"/>
    <m/>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s v="5 | Trecho com algum local para descanso ou abrigo, como parada de ônibus ou marquise de edifício"/>
    <m/>
    <s v="5 | Trecho com algumas árvores que trazem sombra"/>
    <n v="2"/>
    <m/>
    <s v="10 | Local de tráfego leve, com velocidade até 40 km/h, com ruas movimentadas, comércio aberto e “sensação de segurança”"/>
    <s v="Nao há policiamento."/>
    <s v="https://drive.google.com/open?id=12t48pmIpeFBBdRpZvJgjIdZdBGYCwlkN, https://drive.google.com/open?id=1-6lDNrKCCoOVyd4WrXRz1qKf7PiBcGzX, https://drive.google.com/open?id=112FU0tbyt1vh53rsqP2vYqq3p1Oqruhx, https://drive.google.com/open?id=12cKKuSXdgIwogWar-VLMHAFes5hohgY_, https://drive.google.com/open?id=11Mo912mcjbFWvi8R5xrwdXCmx7jHKwJ3, https://drive.google.com/open?id=1RNTIjXvhVn8Y7wbZRcB5wz9C3iIfx75H, https://drive.google.com/open?id=1x0o2yirvKw91bGWTxjBIoYka0RDKDeaz, https://drive.google.com/open?id=1VHotjLNpL9cJ2cM0o83p4QQqCnE70Rv-, https://drive.google.com/open?id=1-tQp_P2D3W7polXRPCTKotehDAeHwEtr, https://drive.google.com/open?id=1jklxWzw2ReVSoa3YTMcZroucx5im3b0Z"/>
    <s v="navratinovacardonha@hotmail.com"/>
    <d v="1899-12-30T10:30:00"/>
    <n v="8"/>
    <n v="5"/>
    <n v="8"/>
    <n v="6"/>
    <n v="5"/>
    <n v="0"/>
    <n v="0"/>
    <n v="0"/>
    <n v="10"/>
    <n v="10"/>
    <n v="5"/>
    <n v="5"/>
    <n v="10"/>
    <n v="6.4"/>
    <n v="0"/>
    <n v="7.5"/>
    <n v="5.7"/>
  </r>
  <r>
    <x v="457"/>
    <x v="0"/>
    <x v="90"/>
    <x v="15"/>
    <s v="AM"/>
    <x v="7"/>
    <x v="463"/>
    <x v="1"/>
    <n v="2"/>
    <s v="Pavimento um pouco destruído em alguns pontos por raizes de árvores."/>
    <s v="0 | Calçada estreita, com menos de 1,20 m, sem faixa livre"/>
    <n v="1.1000000000000001"/>
    <n v="1.1000000000000001"/>
    <m/>
    <n v="8"/>
    <m/>
    <n v="8"/>
    <m/>
    <s v="0 | Não há rampas de acessibilidade."/>
    <m/>
    <s v="0 | Sem faixa de travessia no trecho"/>
    <m/>
    <s v="0 | Trecho não tem semáforo para pedestre ou semáforo está com defeito"/>
    <m/>
    <s v="0 | Trecho não tem nenhuma orientação para localização dos pedestres"/>
    <m/>
    <n v="6"/>
    <m/>
    <m/>
    <s v="5 | Trecho com tráfego intenso de veículos, em especial motocicletas, ônibus, caminhões e vans com motor diesel"/>
    <m/>
    <n v="2"/>
    <s v="Existe 1 parada de ônibus no trecho avaliado."/>
    <s v="5 | Trecho com algumas árvores que trazem sombra"/>
    <n v="5"/>
    <m/>
    <s v="5 | Trecho com trânsito mais agressivo e velocidade regulamentar acima de 50 km/h"/>
    <s v="Não há policiamento."/>
    <s v="https://drive.google.com/open?id=1pgcAXMy3yZYkqHW_Jos-CEJzhvSVMasT, https://drive.google.com/open?id=1nz4MIwDPaMxcnSzj7qm_zAAFHUAVgowu, https://drive.google.com/open?id=1sEd3oJZY4ELbKuH-pCzO8ZTFt8NfwdUT, https://drive.google.com/open?id=1NDbIy3d5IipuZe1JUME8ZqQVjPCcYj_O, https://drive.google.com/open?id=1IuOzDcw-qoC68LEFLM4TWXjH93ebZejX, https://drive.google.com/open?id=1OLWekY3a2ArzzQVMysfMZV7WqIsogy4T, https://drive.google.com/open?id=1agXFbG7C_G6W1Wjs6vsEKxFTLkkwsLTg, https://drive.google.com/open?id=1V5eGiEymss8TkkHJWj6t9VvLqC7NAGtz, https://drive.google.com/open?id=184VnGfCzt9zDkZxezjbKce6KI9DJ6JvW, https://drive.google.com/open?id=1JX9tDO1nIY92_Gg8Q3unlJIfmwnFvhyx"/>
    <s v="navratinovacardonha@hotmail.com"/>
    <d v="1899-12-30T13:30:00"/>
    <n v="2"/>
    <n v="0"/>
    <n v="8"/>
    <n v="8"/>
    <n v="0"/>
    <n v="0"/>
    <n v="0"/>
    <n v="0"/>
    <n v="6"/>
    <n v="5"/>
    <n v="2"/>
    <n v="5"/>
    <n v="5"/>
    <n v="3.6"/>
    <n v="0"/>
    <n v="4.833333333333333"/>
    <n v="3.2666666666666666"/>
  </r>
  <r>
    <x v="458"/>
    <x v="0"/>
    <x v="90"/>
    <x v="15"/>
    <s v="AM"/>
    <x v="4"/>
    <x v="464"/>
    <x v="1"/>
    <s v="0 | Calçada completamente destruída, repleta de buracos, blocos e pedras soltas que “empurram” o pedestre para a rua"/>
    <s v="Calçada desregular, com blocos soltos, rampas inacessíveis."/>
    <n v="2"/>
    <m/>
    <m/>
    <s v="Largura completamente desregular."/>
    <n v="7"/>
    <m/>
    <s v="5 | Obstáculos obrigam a constantes desvios."/>
    <m/>
    <s v="5 | A rampa existe, mas está fora de norma ou sem manutenção"/>
    <s v="Tem obstáculo no meio da rampa. Em um lado tem rampa, outro não. Sem pintura. Zero acessibilidade."/>
    <s v="5 | Faixa desgastada, com falta de manutenção e sem placas de advertência."/>
    <m/>
    <s v="5 | Trecho com semáforo para pedestres, mas sem sinal sonoro. Espera para abertura superior a 1 min. e tempo curto (menos de 15 seg.) para travessia"/>
    <m/>
    <s v="0 | Trecho não tem nenhuma orientação para localização dos pedestres"/>
    <m/>
    <s v="5 | Trecho com nível alto de ruído, que dificulta a conversação entre pessoas que caminham. Nível acima de 70 dB"/>
    <m/>
    <m/>
    <s v="5 | Trecho com tráfego intenso de veículos, em especial motocicletas, ônibus, caminhões e vans com motor diesel"/>
    <m/>
    <n v="2"/>
    <s v="Há uma praça fora do terminal, proximo ao trecho avaliado."/>
    <n v="2"/>
    <m/>
    <s v="Jardim em mal estado de conservação."/>
    <s v="0 | Local de trânsito muito desordenado e agressivo. Pedestre tem a sensação de querer sair logo do local"/>
    <s v="Não há policiamento no local. Mas visualizei um fiscal do terminal parando ônibus e auxiliando uma senhora atravessar faixa de pedestre ao sair do local."/>
    <s v="https://drive.google.com/open?id=1oAgufnU7P8yTHPSUW1kBAbIylgtUuW_4, https://drive.google.com/open?id=1YcbkengpfnyJIKM06X6EIvPK07Iiu76F, https://drive.google.com/open?id=14IU0nTbC2PiBniXVqPamFesLTNrmQ8bH, https://drive.google.com/open?id=15r65yQTlytqrrjWixb09JG979yEqUXVN, https://drive.google.com/open?id=1nmEoffjYKCUd4pfzRfFMLCEpPSY0YIjR, https://drive.google.com/open?id=1x0nNlc7DH7szimn_ZW0Gv87bkwsy5BEO, https://drive.google.com/open?id=1zCtulnqu3bx_65dsyuwo9IhQNwYpxk0C, https://drive.google.com/open?id=1ACxlHSpiYRw91N5Lh27QLymZSMfxYMtb, https://drive.google.com/open?id=1qHepGJE4lZG6g-26_BStMSiFRJ8jL5Kb, https://drive.google.com/open?id=1-i2zxojAYS22wWLyNJqRmRPz8n9riUQN"/>
    <s v="navratinovacardonha@hotmail.com"/>
    <d v="1899-12-30T13:00:00"/>
    <n v="0"/>
    <n v="2"/>
    <n v="7"/>
    <n v="5"/>
    <n v="5"/>
    <n v="5"/>
    <n v="5"/>
    <n v="0"/>
    <n v="5"/>
    <n v="5"/>
    <n v="2"/>
    <n v="2"/>
    <n v="0"/>
    <n v="3.8"/>
    <n v="4.166666666666667"/>
    <n v="3.5"/>
    <n v="3.4333333333333331"/>
  </r>
  <r>
    <x v="459"/>
    <x v="0"/>
    <x v="90"/>
    <x v="15"/>
    <s v="AM"/>
    <x v="0"/>
    <x v="465"/>
    <x v="1"/>
    <n v="8"/>
    <m/>
    <s v="10 | Calçada com mais de 3,0 metros de largura e faixa livre com 1,20 m ou mais"/>
    <m/>
    <m/>
    <m/>
    <s v="10 | Calçada de aparência plana, que não impede o caminhar confortável e seguro"/>
    <m/>
    <s v="10 | Trecho sem obstáculos permite o caminhar contínuo pela calçada"/>
    <m/>
    <n v="8"/>
    <m/>
    <s v="5 | Faixa desgastada, com falta de manutenção e sem placas de advertência."/>
    <m/>
    <n v="7"/>
    <s v="Praça com 4 lados mas somente 1 tem sinal sonoro."/>
    <s v="0 | Trecho não tem nenhuma orientação para localização dos pedestres"/>
    <m/>
    <n v="8"/>
    <m/>
    <m/>
    <s v="5 | Trecho com tráfego intenso de veículos, em especial motocicletas, ônibus, caminhões e vans com motor diesel"/>
    <m/>
    <s v="5 | Trecho com algum local para descanso ou abrigo, como parada de ônibus ou marquise de edifício"/>
    <s v="Não há banheiro ou bebedouro público."/>
    <s v="5 | Trecho com algumas árvores que trazem sombra"/>
    <n v="12"/>
    <s v="Árvores e jardim estão em bom estado de conservação."/>
    <n v="8"/>
    <s v="Não há policiamento no local."/>
    <s v="https://drive.google.com/open?id=1DFiJ2j-973e7S-JbwXwW7Sa2HWsTXdcn, https://drive.google.com/open?id=1HhO3m92isT99cPA1oTIs1mn16SqYIwXl, https://drive.google.com/open?id=1rw9KzjPFyOuT2nxnILdGO4-eL_S0ML7V, https://drive.google.com/open?id=1Vr9VRDDuBdQe_ythRcYuHJ2XuXOHGPdT, https://drive.google.com/open?id=1AnUMYXdNDSUoDFXE6nvJHj74qqAUjESe, https://drive.google.com/open?id=1i9Fh2PyjKRF1x7fOcHImAPty6X18qnks, https://drive.google.com/open?id=1HaX2bHH3h4MsKqYGTu9tFkqoQnso3fo-, https://drive.google.com/open?id=1-uY0ZqvbN10-kToQKx7p8boZl2Y3090T"/>
    <s v="navratinovacardonha@hotmail.com"/>
    <d v="1899-12-30T14:00:00"/>
    <n v="8"/>
    <n v="10"/>
    <n v="10"/>
    <n v="10"/>
    <n v="8"/>
    <n v="5"/>
    <n v="7"/>
    <n v="0"/>
    <n v="8"/>
    <n v="5"/>
    <n v="5"/>
    <n v="5"/>
    <n v="8"/>
    <n v="9.1999999999999993"/>
    <n v="4.833333333333333"/>
    <n v="6"/>
    <n v="7.5666666666666664"/>
  </r>
  <r>
    <x v="460"/>
    <x v="0"/>
    <x v="90"/>
    <x v="15"/>
    <s v="AM"/>
    <x v="9"/>
    <x v="466"/>
    <x v="0"/>
    <n v="8"/>
    <m/>
    <s v="10 | Calçada com mais de 3,0 metros de largura e faixa livre com 1,20 m ou mais"/>
    <n v="1.7"/>
    <n v="1.7"/>
    <s v="Trecho avaliado na lateral direita do Teatro. Frente e lateral esquerda com mais de 3,0 metros de largura."/>
    <s v="10 | Calçada de aparência plana, que não impede o caminhar confortável e seguro"/>
    <m/>
    <s v="10 | Trecho sem obstáculos permite o caminhar contínuo pela calçada"/>
    <m/>
    <s v="5 | A rampa existe, mas está fora de norma ou sem manutenção"/>
    <m/>
    <n v="8"/>
    <m/>
    <s v="0 | Trecho não tem semáforo para pedestre ou semáforo está com defeito"/>
    <m/>
    <s v="5 | Trecho tem apenas placas indicando os pontos de interesse"/>
    <m/>
    <n v="8"/>
    <m/>
    <m/>
    <n v="8"/>
    <m/>
    <n v="9"/>
    <s v="Não há banheiros e bebedouros públicos."/>
    <s v="5 | Trecho com algumas árvores que trazem sombra"/>
    <m/>
    <s v="Não há árvore no trecho avaliado. Mas existem na frente e atrás do Teatro. Na outra lateral existem 2 árvores."/>
    <s v="10 | Local de tráfego leve, com velocidade até 40 km/h, com ruas movimentadas, comércio aberto e “sensação de segurança”"/>
    <s v="Há policiamento no local."/>
    <s v="https://drive.google.com/open?id=1i0S2Tor-1qnTr1AEy1AMManjzvHyPk6N, https://drive.google.com/open?id=142wb1GHQ2_2bYE3Q6Z9RrIoNRncUR3BX, https://drive.google.com/open?id=1SG8PZ_FiCDLLKWCpMSDSm8k5fOkZ9yWv, https://drive.google.com/open?id=1s6S6vHfWrEDRd68Ac17TStNEdZbK3Lb7, https://drive.google.com/open?id=11-KYVqqG7DQl2dIeEvzL_xT_jqcrUeJQ, https://drive.google.com/open?id=10nHeNaMyrpAmfDp0dPD6lZOK3WSWOIo6, https://drive.google.com/open?id=1oKyxpW8pk9sfSRsXQ4EXbgMtdQh2uQyS, https://drive.google.com/open?id=1JlPfvrp6mcKSv2pi-AO77rQG_xysNrPw, https://drive.google.com/open?id=1AAxdrtkBJvXfsq3V47HeWWWRhOcDKGNT, https://drive.google.com/open?id=13P5jlX7Air0cFLIu81XfJn6S3DQ5ItvG"/>
    <s v="navratinovacardonha@hotmail.com"/>
    <d v="1899-12-30T15:00:00"/>
    <n v="8"/>
    <n v="10"/>
    <n v="10"/>
    <n v="10"/>
    <n v="5"/>
    <n v="8"/>
    <n v="0"/>
    <n v="5"/>
    <n v="8"/>
    <n v="8"/>
    <n v="9"/>
    <n v="5"/>
    <n v="10"/>
    <n v="8.6"/>
    <n v="4.833333333333333"/>
    <n v="7.166666666666667"/>
    <n v="7.7"/>
  </r>
  <r>
    <x v="461"/>
    <x v="0"/>
    <x v="90"/>
    <x v="15"/>
    <s v="AM"/>
    <x v="0"/>
    <x v="467"/>
    <x v="2"/>
    <n v="9"/>
    <m/>
    <s v="10 | Calçada com mais de 3,0 metros de largura e faixa livre com 1,20 m ou mais"/>
    <m/>
    <m/>
    <m/>
    <s v="10 | Calçada de aparência plana, que não impede o caminhar confortável e seguro"/>
    <m/>
    <s v="10 | Trecho sem obstáculos permite o caminhar contínuo pela calçada"/>
    <m/>
    <s v="5 | A rampa existe, mas está fora de norma ou sem manutenção"/>
    <s v="Uma esquina nao tem rampa de acessibilidade."/>
    <n v="6"/>
    <m/>
    <s v="0 | Trecho não tem semáforo para pedestre ou semáforo está com defeito"/>
    <m/>
    <s v="5 | Trecho tem apenas placas indicando os pontos de interesse"/>
    <s v="Placas voltadas para veículos e atrações turísticas."/>
    <s v="10 | Trecho com baixo nível de ruído, com, no máximo, 65 dB de nível sonoro"/>
    <m/>
    <m/>
    <s v="10 | Trecho com baixo nível de poluição, permitindo sentir até o aroma de plantas e flores"/>
    <m/>
    <n v="9"/>
    <s v="Não há banheiros e bebedouros públicos."/>
    <s v="10 | Rua com árvores dispostas a cada 10 metros. Canteiros ajardinados e bem mantidos ao lado da calçada. Edificações também têm jardins e árvores"/>
    <n v="12"/>
    <s v="Não tem jardim."/>
    <s v="10 | Local de tráfego leve, com velocidade até 40 km/h, com ruas movimentadas, comércio aberto e “sensação de segurança”"/>
    <s v="Há policiamento no local."/>
    <s v="https://drive.google.com/open?id=1C6a7mTLSwlfz6WKmcDtx49VMBESldsXn, https://drive.google.com/open?id=1N5JirxW4MyjYEo3r9H_Bnbz_O9880dr0, https://drive.google.com/open?id=1fpVBKSsi34Ul7CqnOKZO1pajqos_kNCQ, https://drive.google.com/open?id=1OFmQ-IvtXMppT8W9N0lPZIqITCyKwzYI, https://drive.google.com/open?id=11UtHrI4QiIdv-uuAYss0dtohXyl-0Yr1, https://drive.google.com/open?id=1Wf4WUHo8-1cwY9S8Lu0xQF9T0IKXoaXv"/>
    <s v="navratinovacardonha@hotmail.com"/>
    <d v="1899-12-30T15:30:00"/>
    <n v="9"/>
    <n v="10"/>
    <n v="10"/>
    <n v="10"/>
    <n v="5"/>
    <n v="6"/>
    <n v="0"/>
    <n v="5"/>
    <n v="10"/>
    <n v="10"/>
    <n v="9"/>
    <n v="10"/>
    <n v="10"/>
    <n v="8.8000000000000007"/>
    <n v="3.8333333333333335"/>
    <n v="9.8333333333333339"/>
    <n v="8.1333333333333329"/>
  </r>
  <r>
    <x v="462"/>
    <x v="0"/>
    <x v="90"/>
    <x v="15"/>
    <s v="AM"/>
    <x v="9"/>
    <x v="468"/>
    <x v="2"/>
    <s v="5 | Calçada com frestas, além de algumas falhas no pavimento"/>
    <m/>
    <n v="8"/>
    <n v="1.38"/>
    <n v="1.38"/>
    <m/>
    <n v="8"/>
    <m/>
    <n v="8"/>
    <m/>
    <s v="0 | Não há rampas de acessibilidade."/>
    <m/>
    <s v="0 | Sem faixa de travessia no trecho"/>
    <m/>
    <s v="0 | Trecho não tem semáforo para pedestre ou semáforo está com defeito"/>
    <m/>
    <s v="0 | Trecho não tem nenhuma orientação para localização dos pedestres"/>
    <m/>
    <n v="7"/>
    <m/>
    <s v="Lateral direita rota exclusiva para ônibus."/>
    <n v="3"/>
    <m/>
    <n v="2"/>
    <s v="Pessoas descansam nos batentes das portas fechadas do prédio. Há banheiros e bebedouros públicos."/>
    <s v="0 | Trecho de rua sem nenhuma vegetação"/>
    <m/>
    <s v="Tem mato no estacionamento precário do teatro, que fica na frente do prédio. "/>
    <n v="2"/>
    <s v="Não há policiamento no local."/>
    <s v="https://drive.google.com/open?id=15p8-JSSmyaMsv1v6oGzafXXfHNl_fCtz, https://drive.google.com/open?id=1fAf39yec-KSPRb7DtZ7nsBm8CVN63e5x, https://drive.google.com/open?id=1CwsDZOd3-iy0yAPyc8mnyMDts_i-yv_N, https://drive.google.com/open?id=1HEEUIYdAGGhCVR-aGLKAGCQdyJIbwc4s, https://drive.google.com/open?id=1o3umFvYGogt_KTaERdqy6JaWsV2qqSCZ, https://drive.google.com/open?id=1zzOfbyQA41N8aOz5PHbbQfu6KAcjeNDM, https://drive.google.com/open?id=11GKfsndU5BA46-cznlEvhYA9Oj6SRAuA, https://drive.google.com/open?id=1UAWReC_jA-QMfh2S66WSBSXI3nQrYV1t, https://drive.google.com/open?id=1rcz53GpGBWp0mvZRGCySrbYa75FczQic"/>
    <s v="navratinovacardonha@hotmail.com"/>
    <d v="1899-12-30T15:30:00"/>
    <n v="5"/>
    <n v="8"/>
    <n v="8"/>
    <n v="8"/>
    <n v="0"/>
    <n v="0"/>
    <n v="0"/>
    <n v="0"/>
    <n v="7"/>
    <n v="3"/>
    <n v="2"/>
    <n v="0"/>
    <n v="2"/>
    <n v="5.8"/>
    <n v="0"/>
    <n v="3.1666666666666665"/>
    <n v="3.7333333333333334"/>
  </r>
  <r>
    <x v="463"/>
    <x v="0"/>
    <x v="90"/>
    <x v="15"/>
    <s v="AM"/>
    <x v="4"/>
    <x v="469"/>
    <x v="1"/>
    <s v="5 | Calçada com frestas, além de algumas falhas no pavimento"/>
    <m/>
    <s v="10 | Calçada com mais de 3,0 metros de largura e faixa livre com 1,20 m ou mais"/>
    <m/>
    <m/>
    <m/>
    <n v="9"/>
    <m/>
    <n v="7"/>
    <s v="Ambulantes na calçada."/>
    <s v="5 | A rampa existe, mas está fora de norma ou sem manutenção"/>
    <m/>
    <n v="7"/>
    <m/>
    <s v="5 | Trecho com semáforo para pedestres, mas sem sinal sonoro. Espera para abertura superior a 1 min. e tempo curto (menos de 15 seg.) para travessia"/>
    <m/>
    <n v="2"/>
    <m/>
    <n v="6"/>
    <m/>
    <s v="Terminal 'aberto' de ônibus em frente ao trecho avaliado."/>
    <s v="0 | Trecho visivelmente poluído, com alto tráfego de veículos diesel. Fumaça visível, com efeitos sobre a respiração"/>
    <m/>
    <n v="2"/>
    <s v="Banheiro público dentro do porto. Não há bebedouro."/>
    <n v="2"/>
    <m/>
    <m/>
    <n v="6"/>
    <s v="Não há policiamento no local."/>
    <s v="https://drive.google.com/open?id=1pNMi6NHVte5-Wndy0-LTHBgkA8Y837es, https://drive.google.com/open?id=1tc0qPXqyyx_vaMurWmOyKQAjaro8bajf, https://drive.google.com/open?id=1WqgOH6ZufOSqm5QHPZsACI3bhCfD18nE, https://drive.google.com/open?id=1GYt5pSVmwYyN-o9qQtx0esDf7KqXsdv2, https://drive.google.com/open?id=1aOunErnW9XBOIgye6cz8L5mTMI5pkP5s, https://drive.google.com/open?id=1MqyfbsKPJCuKwZ9Yy-VyKMc4OajegWb1, https://drive.google.com/open?id=1-zej30ldokMx5sbW74TZl4GsSB0lfte-, https://drive.google.com/open?id=1yinLMSVpK-5Z03nO4WJSGLHBIOAdBWt0, https://drive.google.com/open?id=1aTqNxWW3V3loMpmNoXO2VmiVIWQT_AC_"/>
    <s v="navratinovacardonha@hotmail.com"/>
    <d v="1899-12-30T16:30:00"/>
    <n v="5"/>
    <n v="10"/>
    <n v="9"/>
    <n v="7"/>
    <n v="5"/>
    <n v="7"/>
    <n v="5"/>
    <n v="2"/>
    <n v="6"/>
    <n v="0"/>
    <n v="2"/>
    <n v="2"/>
    <n v="6"/>
    <n v="7.2"/>
    <n v="5.5"/>
    <n v="3"/>
    <n v="5.9"/>
  </r>
  <r>
    <x v="464"/>
    <x v="0"/>
    <x v="90"/>
    <x v="15"/>
    <s v="AM"/>
    <x v="2"/>
    <x v="470"/>
    <x v="1"/>
    <s v="5 | Calçada com frestas, além de algumas falhas no pavimento"/>
    <m/>
    <n v="7"/>
    <n v="1.65"/>
    <n v="1.65"/>
    <m/>
    <n v="8"/>
    <m/>
    <n v="7"/>
    <m/>
    <s v="0 | Não há rampas de acessibilidade."/>
    <s v="Existe rampa na entrada do hospital. "/>
    <s v="0 | Sem faixa de travessia no trecho"/>
    <m/>
    <s v="0 | Trecho não tem semáforo para pedestre ou semáforo está com defeito"/>
    <m/>
    <n v="2"/>
    <m/>
    <n v="6"/>
    <m/>
    <m/>
    <n v="6"/>
    <m/>
    <s v="5 | Trecho com algum local para descanso ou abrigo, como parada de ônibus ou marquise de edifício"/>
    <s v="Há banheiro público dentro do hospital. Não há bebedouro."/>
    <n v="2"/>
    <m/>
    <m/>
    <s v="5 | Trecho com trânsito mais agressivo e velocidade regulamentar acima de 50 km/h"/>
    <s v="Não há policiamento no local."/>
    <s v="https://drive.google.com/open?id=1iuuFhCRIb3rfAU-8vlp7IhpZs41WkgtS, https://drive.google.com/open?id=1Qfrd1My26DSd663yu1PUcn7GRxxnNpL5, https://drive.google.com/open?id=1MQkDWDqve76o8ykbBHtKi7Y3UtnVYRaB, https://drive.google.com/open?id=1fcUaY0V9qE_vOME1zkZZ-WZxnAZVAalC, https://drive.google.com/open?id=1L9G3YQfDOWxQjYCzH1xeFIw5wjLQLqzE, https://drive.google.com/open?id=1tCMv0li_RgWgHp32K9Z6cQ1YnunaxNLK, https://drive.google.com/open?id=1joUajIWCnAZeWl7h3OBSgGYsh0uFbxfx, https://drive.google.com/open?id=17up2oqENpMuSdtMTAqL5kwNFKbrxDS1V"/>
    <s v="navratinovacardonha@hotmail.com"/>
    <d v="1899-12-30T15:00:00"/>
    <n v="5"/>
    <n v="7"/>
    <n v="8"/>
    <n v="7"/>
    <n v="0"/>
    <n v="0"/>
    <n v="0"/>
    <n v="2"/>
    <n v="6"/>
    <n v="6"/>
    <n v="5"/>
    <n v="2"/>
    <n v="5"/>
    <n v="5.4"/>
    <n v="0.33333333333333331"/>
    <n v="4.5"/>
    <n v="4.166666666666667"/>
  </r>
  <r>
    <x v="465"/>
    <x v="0"/>
    <x v="90"/>
    <x v="15"/>
    <s v="AM"/>
    <x v="8"/>
    <x v="471"/>
    <x v="1"/>
    <n v="8"/>
    <m/>
    <n v="1"/>
    <n v="1.03"/>
    <n v="1.03"/>
    <m/>
    <n v="8"/>
    <m/>
    <n v="7"/>
    <m/>
    <n v="8"/>
    <m/>
    <n v="8"/>
    <m/>
    <s v="0 | Trecho não tem semáforo para pedestre ou semáforo está com defeito"/>
    <m/>
    <n v="1"/>
    <m/>
    <n v="6"/>
    <m/>
    <m/>
    <s v="5 | Trecho com tráfego intenso de veículos, em especial motocicletas, ônibus, caminhões e vans com motor diesel"/>
    <m/>
    <n v="1"/>
    <m/>
    <n v="1"/>
    <m/>
    <m/>
    <s v="5 | Trecho com trânsito mais agressivo e velocidade regulamentar acima de 50 km/h"/>
    <s v="Não ha policiamento no local."/>
    <s v="https://drive.google.com/open?id=1Fe0J9NEXg-JX9K8RNmXRiXnM1LLtnG5i, https://drive.google.com/open?id=1PmLG1I6xKnD9DmTRq73RB12fvplQe4U3, https://drive.google.com/open?id=1JtohB0sbfj6xwZCmeYF9LOEyvYEi_-4e, https://drive.google.com/open?id=1-F-PUXVmDkxJmkFSXAMuujZvK8fwpyVi, https://drive.google.com/open?id=10znM5TsuE6TuUcKUw5v_eZpbs60xXy5x, https://drive.google.com/open?id=1vI7ZMp2lb2R_fA7MkHmKTnYGdrXbszQp, https://drive.google.com/open?id=1JqqfPGaFaS6Af8ctd2wj_ypfxPxIhiyI"/>
    <s v="navratinovacardonha@hotmail.com"/>
    <d v="1899-12-30T14:00:00"/>
    <n v="8"/>
    <n v="1"/>
    <n v="8"/>
    <n v="7"/>
    <n v="8"/>
    <n v="8"/>
    <n v="0"/>
    <n v="1"/>
    <n v="6"/>
    <n v="5"/>
    <n v="1"/>
    <n v="1"/>
    <n v="5"/>
    <n v="6.4"/>
    <n v="4.166666666666667"/>
    <n v="3.3333333333333335"/>
    <n v="5.2"/>
  </r>
  <r>
    <x v="466"/>
    <x v="0"/>
    <x v="90"/>
    <x v="15"/>
    <s v="AM"/>
    <x v="0"/>
    <x v="472"/>
    <x v="0"/>
    <s v="10 | Calçada nivelada, sem imperfeições e dotada de piso tátil"/>
    <m/>
    <s v="10 | Calçada com mais de 3,0 metros de largura e faixa livre com 1,20 m ou mais"/>
    <m/>
    <m/>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0 | Trecho não tem semáforo para pedestre ou semáforo está com defeito"/>
    <m/>
    <s v="5 | Trecho tem apenas placas indicando os pontos de interesse"/>
    <m/>
    <s v="10 | Trecho com baixo nível de ruído, com, no máximo, 65 dB de nível sonoro"/>
    <m/>
    <m/>
    <s v="10 | Trecho com baixo nível de poluição, permitindo sentir até o aroma de plantas e flores"/>
    <m/>
    <n v="9"/>
    <s v="Há banheiro 'público' porém pago $ 1,00. Não há bebedouros no local."/>
    <s v="10 | Rua com árvores dispostas a cada 10 metros. Canteiros ajardinados e bem mantidos ao lado da calçada. Edificações também têm jardins e árvores"/>
    <m/>
    <m/>
    <s v="10 | Local de tráfego leve, com velocidade até 40 km/h, com ruas movimentadas, comércio aberto e “sensação de segurança”"/>
    <s v="Há policiamento. Também 'ciclopatrulha' no local."/>
    <s v="https://drive.google.com/open?id=1hF5JQVZksRph017hyz-B9RDtSjh3ftEC, https://drive.google.com/open?id=1BoJ2dvkXbdbuSygxRmRAm3yFXJXnMYGY, https://drive.google.com/open?id=1-XMYRmM9c98A-s4Fhh3bxejxxb_vXIua, https://drive.google.com/open?id=16z_8UVUxrsKZqHwdlf768f28DGyNYWgq, https://drive.google.com/open?id=1MnHEx1nSF0cGtdltnjFwOEx5N5-wRCYQ, https://drive.google.com/open?id=1y84m6IzuLaIyqEtx_rpX64bQy6Pf3M48, https://drive.google.com/open?id=1A81vRZ8p8eDoZ4iatiu6tY0SeSvhVO4o, https://drive.google.com/open?id=139gOYzBDb4ffnbOEzAJeM-fuUgb0qebX, https://drive.google.com/open?id=1Q3rchzOYCr9XBJGlzSxXoPynztVxuB0u, https://drive.google.com/open?id=1744Jys_2Y0WjJjVOqJmn9hD8mwDdIO13"/>
    <s v="navratinovacardonha@hotmail.com"/>
    <d v="1899-12-30T18:00:00"/>
    <n v="10"/>
    <n v="10"/>
    <n v="10"/>
    <n v="10"/>
    <n v="10"/>
    <n v="10"/>
    <n v="0"/>
    <n v="5"/>
    <n v="10"/>
    <n v="10"/>
    <n v="9"/>
    <n v="10"/>
    <n v="10"/>
    <n v="10"/>
    <n v="5.833333333333333"/>
    <n v="9.8333333333333339"/>
    <n v="9.1333333333333329"/>
  </r>
  <r>
    <x v="467"/>
    <x v="0"/>
    <x v="90"/>
    <x v="15"/>
    <s v="AM"/>
    <x v="1"/>
    <x v="473"/>
    <x v="0"/>
    <s v="5 | Calçada com frestas, além de algumas falhas no pavimento"/>
    <m/>
    <n v="7"/>
    <n v="2.64"/>
    <n v="2.64"/>
    <m/>
    <n v="8"/>
    <m/>
    <n v="8"/>
    <m/>
    <s v="5 | A rampa existe, mas está fora de norma ou sem manutenção"/>
    <s v="Uma esquina tem rampa, mas na outra a calçada está quebrada."/>
    <s v="0 | Sem faixa de travessia no trecho"/>
    <m/>
    <s v="0 | Trecho não tem semáforo para pedestre ou semáforo está com defeito"/>
    <m/>
    <s v="0 | Trecho não tem nenhuma orientação para localização dos pedestres"/>
    <m/>
    <n v="7"/>
    <m/>
    <m/>
    <s v="5 | Trecho com tráfego intenso de veículos, em especial motocicletas, ônibus, caminhões e vans com motor diesel"/>
    <m/>
    <s v="0 | Trecho sem nenhum ponto de apoio ou conforto para o pedestre"/>
    <m/>
    <n v="1"/>
    <m/>
    <m/>
    <s v="5 | Trecho com trânsito mais agressivo e velocidade regulamentar acima de 50 km/h"/>
    <s v="Não há policiamento no local."/>
    <s v="https://drive.google.com/open?id=1NLOa8cmea4xcm3Hdelq6DWgs5hrd--43, https://drive.google.com/open?id=1w45R6ziIoO3VQdYvI4rdVkFSi5jpA1rW, https://drive.google.com/open?id=1xUOKTB1raEiddQQWvpuyi8HgnzEcPUdF, https://drive.google.com/open?id=1doZnvZXXIERk6wN_WzquOJxD9AJwvGAA, https://drive.google.com/open?id=1fodHmpqS3NNH8LGJEPnnZs9nJPkU0OEw, https://drive.google.com/open?id=1-rZGBjMICXSiNsI58ewPksaLeR79JWOu, https://drive.google.com/open?id=1AgjU0BvDsz-6f5PpiE-p25edTfcDKvYR, https://drive.google.com/open?id=1anmKtWbbIT-0ag0_4DHAbJl0sEVvKEqE, https://drive.google.com/open?id=1U4uQaUreqDMhKdxhIzftnFs4RVThNYCQ"/>
    <s v="navratinovacardonha@hotmail.com"/>
    <d v="1899-12-30T15:30:00"/>
    <n v="5"/>
    <n v="7"/>
    <n v="8"/>
    <n v="8"/>
    <n v="5"/>
    <n v="0"/>
    <n v="0"/>
    <n v="0"/>
    <n v="7"/>
    <n v="5"/>
    <n v="0"/>
    <n v="1"/>
    <n v="5"/>
    <n v="6.6"/>
    <n v="0"/>
    <n v="3.5"/>
    <n v="4.5"/>
  </r>
  <r>
    <x v="468"/>
    <x v="0"/>
    <x v="90"/>
    <x v="15"/>
    <s v="AM"/>
    <x v="7"/>
    <x v="474"/>
    <x v="0"/>
    <s v="10 | Calçada nivelada, sem imperfeições e dotada de piso tátil"/>
    <m/>
    <s v="10 | Calçada com mais de 3,0 metros de largura e faixa livre com 1,20 m ou mais"/>
    <n v="1.6"/>
    <n v="1.6"/>
    <m/>
    <s v="10 | Calçada de aparência plana, que não impede o caminhar confortável e seguro"/>
    <m/>
    <s v="10 | Trecho sem obstáculos permite o caminhar contínuo pela calçada"/>
    <m/>
    <s v="0 | Não há rampas de acessibilidade."/>
    <m/>
    <n v="7"/>
    <m/>
    <s v="0 | Trecho não tem semáforo para pedestre ou semáforo está com defeito"/>
    <m/>
    <s v="0 | Trecho não tem nenhuma orientação para localização dos pedestres"/>
    <m/>
    <s v="10 | Trecho com baixo nível de ruído, com, no máximo, 65 dB de nível sonoro"/>
    <m/>
    <m/>
    <n v="8"/>
    <m/>
    <s v="0 | Trecho sem nenhum ponto de apoio ou conforto para o pedestre"/>
    <m/>
    <s v="0 | Trecho de rua sem nenhuma vegetação"/>
    <m/>
    <m/>
    <n v="8"/>
    <m/>
    <s v="https://drive.google.com/open?id=13Q8ZrLcS3oVofYJ98AookZ7nErkoZ02s, https://drive.google.com/open?id=1ksQMu6BrMKbaQzB60G6054tj6ej1QWZp, https://drive.google.com/open?id=19-eH9-X-KamV-REQ9ygvlsRuxBHiqHCB, https://drive.google.com/open?id=1NHJyndQ0IaoxCKwzOkb8kzp6aGFbXSWQ, https://drive.google.com/open?id=1JRlTPgIVYg2desV6KHrBZAsG2OwcfXH-, https://drive.google.com/open?id=1M7jCy4AxewPkkKCKNdMGP2Hv4bcVo-rb"/>
    <s v="navratinovacardonha@hotmail.com"/>
    <d v="1899-12-30T17:30:00"/>
    <n v="10"/>
    <n v="10"/>
    <n v="10"/>
    <n v="10"/>
    <n v="0"/>
    <n v="7"/>
    <n v="0"/>
    <n v="0"/>
    <n v="10"/>
    <n v="8"/>
    <n v="0"/>
    <n v="0"/>
    <n v="8"/>
    <n v="8"/>
    <n v="3.5"/>
    <n v="4.666666666666667"/>
    <n v="6.4333333333333336"/>
  </r>
  <r>
    <x v="469"/>
    <x v="0"/>
    <x v="90"/>
    <x v="15"/>
    <s v="AM"/>
    <x v="5"/>
    <x v="475"/>
    <x v="0"/>
    <s v="5 | Calçada com frestas, além de algumas falhas no pavimento"/>
    <m/>
    <n v="8"/>
    <n v="1.6"/>
    <n v="1.6"/>
    <m/>
    <n v="8"/>
    <m/>
    <n v="8"/>
    <m/>
    <s v="5 | A rampa existe, mas está fora de norma ou sem manutenção"/>
    <m/>
    <n v="8"/>
    <m/>
    <s v="10 | Trecho com semáforos para pedestres, dotados de botoeira e sinal sonoro para cegos. Tempo de espera máximo de 1 min. e tempo de travessia suficiente para uma pessoa que ande devagar"/>
    <m/>
    <n v="2"/>
    <m/>
    <n v="7"/>
    <m/>
    <m/>
    <n v="8"/>
    <m/>
    <n v="1"/>
    <m/>
    <s v="0 | Trecho de rua sem nenhuma vegetação"/>
    <m/>
    <m/>
    <n v="7"/>
    <m/>
    <s v="https://drive.google.com/open?id=15psKEpE1PFGXfMIBsGYn_eFPqBBmmjvZ, https://drive.google.com/open?id=1vVS2ao5sLXOZbUbilF3Z-0bL59OwloIb, https://drive.google.com/open?id=1gqgUizXybBH55QcTy6AOqzLowzpKoRVi, https://drive.google.com/open?id=1m5Ijzc_vf-H4qEhKDsMn0OdkNVK_JHvc, https://drive.google.com/open?id=1N8fFCkd7p4rpDN1np6sp6Ra7D9_ZGVee, https://drive.google.com/open?id=1aTldF1HrvbR1jTAaAAVW-bff5PY_PGNA, https://drive.google.com/open?id=1CkTB_7yPq9kYySRSH3vMBpKSHTYPDL6n, https://drive.google.com/open?id=1LSpk8ZCB0RITbeFDhVseQpGcH8TfHRZA, https://drive.google.com/open?id=16I-zfF6Ogg-LCYUVEJJuX8Ymjd3yZNgl"/>
    <s v="navratinovacardonha@hotmail.com"/>
    <d v="1899-12-30T18:30:00"/>
    <n v="5"/>
    <n v="8"/>
    <n v="8"/>
    <n v="8"/>
    <n v="5"/>
    <n v="8"/>
    <n v="10"/>
    <n v="2"/>
    <n v="7"/>
    <n v="8"/>
    <n v="1"/>
    <n v="0"/>
    <n v="7"/>
    <n v="6.8"/>
    <n v="7.666666666666667"/>
    <n v="3.8333333333333335"/>
    <n v="6.4"/>
  </r>
  <r>
    <x v="470"/>
    <x v="0"/>
    <x v="90"/>
    <x v="15"/>
    <s v="AM"/>
    <x v="6"/>
    <x v="476"/>
    <x v="1"/>
    <s v="10 | Calçada nivelada, sem imperfeições e dotada de piso tátil"/>
    <m/>
    <n v="8"/>
    <n v="1.68"/>
    <n v="1.68"/>
    <m/>
    <s v="10 | Calçada de aparência plana, que não impede o caminhar confortável e seguro"/>
    <m/>
    <s v="10 | Trecho sem obstáculos permite o caminhar contínuo pela calçada"/>
    <m/>
    <n v="8"/>
    <s v="Uma esquina tem rampa, mas ao atravessar, o outro lado não tem. "/>
    <s v="10 | Faixa de pedestres bem visível, com iluminação para aumentar visibilidade e sinalização de advertência ao motorista"/>
    <m/>
    <s v="0 | Trecho não tem semáforo para pedestre ou semáforo está com defeito"/>
    <m/>
    <n v="3"/>
    <s v="Só há placa sinalizando a faixa de pedestre."/>
    <s v="5 | Trecho com nível alto de ruído, que dificulta a conversação entre pessoas que caminham. Nível acima de 70 dB"/>
    <m/>
    <m/>
    <s v="5 | Trecho com tráfego intenso de veículos, em especial motocicletas, ônibus, caminhões e vans com motor diesel"/>
    <m/>
    <s v="5 | Trecho com algum local para descanso ou abrigo, como parada de ônibus ou marquise de edifício"/>
    <m/>
    <n v="3"/>
    <n v="3"/>
    <m/>
    <s v="5 | Trecho com trânsito mais agressivo e velocidade regulamentar acima de 50 km/h"/>
    <s v="Não há policiamento."/>
    <s v="https://drive.google.com/open?id=1nAPPZBq0txXaEfeim_oNCa7dfY-0Z4cs, https://drive.google.com/open?id=1PD34NaZE8esx9-fQKv098H2KsIMS48Ru, https://drive.google.com/open?id=1FHd0U-q1xDQ20SCnny8oGws4V_IqIsLW, https://drive.google.com/open?id=16VbTkHp6rm4oSQBH5hLPvniywum85_RF, https://drive.google.com/open?id=1RkdFFySBXleTP0nwro7hz7dgeRTQJFoR, https://drive.google.com/open?id=123aRW9VxFQ7E-i2u1SakXpcuNhKS6ZqT, https://drive.google.com/open?id=1ZFxCffDpKzsZDDRB1AzirRw4sy12IcOx, https://drive.google.com/open?id=1xilStk6EI6BQ0fySbwqrDTg9G8ye90wv, https://drive.google.com/open?id=17diBE1MCmTchIRS7nR_Cx0b9IB8L1Yru"/>
    <s v="navratinovacardonha@hotmail.com"/>
    <d v="1899-12-30T21:00:00"/>
    <n v="10"/>
    <n v="8"/>
    <n v="10"/>
    <n v="10"/>
    <n v="8"/>
    <n v="10"/>
    <n v="0"/>
    <n v="3"/>
    <n v="5"/>
    <n v="5"/>
    <n v="5"/>
    <n v="3"/>
    <n v="5"/>
    <n v="9.1999999999999993"/>
    <n v="5.5"/>
    <n v="4.333333333333333"/>
    <n v="7.0666666666666664"/>
  </r>
  <r>
    <x v="471"/>
    <x v="0"/>
    <x v="90"/>
    <x v="15"/>
    <s v="AM"/>
    <x v="5"/>
    <x v="477"/>
    <x v="0"/>
    <n v="7"/>
    <m/>
    <n v="3"/>
    <n v="1.2"/>
    <n v="1.2"/>
    <m/>
    <n v="8"/>
    <m/>
    <n v="9"/>
    <m/>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s v="5 | Trecho com algum local para descanso ou abrigo, como parada de ônibus ou marquise de edifício"/>
    <m/>
    <n v="2"/>
    <m/>
    <s v="Há arvores e jardins no canteiro central! "/>
    <s v="10 | Local de tráfego leve, com velocidade até 40 km/h, com ruas movimentadas, comércio aberto e “sensação de segurança”"/>
    <s v="Não há policiamento na rua da policia federal "/>
    <s v="https://drive.google.com/open?id=1Ajr5XPx1H60h44Qdsubw5BV0p9x9Nipg, https://drive.google.com/open?id=1DqGhEJbHGc934JNB7U4XGzUMc44T_ASV, https://drive.google.com/open?id=14GDgRn7XD1ZaZK1DbSXtGLSo1RzUEtu8, https://drive.google.com/open?id=1aUIgfVyuDHIAxmhp4VjIAYBqF3sZlvDh, https://drive.google.com/open?id=1knogDstqQjwMwwI2L354twbgih9KOnOY, https://drive.google.com/open?id=1wZ9ncc-vGcVTKM40GbHCdmKKTxjjT43d"/>
    <s v="navratinovacardonha@hotmail.com"/>
    <d v="1899-12-30T10:00:00"/>
    <n v="7"/>
    <n v="3"/>
    <n v="8"/>
    <n v="9"/>
    <n v="0"/>
    <n v="0"/>
    <n v="0"/>
    <n v="0"/>
    <n v="10"/>
    <n v="10"/>
    <n v="5"/>
    <n v="2"/>
    <n v="10"/>
    <n v="5.4"/>
    <n v="0"/>
    <n v="6.5"/>
    <n v="5"/>
  </r>
  <r>
    <x v="472"/>
    <x v="0"/>
    <x v="90"/>
    <x v="15"/>
    <s v="AM"/>
    <x v="0"/>
    <x v="478"/>
    <x v="1"/>
    <n v="8"/>
    <m/>
    <s v="0 | Calçada estreita, com menos de 1,20 m, sem faixa livre"/>
    <n v="1.1499999999999999"/>
    <n v="1.1499999999999999"/>
    <m/>
    <n v="8"/>
    <m/>
    <n v="8"/>
    <m/>
    <s v="0 | Não há rampas de acessibilidade."/>
    <m/>
    <s v="0 | Sem faixa de travessia no trecho"/>
    <m/>
    <s v="0 | Trecho não tem semáforo para pedestre ou semáforo está com defeito"/>
    <m/>
    <s v="0 | Trecho não tem nenhuma orientação para localização dos pedestres"/>
    <m/>
    <n v="6"/>
    <m/>
    <m/>
    <s v="5 | Trecho com tráfego intenso de veículos, em especial motocicletas, ônibus, caminhões e vans com motor diesel"/>
    <m/>
    <s v="5 | Trecho com algum local para descanso ou abrigo, como parada de ônibus ou marquise de edifício"/>
    <s v="Há uma praça na frente, mas nao tem faixa de pedestre pedestre, rampa de acesso nem sinal pedestre."/>
    <n v="4"/>
    <m/>
    <s v="Tem muitas árvores e jardim dentro do parque. Na calçada em frente ao parque (que foi avaliada) não arborização. "/>
    <n v="7"/>
    <s v="Não há policiamento no local."/>
    <s v="https://drive.google.com/open?id=1stCgFHCqmCYt8OQLBtuyW3lbiw9znzDe, https://drive.google.com/open?id=1_yxKqr62lOGa5U27V6TqUdFYMYIWJjtl, https://drive.google.com/open?id=1xXcvF5DzSgvYwKMqFk5fYJQyjJM8UMJE, https://drive.google.com/open?id=1pYj6HF0Ty3LPHJze5SgLTq6au1zlJBMj, https://drive.google.com/open?id=1b7MjixuUPtmnSTAQQijSctxVuIHMcIba, https://drive.google.com/open?id=1rqXm4vgByP-REG3zZpjJk8Fknca8-Y_M, https://drive.google.com/open?id=1uqtmtFl3J0GJyjQDQrpkDLyjb-ZS8EF8, https://drive.google.com/open?id=11L-1TBeiXjaP1zjxduxxuBpHusqTKVGC"/>
    <s v="navratinovacardonha@hotmail.com"/>
    <d v="1899-12-30T14:00:00"/>
    <n v="8"/>
    <n v="0"/>
    <n v="8"/>
    <n v="8"/>
    <n v="0"/>
    <n v="0"/>
    <n v="0"/>
    <n v="0"/>
    <n v="6"/>
    <n v="5"/>
    <n v="5"/>
    <n v="4"/>
    <n v="7"/>
    <n v="4.8"/>
    <n v="0"/>
    <n v="5"/>
    <n v="4.0999999999999996"/>
  </r>
  <r>
    <x v="473"/>
    <x v="0"/>
    <x v="90"/>
    <x v="15"/>
    <s v="AM"/>
    <x v="9"/>
    <x v="479"/>
    <x v="1"/>
    <n v="8"/>
    <m/>
    <s v="10 | Calçada com mais de 3,0 metros de largura e faixa livre com 1,20 m ou mais"/>
    <m/>
    <m/>
    <m/>
    <s v="10 | Calçada de aparência plana, que não impede o caminhar confortável e seguro"/>
    <m/>
    <s v="10 | Trecho sem obstáculos permite o caminhar contínuo pela calçada"/>
    <m/>
    <s v="5 | A rampa existe, mas está fora de norma ou sem manutenção"/>
    <m/>
    <s v="0 | Sem faixa de travessia no trecho"/>
    <m/>
    <s v="0 | Trecho não tem semáforo para pedestre ou semáforo está com defeito"/>
    <m/>
    <s v="5 | Trecho tem apenas placas indicando os pontos de interesse"/>
    <m/>
    <n v="7"/>
    <m/>
    <m/>
    <s v="5 | Trecho com tráfego intenso de veículos, em especial motocicletas, ônibus, caminhões e vans com motor diesel"/>
    <m/>
    <s v="0 | Trecho sem nenhum ponto de apoio ou conforto para o pedestre"/>
    <s v="Dentro do mercado há comércio que permite o descansar, porém tem que ter consumo. Banheiro 'público' pago $ 1,00. Não há bebedouro."/>
    <n v="3"/>
    <n v="3"/>
    <m/>
    <n v="6"/>
    <s v="Não há policiamento."/>
    <s v="https://drive.google.com/open?id=11RTdakKXjT6azrE8ZyYRwKc9FTOMsxdi, https://drive.google.com/open?id=1NuENJl6K8ywxuX6X48aOq6izQFiUW9xB, https://drive.google.com/open?id=1aRKu_hTD2stQboZaKAjE18SGoWud4fTB, https://drive.google.com/open?id=1dFufwFIPGvJIsFBRSoghHBE_7dAE4LR1, https://drive.google.com/open?id=16vwJowZ8-W-CFQNdPqdb_luysxoffmbS, https://drive.google.com/open?id=1Vj1947Iwx5Ut_3PyqyR_mdlf-Uj266Ob, https://drive.google.com/open?id=1zeuw6nddP58yAd6fp6tXVthjGZNXFEEs, https://drive.google.com/open?id=1UDHFc-W35EpTWhxs9Y-93J1QmyOw3b1X, https://drive.google.com/open?id=195Rkin5MiNPolltCSyTEizUfG0SIyzxd, https://drive.google.com/open?id=1vkk2_rbAZanwy7bV2RGeUqqQsQPRyer3"/>
    <s v="navratinovacardonha@hotmail.com"/>
    <d v="1899-12-30T16:00:00"/>
    <n v="8"/>
    <n v="10"/>
    <n v="10"/>
    <n v="10"/>
    <n v="5"/>
    <n v="0"/>
    <n v="0"/>
    <n v="5"/>
    <n v="7"/>
    <n v="5"/>
    <n v="0"/>
    <n v="3"/>
    <n v="6"/>
    <n v="8.6"/>
    <n v="0.83333333333333337"/>
    <n v="4.166666666666667"/>
    <n v="5.9"/>
  </r>
  <r>
    <x v="474"/>
    <x v="0"/>
    <x v="91"/>
    <x v="16"/>
    <s v="RN"/>
    <x v="0"/>
    <x v="480"/>
    <x v="2"/>
    <s v="5 | Calçada com frestas, além de algumas falhas no pavimento"/>
    <s v="Maior parte do trecho irregular, algumas pequenas frestas e desníveis leves."/>
    <n v="8"/>
    <n v="2.2000000000000002"/>
    <n v="1.5"/>
    <s v="Adequado para a demanda do fluxo local. Intervalo no trecho irregular."/>
    <n v="8"/>
    <s v="A calçada parece ser plana. Intervalo cerca de 10m com inclinação moderada."/>
    <n v="6"/>
    <s v="Grande parte do trecho com postes mal localizados. Descarte de lixo inadequado viram obstáculos."/>
    <n v="3"/>
    <s v="Uma única rampa para o trecho de 500m; Fora da norma e irregular."/>
    <s v="0 | Sem faixa de travessia no trecho"/>
    <s v="Sem faixa de travessia no trecho"/>
    <s v="0 | Trecho não tem semáforo para pedestre ou semáforo está com defeito"/>
    <s v="Não existem semáforos para pedestres no trecho."/>
    <n v="3"/>
    <s v="Pontos de interesse e de caráter privado."/>
    <n v="7"/>
    <n v="68"/>
    <s v="Os ônibus produzem o maior nível de ruído no trecho."/>
    <n v="6"/>
    <s v="Apesar do intenso tráfego de veículos, existe boa arborização e aparenta boa qualidade do ar."/>
    <s v="5 | Trecho com algum local para descanso ou abrigo, como parada de ônibus ou marquise de edifício"/>
    <s v="Poucos pontos de apoio, com qualidade razoável."/>
    <n v="8"/>
    <n v="26"/>
    <s v="Concentração em intervalos do trecho, descobertura em alguns intervalos."/>
    <n v="6"/>
    <s v="Tráfego leve de pedestres, pontos comerciais e ausência de sensação de segurança."/>
    <s v="https://drive.google.com/open?id=1HYxPYE5qjph-YLU_nDcF59WZUOkMqWSr, https://drive.google.com/open?id=1KgpXFlnfVpzl_PdifyJ0rPS5QLMj3A9k, https://drive.google.com/open?id=1CXX2cBS45ooncQNVki3DIHIAl0hQr90F, https://drive.google.com/open?id=1Ex56HTjQWLNpcrlFpukDJjafEMIwLRAz, https://drive.google.com/open?id=1UrwYoyoBbokD7S6l_E4k7IoyYiFbIWlW, https://drive.google.com/open?id=1-Ha-O2UUZN5dQOeTjEwyx-6wGA7YoUCD, https://drive.google.com/open?id=1hLOPVEQDUv70l7azCFBc8US5E3aOw2hG, https://drive.google.com/open?id=1V1TmVrk6hJRHM91QBSqLAso0ZhALQRxo, https://drive.google.com/open?id=1bnfQwGjjmPeiwA8I_-hki1l6c5bQ9TiW, https://drive.google.com/open?id=1w2bI7X3_r20b1o07dZwTtsqY0pEMpf-H"/>
    <s v="arrobapedrodias@gmail.com"/>
    <d v="1899-12-30T08:30:00"/>
    <n v="5"/>
    <n v="8"/>
    <n v="8"/>
    <n v="6"/>
    <n v="3"/>
    <n v="0"/>
    <n v="0"/>
    <n v="3"/>
    <n v="7"/>
    <n v="6"/>
    <n v="5"/>
    <n v="8"/>
    <n v="6"/>
    <n v="6"/>
    <n v="0.5"/>
    <n v="6.833333333333333"/>
    <n v="5.0666666666666664"/>
  </r>
  <r>
    <x v="475"/>
    <x v="0"/>
    <x v="91"/>
    <x v="16"/>
    <s v="RN"/>
    <x v="7"/>
    <x v="481"/>
    <x v="2"/>
    <n v="2"/>
    <s v="Pequenos intervalos espaçados regulados, com cerca de (3/5m)"/>
    <n v="8"/>
    <n v="3"/>
    <n v="2"/>
    <s v="Intervalos com faixa livre indequada."/>
    <n v="2"/>
    <s v="Curtos intervalos adequados."/>
    <n v="4"/>
    <s v="Lixeiras fixas mal posicionadas, degraus e rampas dificultam o fluxo."/>
    <n v="4"/>
    <s v="Única rampa do trecho de 400m; inadequada."/>
    <n v="8"/>
    <s v="Existe faixa mas com visibilidade não tão boa."/>
    <s v="0 | Trecho não tem semáforo para pedestre ou semáforo está com defeito"/>
    <s v="Trecho não tem semáforo para pedestre "/>
    <n v="1"/>
    <s v="Duas placas ao longo do trecho; em mau estado de conservação."/>
    <s v="10 | Trecho com baixo nível de ruído, com, no máximo, 65 dB de nível sonoro"/>
    <n v="59"/>
    <s v="Muito baixo fluxo de veículos."/>
    <n v="7"/>
    <s v="Fluxo muito baixo de veículos, porém arborização deficiente."/>
    <n v="7"/>
    <s v="Duas paradas de ônibus com sombreamento e assentos."/>
    <n v="2"/>
    <n v="3"/>
    <s v="Poucas árvores"/>
    <n v="1"/>
    <s v="Sem movimentos de outros pedestres na rua, tráfego leve, sem estabelecimentos comerciais, alta sensação de insegurança"/>
    <s v="https://drive.google.com/open?id=1t3OyEkTXO6QApnQlkRV3rlbiPHW8yPX2, https://drive.google.com/open?id=1zMc9zMhjCf1q7mxUaGF9iluWjmO1HZ9y, https://drive.google.com/open?id=1eTLkpmVLvt_tzc4sONXLQcMd8GXMX0RP, https://drive.google.com/open?id=17gtjK8u4YDo_T2r4u0pCsOOaMUgZg86T, https://drive.google.com/open?id=1fcCUVDKcATEcqqDmtqpOXnlZRnxDbbfQ, https://drive.google.com/open?id=1zxhoa1phZnq4dNYVTtSKIYXpnHpb2sVH, https://drive.google.com/open?id=10_akztkVfHQp-QZeJhfX-oA7Dhyp1jgS, https://drive.google.com/open?id=1Dsj_sgDFV2mqw3ECX22AUEgxwVpUSvVZ, https://drive.google.com/open?id=10SE1ozoMcWkX0K7s0b8vXuP8FzIXq8aj, https://drive.google.com/open?id=1pnK7Dg2brizB2n9rxU2DT5UeTjvJTpgQ"/>
    <s v="arrobapedrodias@gmail.com"/>
    <d v="1899-12-30T11:00:00"/>
    <n v="2"/>
    <n v="8"/>
    <n v="2"/>
    <n v="4"/>
    <n v="4"/>
    <n v="8"/>
    <n v="0"/>
    <n v="1"/>
    <n v="10"/>
    <n v="7"/>
    <n v="7"/>
    <n v="2"/>
    <n v="1"/>
    <n v="4"/>
    <n v="4.166666666666667"/>
    <n v="6.333333333333333"/>
    <n v="4.2"/>
  </r>
  <r>
    <x v="476"/>
    <x v="0"/>
    <x v="91"/>
    <x v="16"/>
    <s v="RN"/>
    <x v="7"/>
    <x v="482"/>
    <x v="1"/>
    <n v="7"/>
    <s v="Bem regular, poucos desníveis e algumas frestas."/>
    <s v="10 | Calçada com mais de 3,0 metros de largura e faixa livre com 1,20 m ou mais"/>
    <n v="4.0999999999999996"/>
    <n v="2.8"/>
    <s v="A largura atende amplamente confortável o fluxo de pedestres."/>
    <n v="9"/>
    <s v="Aparentemente plana, alguns intervalos (5m) com inclinação inadequada."/>
    <n v="7"/>
    <s v="Faixas largas, porém mal posicionamento das árvores e alguns postes."/>
    <n v="3"/>
    <s v="Única rampa para edificação privada, extremamente fora da norma."/>
    <s v="5 | Faixa desgastada, com falta de manutenção e sem placas de advertência."/>
    <s v="Faixa desgastada, com falta de manutenção e sem placas de advertência"/>
    <s v="0 | Trecho não tem semáforo para pedestre ou semáforo está com defeito"/>
    <s v=" Trecho não tem semáforo para pedestre"/>
    <n v="4"/>
    <s v="Indicações das vias, porém em condições visuais desfavoráveis e falta de manutenção"/>
    <n v="4"/>
    <n v="82"/>
    <s v="Veículos produzem muito ruído"/>
    <s v="5 | Trecho com tráfego intenso de veículos, em especial motocicletas, ônibus, caminhões e vans com motor diesel"/>
    <s v="Trecho com tráfego intenso de veículos, em especial motocicletas e ônibus, sensação de poluição não é marcada visualmente"/>
    <n v="6"/>
    <s v="Trecho com parada de ônibus em bom estado de conservação"/>
    <n v="6"/>
    <n v="12"/>
    <s v="Parte em mal estado de conservação dos canteiros."/>
    <s v="5 | Trecho com trânsito mais agressivo e velocidade regulamentar acima de 50 km/h"/>
    <s v="Alto tráfego em parte do trecho, 50km/h ou 60km/h em média. Caráter comercial mas pouca sensação de segurança."/>
    <s v="https://drive.google.com/open?id=1Xc7aAxj9EtHjNFMx6pGN6L8rpJTVmydr, https://drive.google.com/open?id=1zK4FK1eDwHQnMUr06HBOLOxHtU-GNakw, https://drive.google.com/open?id=1ENTM7ASO9TndOrlVCfYAnExGn6wkvrCA, https://drive.google.com/open?id=1aVRF9StjqxPuo4ERY1HQCxNFCkNXXqJ-, https://drive.google.com/open?id=1Vgf4OER0aCEO-O2hrhqC0Ll5WThRoLRw, https://drive.google.com/open?id=18brOmfmxbNhL-D5y1MvsJM1wtwox7bAR"/>
    <s v="arrobapedrodias@gmail.com"/>
    <d v="1899-12-30T13:15:00"/>
    <n v="7"/>
    <n v="10"/>
    <n v="9"/>
    <n v="7"/>
    <n v="3"/>
    <n v="5"/>
    <n v="0"/>
    <n v="4"/>
    <n v="4"/>
    <n v="5"/>
    <n v="6"/>
    <n v="6"/>
    <n v="5"/>
    <n v="7.2"/>
    <n v="3.1666666666666665"/>
    <n v="5.166666666666667"/>
    <n v="5.7666666666666666"/>
  </r>
  <r>
    <x v="477"/>
    <x v="0"/>
    <x v="91"/>
    <x v="16"/>
    <s v="RN"/>
    <x v="9"/>
    <x v="483"/>
    <x v="0"/>
    <n v="7"/>
    <s v="Maior intervalo regular, mas alguns intervalos de difícil percurso. Curto intervalo de piso tátil."/>
    <n v="6"/>
    <n v="2.1"/>
    <n v="1.3"/>
    <s v="Largura irregular, mas bem confortável e suficiente maior parte do trecho."/>
    <n v="8"/>
    <s v="O trecho possui alguns poucos lotes com calçadas inclinadas irregularmente."/>
    <n v="7"/>
    <s v="Intervalo do trecho possui alguns obstáculos que obrigam os pedestres aos desvios."/>
    <n v="8"/>
    <s v="Única esquina do percurso sem rampa; boa qualidade das existentes."/>
    <s v="5 | Faixa desgastada, com falta de manutenção e sem placas de advertência."/>
    <s v="Desgastada; difícil visualização pelos trafegantes de veículos."/>
    <s v="0 | Trecho não tem semáforo para pedestre ou semáforo está com defeito"/>
    <s v="Trecho não tem semáforo para pedestre"/>
    <n v="6"/>
    <s v="Indicações básicas, vias públicas e pontos de interesse."/>
    <s v="5 | Trecho com nível alto de ruído, que dificulta a conversação entre pessoas que caminham. Nível acima de 70 dB"/>
    <n v="72"/>
    <s v="Carros e motos comandam o tráfego."/>
    <n v="6"/>
    <s v="O tráfego pode refletir a poluição atmosférica; sensação de incômodo diante dos gases exalados dos veículos."/>
    <s v="10 | Trecho com muitos bancos, praças, minipraças, espaços cobertos para descanso, abrigos para a chuva, banheiros e bebedouros públicos"/>
    <s v="Curto intervalo (20m) sem abrigos naturais ou artificiais."/>
    <n v="9"/>
    <n v="30"/>
    <s v="Canteiros e árvores bem cuidadas, curto intervalo sem arborização (30m)"/>
    <n v="7"/>
    <s v="Majoritariamente veículos de pequeno porte, comércios, poucas pessoas na rua, sensação moderada de segurança"/>
    <s v="https://drive.google.com/open?id=1x3UiQbfEN28XEdOMhX86U2Y8CEOZ5iA6, https://drive.google.com/open?id=1P0zMq5XWytEcE02LekNQzI9166_rlQtF, https://drive.google.com/open?id=1KwfwvSPfc9BiFXmUGLhurTNnEqCBMHkq, https://drive.google.com/open?id=1Mtmd6Zb6jEbpq4X2YjU5G5aAf0yvErqO, https://drive.google.com/open?id=1HgzP_Z8cWiMGhObJApQ-nOV0DJGFpA4b, https://drive.google.com/open?id=1uwm5fkW6GjiiM9RP54nRldunyZllE92R, https://drive.google.com/open?id=1m-8jhkXCCjxoURy2Zlt144SyuIMLm0Rm, https://drive.google.com/open?id=15fOdyjs4lJUaNssfrwjW9013gP3RDGS6"/>
    <s v="arrobapedrodias@gmail.com"/>
    <d v="1899-12-30T15:00:00"/>
    <n v="7"/>
    <n v="6"/>
    <n v="8"/>
    <n v="7"/>
    <n v="8"/>
    <n v="5"/>
    <n v="0"/>
    <n v="6"/>
    <n v="5"/>
    <n v="6"/>
    <n v="10"/>
    <n v="9"/>
    <n v="7"/>
    <n v="7.2"/>
    <n v="3.5"/>
    <n v="7.333333333333333"/>
    <n v="6.4666666666666668"/>
  </r>
  <r>
    <x v="478"/>
    <x v="0"/>
    <x v="91"/>
    <x v="16"/>
    <s v="RN"/>
    <x v="2"/>
    <x v="484"/>
    <x v="0"/>
    <n v="4"/>
    <s v="Intervalo considerável do trecho com irregularidades e frestas; curto intervalo de piso tátil."/>
    <n v="6"/>
    <n v="1.9"/>
    <n v="1.1000000000000001"/>
    <s v="Largura irregular ao longo de todo trecho."/>
    <n v="8"/>
    <s v="Baixa inclinação, não dificultam o passeio, porém a percepção pode ser acentuada por idosos ou deficientes."/>
    <s v="5 | Obstáculos obrigam a constantes desvios."/>
    <s v="Obstáculos obrigam a constantes desvios. Em sua maioria, postes mal dispostos."/>
    <n v="4"/>
    <s v="Única rampa no trecho analisado, bem sinalizada e bem construída."/>
    <n v="4"/>
    <s v="Falta de manutenção; muito apagada."/>
    <s v="0 | Trecho não tem semáforo para pedestre ou semáforo está com defeito"/>
    <s v="Trecho não tem semáforo para pedestre"/>
    <n v="4"/>
    <s v="Sinalização mínima (vias)."/>
    <n v="7"/>
    <n v="68"/>
    <s v="Nível moderado em alguns intervalos; maior percentual do trecho de baixo ruído."/>
    <n v="7"/>
    <s v="Tráfego moderado, predominantemente de ônibus."/>
    <s v="5 | Trecho com algum local para descanso ou abrigo, como parada de ônibus ou marquise de edifício"/>
    <s v="Parada de ônibus com certa manutenção e qualidade."/>
    <n v="7"/>
    <n v="22"/>
    <s v="Apesar da arborização, esta se localiza no canteiro central da via; não beneficiam tanto o pedestre."/>
    <n v="8"/>
    <s v="Tráfego moderado, comércios abertos e algumas pessoas na rua geram certa sensação de segurança."/>
    <m/>
    <s v="arrobapedrodias@gmail.com"/>
    <d v="1899-12-30T13:40:00"/>
    <n v="4"/>
    <n v="6"/>
    <n v="8"/>
    <n v="5"/>
    <n v="4"/>
    <n v="4"/>
    <n v="0"/>
    <n v="4"/>
    <n v="7"/>
    <n v="7"/>
    <n v="5"/>
    <n v="7"/>
    <n v="8"/>
    <n v="5.4"/>
    <n v="2.6666666666666665"/>
    <n v="6.666666666666667"/>
    <n v="5.3666666666666663"/>
  </r>
  <r>
    <x v="479"/>
    <x v="0"/>
    <x v="91"/>
    <x v="16"/>
    <s v="RN"/>
    <x v="0"/>
    <x v="485"/>
    <x v="0"/>
    <n v="7"/>
    <s v="Baixo percentual do trecho irregular e curto intervalo com piso tátil."/>
    <n v="9"/>
    <n v="3.2"/>
    <n v="2.5"/>
    <s v="Largura com irregularidades ao longo do trecho, mas atende muito bem a demanda."/>
    <n v="6"/>
    <s v="Inclinação perceptível em intervalo do trecho."/>
    <n v="6"/>
    <s v="Desníveis em todo trecho; barras de ferro e postes."/>
    <n v="4"/>
    <s v="Única rampa num trecho de 600m, não totalmente de acordo com a Norma."/>
    <n v="6"/>
    <s v="Faixa de pedestres bem pintada e visível. Única faixa no trecho."/>
    <s v="0 | Trecho não tem semáforo para pedestre ou semáforo está com defeito"/>
    <s v="Trecho não tem semáforo para pedestre"/>
    <n v="4"/>
    <s v="Sinalização mínima (vias)"/>
    <n v="8"/>
    <n v="68"/>
    <s v="Ruído baixo, não dificulta conversações por exemplos nas ruas."/>
    <n v="7"/>
    <s v="Tráfego moderado; poucas motocicletas, nenhum caminhão; carros e ônibus."/>
    <n v="6"/>
    <s v="Duas paradas de ônibus cobertas."/>
    <n v="9"/>
    <n v="92"/>
    <s v="Dispostas no canteiros central. Não beneficia em sua totalidade os pedestres."/>
    <s v="5 | Trecho com trânsito mais agressivo e velocidade regulamentar acima de 50 km/h"/>
    <s v="Poucas pessoas nas ruas, e apesar dos pontos comerciais a sensação de segurança é bem baixa"/>
    <s v="https://drive.google.com/open?id=1Q_-PVOmQ7CP1wRyNx7dRUqFGWQ8EFZxg, https://drive.google.com/open?id=1VMzYFKrJI2iHFdpd6Q0Gj6o63RJeMP7v, https://drive.google.com/open?id=1eZj9M3nZGreU4yuHSVzbnqrlYmG_b5wi, https://drive.google.com/open?id=1zViWWO0IsYf2sQX1uZwQzoKcRZ_l2oBE, https://drive.google.com/open?id=1a9z0kNcxDQDF3EJ20OPwigpBGETIEwnU, https://drive.google.com/open?id=1LsAoP6qfR1tnWccrJ7T5GeLgzi1b16VB, https://drive.google.com/open?id=1XsRMA9qAA04Evuyx6lCzA8pVo9trjxla"/>
    <s v="arrobapedrodias@gmail.com"/>
    <d v="1899-12-30T17:00:00"/>
    <n v="7"/>
    <n v="9"/>
    <n v="6"/>
    <n v="6"/>
    <n v="4"/>
    <n v="6"/>
    <n v="0"/>
    <n v="4"/>
    <n v="8"/>
    <n v="7"/>
    <n v="6"/>
    <n v="9"/>
    <n v="5"/>
    <n v="6.4"/>
    <n v="3.6666666666666665"/>
    <n v="7.833333333333333"/>
    <n v="6"/>
  </r>
  <r>
    <x v="480"/>
    <x v="1"/>
    <x v="91"/>
    <x v="16"/>
    <s v="RN"/>
    <x v="2"/>
    <x v="484"/>
    <x v="0"/>
    <n v="4"/>
    <s v="Intervalo relevante com falhas e frestas; curto intervalo com piso tátil"/>
    <n v="6"/>
    <n v="1.9"/>
    <n v="1.1000000000000001"/>
    <s v="Largura irregular ao longo de todo trecho"/>
    <n v="8"/>
    <s v="Inclinação que não dificulta o passeio; percepção pode existir acentuada por idoso ou deficientes, por exemplo"/>
    <s v="5 | Obstáculos obrigam a constantes desvios."/>
    <s v="Postes, hidrates, e lixeiras mal posicionados obrigam o desviar dos pedestres."/>
    <n v="6"/>
    <s v="Única rampa no trecho, bem sinalizada e bem construída"/>
    <n v="4"/>
    <s v="Falta de manutenção; muito apagada."/>
    <s v="0 | Trecho não tem semáforo para pedestre ou semáforo está com defeito"/>
    <s v=" Trecho não tem semáforo para pedestre"/>
    <n v="4"/>
    <s v="Sinalização mínima (vias)"/>
    <n v="7"/>
    <n v="68"/>
    <s v="Maior percentual do trecho confortável, baixo ruídos."/>
    <n v="7"/>
    <s v="Tráfego moderado e com predominância de ônibus."/>
    <s v="5 | Trecho com algum local para descanso ou abrigo, como parada de ônibus ou marquise de edifício"/>
    <s v="Trecho com uma parada com certa manutenção e qualidade."/>
    <n v="7"/>
    <n v="22"/>
    <s v="Disposição das árvores que não proporcionam integralmente conforto aos pedestres."/>
    <n v="8"/>
    <s v="Poucas pessoas nas ruas e comércios abertos e certa sensação de segurança"/>
    <s v="https://drive.google.com/open?id=1BqjZf-gQOyGcOtVOysFU4cx-dsFGZElH, https://drive.google.com/open?id=128wt5HAD3ii_-FTrieOo5XJkXJ5dMCME, https://drive.google.com/open?id=1xHFJ3BFKlwLCEyr3p6zIOZOkHj-dn2B8, https://drive.google.com/open?id=1PkhjWGFhrYfL5GUW0c3SoBFxdi4jJK95, https://drive.google.com/open?id=1w-jD0ZGLgKJAFppuq9SDje4zAQ7-yQXk, https://drive.google.com/open?id=1JTdaIBNb_P40EuXKcm33A9BuN69ISLZW, https://drive.google.com/open?id=1rP1Ioxhyx1JfJH9CevZL5j0ffGDO2wRM, https://drive.google.com/open?id=1YBdnvp7ZKRHCtHU-xqiz67LrT7MMthJy, https://drive.google.com/open?id=18XNleyVLxHpb6kBW-ABVSzbTSjwF6dfv"/>
    <s v="arrobapedrodias@gmail.com"/>
    <d v="1899-12-30T15:00:00"/>
    <n v="4"/>
    <n v="6"/>
    <n v="8"/>
    <n v="5"/>
    <n v="6"/>
    <n v="4"/>
    <n v="0"/>
    <n v="4"/>
    <n v="7"/>
    <n v="7"/>
    <n v="5"/>
    <n v="7"/>
    <n v="8"/>
    <n v="5.8"/>
    <n v="2.6666666666666665"/>
    <n v="6.666666666666667"/>
    <n v="5.5666666666666664"/>
  </r>
  <r>
    <x v="481"/>
    <x v="0"/>
    <x v="91"/>
    <x v="16"/>
    <s v="RN"/>
    <x v="0"/>
    <x v="486"/>
    <x v="2"/>
    <n v="8"/>
    <s v="Bem regular ao longo do trecho; intervalo curto com piso tátil."/>
    <n v="6"/>
    <n v="1.8"/>
    <n v="1.2"/>
    <s v="Largura irregular mas atende baixo fluxo de pedestres."/>
    <n v="9"/>
    <s v="Aparentemente plana, não impede o caminhar seguro. Irregularidades bem pontuais."/>
    <n v="7"/>
    <s v="Número de obstáculos/barreiras não tão expressivos dado o comprimento do trecho de 900m."/>
    <n v="2"/>
    <s v="Única rampa em péssima disposição espacial."/>
    <n v="7"/>
    <s v="Duas faixas de pedestres, uma bem visível e a outra mal conservada."/>
    <s v="0 | Trecho não tem semáforo para pedestre ou semáforo está com defeito"/>
    <s v="Trecho não tem semáforo para pedestre"/>
    <n v="4"/>
    <s v="Sinalização mínima para pedestres."/>
    <s v="10 | Trecho com baixo nível de ruído, com, no máximo, 65 dB de nível sonoro"/>
    <n v="62"/>
    <s v="única linha de ônibus, e baixo tráfego de outros veículos."/>
    <n v="8"/>
    <s v="Baixo tráfego e boa arborização."/>
    <s v="5 | Trecho com algum local para descanso ou abrigo, como parada de ônibus ou marquise de edifício"/>
    <s v="Paradas de ônibus que podem servir de abrigos para descanso."/>
    <n v="8"/>
    <n v="94"/>
    <s v="Árvores bem cuidadas, dispostas em canteiro central, não beneficia integralmente os pedestres. Não existe canteiros ajardinados."/>
    <n v="6"/>
    <s v="o tráfego leve e poucas pessoas nas ruas geram baixa sensação de segurança."/>
    <s v="https://drive.google.com/open?id=10XeGJ2DxWzCxwNccaC4P3ukeuAcmlZG7, https://drive.google.com/open?id=1rl6kqXtkjfqfRcGyYM7oLxwxnPjKS5mG, https://drive.google.com/open?id=1oai3Pb0M9aqgyHoSubWAL54n788IsXFp, https://drive.google.com/open?id=1OTHh4X_XMtQs_OSgYqoT54BtuUSkDqXx, https://drive.google.com/open?id=1N1Xfdnxz0V32Lvb6if1fVxY4LPoJ6tqC, https://drive.google.com/open?id=11gfCdF03N8hCUi90-RH2UfOJ5NeT7sMA, https://drive.google.com/open?id=1jD86SUAXlj2zXsmRC3oJoBcHSMIKdq1Q, https://drive.google.com/open?id=1seEe4a2-vZvUrEk3pfrSVH9qkXKdmm2w"/>
    <s v="arrobapedrodias@gmail.com"/>
    <d v="1899-12-30T17:30:00"/>
    <n v="8"/>
    <n v="6"/>
    <n v="9"/>
    <n v="7"/>
    <n v="2"/>
    <n v="7"/>
    <n v="0"/>
    <n v="4"/>
    <n v="10"/>
    <n v="8"/>
    <n v="5"/>
    <n v="8"/>
    <n v="6"/>
    <n v="6.4"/>
    <n v="4.166666666666667"/>
    <n v="8.1666666666666661"/>
    <n v="6.2666666666666666"/>
  </r>
  <r>
    <x v="482"/>
    <x v="0"/>
    <x v="91"/>
    <x v="16"/>
    <s v="RN"/>
    <x v="7"/>
    <x v="487"/>
    <x v="0"/>
    <n v="6"/>
    <s v="Certa irregularidade durante o trecho. Maior regularidade no final do trecho; Piso tátil em parte do trecho."/>
    <n v="7"/>
    <n v="2.2000000000000002"/>
    <n v="1.5"/>
    <s v="Largura atende a demanda, alguns intervalos a largura é irregular."/>
    <s v="5 | Inclinação acima de 5 graus já dificulta a passagem"/>
    <s v="Cerca de metade do trecho possui certa inclinação desconfortável, e a outra parte confortável e garante caminhar seguro."/>
    <n v="7"/>
    <s v="Poste mal disposto na travessia de pedestre. "/>
    <s v="5 | A rampa existe, mas está fora de norma ou sem manutenção"/>
    <s v="Rampas de manutenção, desnível na conexão asfalto/calçada."/>
    <n v="6"/>
    <s v="4 faixas de pedestre; 2 apresentam-se desgastadas e as outras 2 em ótimas condições de usabilidade."/>
    <s v="0 | Trecho não tem semáforo para pedestre ou semáforo está com defeito"/>
    <s v="Trecho não tem semáforo para pedestre "/>
    <n v="4"/>
    <s v="Sinalização mínima;"/>
    <n v="6"/>
    <n v="70"/>
    <s v="Dificulta a conversação em alguns pontos do trecho percorrido."/>
    <n v="6"/>
    <s v="Tráfego considerável; boa arborização."/>
    <n v="3"/>
    <s v="Parada de ônibus apenas no início deste percurso."/>
    <n v="7"/>
    <n v="52"/>
    <s v="Presença arbórea da metade ao fim do trecho; Arborização na calçada e canteiros ajardinados."/>
    <n v="8"/>
    <s v="Tráfego moderado; caráter predominantemente residencial, fluxo frequente de pedestres agregam e geram uma certa sensação de segurança."/>
    <s v="https://drive.google.com/open?id=1Xfb_oJy3Zu1CpCrBukSSMGmU7Bu6zZPu, https://drive.google.com/open?id=1RvAzkrvTWnec3lxm4J3dA_imG08d7MxQ, https://drive.google.com/open?id=1PzoZ1DlEULaT6Z55T70CUy13XOFMw5Ik, https://drive.google.com/open?id=1UYRbO0fA6MXsdzeTKJa0doO7z49E94Cj, https://drive.google.com/open?id=17fJHsBQdIb-nEHeEKiz46EAFlIM2Svnw, https://drive.google.com/open?id=1Z0MuZiynjxzN0UATsViXa3PWMbjEQmUp, https://drive.google.com/open?id=1ARulHOZdTefWt_v5MK6TRCHF_4xkhSGa"/>
    <s v="arrobapedrodias@gmail.com"/>
    <d v="1899-12-30T17:00:00"/>
    <n v="6"/>
    <n v="7"/>
    <n v="5"/>
    <n v="7"/>
    <n v="5"/>
    <n v="6"/>
    <n v="0"/>
    <n v="4"/>
    <n v="6"/>
    <n v="6"/>
    <n v="3"/>
    <n v="7"/>
    <n v="8"/>
    <n v="6"/>
    <n v="3.6666666666666665"/>
    <n v="5.833333333333333"/>
    <n v="5.7"/>
  </r>
  <r>
    <x v="483"/>
    <x v="0"/>
    <x v="91"/>
    <x v="16"/>
    <s v="RN"/>
    <x v="7"/>
    <x v="488"/>
    <x v="1"/>
    <n v="9"/>
    <s v="Nivelada e regular ao longo do trecho. Piso tátil mal disposto em parte do trecho."/>
    <n v="8"/>
    <n v="3"/>
    <n v="2.1"/>
    <s v="Largura irregular, varia ao longo do percurso."/>
    <n v="7"/>
    <s v="Existe uma inclinação em parte do percurso que proporciona certa desagradabilidade ao caminhar."/>
    <n v="8"/>
    <s v="Muitos obstáculos dado a extensão do trecho; obriga aos desvios."/>
    <n v="8"/>
    <s v="Rampas em todas as esquinas do trecho; Problemas pequenas e falta de manutenção de reparos pequenos."/>
    <s v="5 | Faixa desgastada, com falta de manutenção e sem placas de advertência."/>
    <s v="2 faixas, uma com certo desgaste e outra encoberta por uma camada considerável de areia. "/>
    <s v="0 | Trecho não tem semáforo para pedestre ou semáforo está com defeito"/>
    <s v="Trecho não tem semáforo para pedestre"/>
    <s v="5 | Trecho tem apenas placas indicando os pontos de interesse"/>
    <s v="Sinalização básica; Placas de logradouro e pontos privados de interesse."/>
    <s v="5 | Trecho com nível alto de ruído, que dificulta a conversação entre pessoas que caminham. Nível acima de 70 dB"/>
    <n v="80"/>
    <s v="Os ruídos atrapalham em alguns pontos a conversação."/>
    <s v="5 | Trecho com tráfego intenso de veículos, em especial motocicletas, ônibus, caminhões e vans com motor diesel"/>
    <s v="Trecho com tráfego intenso de veículos, em especial motocicletas e ônibus"/>
    <n v="6"/>
    <s v="2 paradas; Locadas uma no início e outra no final do trecho percorrido."/>
    <n v="6"/>
    <n v="22"/>
    <s v="Algumas árvores proporcionam sombra ao longo do passeio. 16/22 dispostas no canteiro central e canteiros ajardinados mal cuidados."/>
    <n v="7"/>
    <s v="Certa agressividade no trânsito; Fluxo moderado de pessoas nas vias; caráter comercial e residencial; sensação de segurança, mesmo que baixa."/>
    <s v="https://drive.google.com/open?id=1BV_GLbNbdUQNM5RnGg-xgtehrdQ3K0qx, https://drive.google.com/open?id=1bJS579AwA3af92twNmjD2cHC3FBNtrMf, https://drive.google.com/open?id=173C779scMS_rgOdX-uToqpbL_oSd18bb, https://drive.google.com/open?id=1kyrUIGkFZRBfu-pYedbqYp-8v1LhDtsb, https://drive.google.com/open?id=11Bvu6ll6hU33N5IZlhm5vnYYqEwGfSmf, https://drive.google.com/open?id=1a-JIC1Wx8f9qP4h20LE2fdseVdZuWgu2, https://drive.google.com/open?id=16D61Ba-sUYPEYKNYUDfLYJnsbEqO79D_"/>
    <s v="arrobapedrodias@gmail.com"/>
    <d v="1899-12-30T16:00:00"/>
    <n v="9"/>
    <n v="8"/>
    <n v="7"/>
    <n v="8"/>
    <n v="8"/>
    <n v="5"/>
    <n v="0"/>
    <n v="5"/>
    <n v="5"/>
    <n v="5"/>
    <n v="6"/>
    <n v="6"/>
    <n v="7"/>
    <n v="8"/>
    <n v="3.3333333333333335"/>
    <n v="5.5"/>
    <n v="6.4666666666666668"/>
  </r>
  <r>
    <x v="484"/>
    <x v="0"/>
    <x v="91"/>
    <x v="16"/>
    <s v="RN"/>
    <x v="0"/>
    <x v="489"/>
    <x v="2"/>
    <n v="6"/>
    <s v="Maior parte do trecho irregular; desníveis."/>
    <n v="8"/>
    <n v="2.2000000000000002"/>
    <n v="1.5"/>
    <s v="Adequado para demanda."/>
    <n v="8"/>
    <s v="Sensação de calçadas planas. Caminhar confortável."/>
    <n v="7"/>
    <s v="Postes mal posicionados e degraus dificultam e obrigam o desvio."/>
    <n v="1"/>
    <s v="Única rampa que dá acesso a praça, em péssimas condições.."/>
    <s v="5 | Faixa desgastada, com falta de manutenção e sem placas de advertência."/>
    <s v="Faixa desgastada, com falta de manutenção e sem placas de advertência"/>
    <s v="0 | Trecho não tem semáforo para pedestre ou semáforo está com defeito"/>
    <s v="Trecho não tem semáforo para pedestre"/>
    <n v="3"/>
    <s v="Placas nos pontos de interesse. Algumas placas de vias ausentes."/>
    <n v="7"/>
    <n v="64"/>
    <s v="Os ônibus são os maiores produtores de ruído. Permite conversação agradável."/>
    <n v="6"/>
    <s v="Alto tráfego; Boa arborização."/>
    <n v="6"/>
    <s v="Paradas de ônibus e alguns bancos sombreados."/>
    <n v="8"/>
    <n v="32"/>
    <s v="Dispostas no canteiro central da avenida e na praça."/>
    <s v="5 | Trecho com trânsito mais agressivo e velocidade regulamentar acima de 50 km/h"/>
    <s v="Trânsito de baixo fluxo; raras pessoas nas ruas geram alta sensação de insegurança"/>
    <s v="https://drive.google.com/open?id=133xu8HLYld-7W9SFRKMHJ7Hkri_azAGr, https://drive.google.com/open?id=1n2Ahf-ViYDz8WRZwHIIkwOGsoJ44XhjE, https://drive.google.com/open?id=1R8jB8O33su_f5PWONFLOR6muGHSaFr5-, https://drive.google.com/open?id=1eyx3PHgQ5IL9iN7dnJC-OrMam0m9gBV2"/>
    <s v="arrobapedrodias@gmail.com"/>
    <d v="1899-12-30T08:00:00"/>
    <n v="6"/>
    <n v="8"/>
    <n v="8"/>
    <n v="7"/>
    <n v="1"/>
    <n v="5"/>
    <n v="0"/>
    <n v="3"/>
    <n v="7"/>
    <n v="6"/>
    <n v="6"/>
    <n v="8"/>
    <n v="5"/>
    <n v="6"/>
    <n v="3"/>
    <n v="7"/>
    <n v="5.5"/>
  </r>
  <r>
    <x v="485"/>
    <x v="0"/>
    <x v="91"/>
    <x v="16"/>
    <s v="RN"/>
    <x v="0"/>
    <x v="490"/>
    <x v="1"/>
    <n v="9"/>
    <s v="Calçada nivelada e com piso tátil. Pequenas imperfeições."/>
    <s v="10 | Calçada com mais de 3,0 metros de largura e faixa livre com 1,20 m ou mais"/>
    <n v="3.2"/>
    <n v="3"/>
    <s v="Ampla e comporta muito bem o fluxo demandante."/>
    <s v="10 | Calçada de aparência plana, que não impede o caminhar confortável e seguro"/>
    <s v="Calçada confortável e não impede caminhar seguro."/>
    <n v="9"/>
    <s v="Algumas imperfeições as vezes geram desvios."/>
    <n v="7"/>
    <s v="Muitas rampas de acessibilidade. Alguns pontos fora da norma e algumas irregularidades."/>
    <n v="6"/>
    <s v="Existe travessia, porém desgastada."/>
    <s v="0 | Trecho não tem semáforo para pedestre ou semáforo está com defeito"/>
    <s v="Trecho não tem semáforo para pedestre"/>
    <n v="7"/>
    <s v="Algumas placas além de pontos de interesse, como informações da cidade; pontos turísticos e culturais."/>
    <s v="5 | Trecho com nível alto de ruído, que dificulta a conversação entre pessoas que caminham. Nível acima de 70 dB"/>
    <n v="78"/>
    <s v="Trecho com nível alto de ruído, que dificulta a conversação entre pessoas que caminham"/>
    <n v="7"/>
    <s v="tráfego intenso, mas elemento vegetativo acompanha todo trecho."/>
    <n v="8"/>
    <s v="Muitas paradas de ônibus e bancos. Alguns não são sombreados e estão mal cuidados."/>
    <n v="9"/>
    <n v="200"/>
    <s v="Muito arborizado. Não propiciam sombra para os pedestres."/>
    <n v="9"/>
    <s v="Alto fluxo de pessoas e viaturas geram sensação de segurança."/>
    <s v="https://drive.google.com/open?id=1XU2AKF0Lzg0D7rlhc-2dO5JdZ7-3CUaM, https://drive.google.com/open?id=1PIT-G-7jQFZ40rCJXcZaGG3MUoq90X4B, https://drive.google.com/open?id=1dY8FChyXqbRY_qC1Cqr7f4bNxCeTu1wd, https://drive.google.com/open?id=14YKK0AytZYbGLAtbjjnq9sJeB2-UmIUx, https://drive.google.com/open?id=1AutDdqI5a4eePDSMRhA8TmBWUzvxFR67, https://drive.google.com/open?id=1hIK-pi0yRlYyD_WCcd8rzIUkSGiTCiO0"/>
    <s v="arrobapedrodias@gmail.com"/>
    <d v="1899-12-30T16:00:00"/>
    <n v="9"/>
    <n v="10"/>
    <n v="10"/>
    <n v="9"/>
    <n v="7"/>
    <n v="6"/>
    <n v="0"/>
    <n v="7"/>
    <n v="5"/>
    <n v="7"/>
    <n v="8"/>
    <n v="9"/>
    <n v="9"/>
    <n v="9"/>
    <n v="4.166666666666667"/>
    <n v="7.166666666666667"/>
    <n v="7.666666666666667"/>
  </r>
  <r>
    <x v="486"/>
    <x v="0"/>
    <x v="91"/>
    <x v="16"/>
    <s v="RN"/>
    <x v="0"/>
    <x v="491"/>
    <x v="0"/>
    <s v="5 | Calçada com frestas, além de algumas falhas no pavimento"/>
    <s v="Calçadas com frestas e falhas no pavimentos"/>
    <s v="5 | Calçada com menos de 2,0 metros de largura e faixa livre com menos de 1,20 m"/>
    <n v="1.9"/>
    <n v="1"/>
    <s v="Largura irregular"/>
    <n v="7"/>
    <s v="Inclinação que incomoda de certa forma o caminhar; Sensação desagradável."/>
    <n v="6"/>
    <s v="Poucos postes mal dispostos e algumas frestas no solo."/>
    <n v="7"/>
    <s v="Única rampa. Certa irregularidade quanto a norma."/>
    <n v="7"/>
    <s v="Duas faixas, com boa manutenção e visibilidade."/>
    <s v="0 | Trecho não tem semáforo para pedestre ou semáforo está com defeito"/>
    <s v="Trecho não tem semáforo para pedestre"/>
    <n v="6"/>
    <s v="Placas um pouco mais do mínimo; muito provavelmente pelo movimento turístico do local."/>
    <n v="6"/>
    <m/>
    <s v="Os ruídos não atrapalham a conversação ou incomodam."/>
    <n v="6"/>
    <s v="Maioria de carros e ônibus. Elementos vegetativos no entorno."/>
    <n v="4"/>
    <s v="Alguns bancos antes da praça constituem os únicos abrigos desse trecho percorrido."/>
    <s v="5 | Trecho com algumas árvores que trazem sombra"/>
    <n v="21"/>
    <s v="A presença de algumas árvores nas caçaldas promovem sombreamento nos passeios."/>
    <n v="7"/>
    <s v="Trânsito leve e pessoas nas ruas. Sensação boa de segurança."/>
    <s v="https://drive.google.com/open?id=1drdjVuh1yrXtF0e-kqbN_aiQ9lILwxPI, https://drive.google.com/open?id=1fXhSkiovXNcP2rSDxQKAB9ZN0CAaIRyh, https://drive.google.com/open?id=1JqvEi1_RgkwLxRtHFTGrfPxdl0ut2kjq, https://drive.google.com/open?id=1RjVvQnw4xkvjIgPwWKsuUJ_8lREHhJ72, https://drive.google.com/open?id=1Fc086_q7ok-s977xk9a9QVBL-CMcCL8j, https://drive.google.com/open?id=1rhFCee-qHNoA1Wi8iFFjCWd5kxYy1v8F, https://drive.google.com/open?id=1DBJl3QK4hSokU6YhunfeIYGI5me8dB0G, https://drive.google.com/open?id=1dzbdh19PLBJpfY6hmCexqUVcCo_7fVXI"/>
    <s v="arrobapedrodias@gmail.com"/>
    <d v="1899-12-30T14:00:00"/>
    <n v="5"/>
    <n v="5"/>
    <n v="7"/>
    <n v="6"/>
    <n v="7"/>
    <n v="7"/>
    <n v="0"/>
    <n v="6"/>
    <n v="6"/>
    <n v="6"/>
    <n v="4"/>
    <n v="5"/>
    <n v="7"/>
    <n v="6"/>
    <n v="4.5"/>
    <n v="5.333333333333333"/>
    <n v="5.666666666666667"/>
  </r>
  <r>
    <x v="487"/>
    <x v="0"/>
    <x v="91"/>
    <x v="16"/>
    <s v="RN"/>
    <x v="0"/>
    <x v="492"/>
    <x v="0"/>
    <n v="7"/>
    <s v="Calçadas no geral bem cuidadas em sua maioria. Intervalos irregulares."/>
    <n v="6"/>
    <n v="2.2000000000000002"/>
    <n v="1.8"/>
    <s v="As calçadas são irregulares quanto a largura. A regularidade se apresenta na Praça, como observa-se nos dados aferidos e dados do local."/>
    <n v="7"/>
    <s v="Intervalos bem regulados e intervalos com inclinação que provoca desagradabilidade ao caminhar"/>
    <n v="7"/>
    <s v="Postos dispostos adequadamente; alguns degraus ou desníveis constituem o grupo das poucas barreiras e obstáculos do trecho."/>
    <s v="5 | A rampa existe, mas está fora de norma ou sem manutenção"/>
    <s v="A rampa existe, porém fora da norma, com materiais inadequados, por exemplo."/>
    <s v="0 | Sem faixa de travessia no trecho"/>
    <s v="Sem faixa de travessia no trecho"/>
    <s v="0 | Trecho não tem semáforo para pedestre ou semáforo está com defeito"/>
    <s v="Trecho não tem semáforo para pedestre"/>
    <n v="4"/>
    <s v="Sinalização básica; vias e indicativas para veículos apenas."/>
    <n v="9"/>
    <n v="66"/>
    <s v="Trânsito bem leve e ambiência silenciosa."/>
    <n v="9"/>
    <s v="Baixo nível de poluição"/>
    <s v="5 | Trecho com algum local para descanso ou abrigo, como parada de ônibus ou marquise de edifício"/>
    <s v="Fora a praça, ponto de destino e apara inicial, não existem pontos de descanso ao longo do trecho."/>
    <n v="7"/>
    <n v="27"/>
    <s v="Algumas árvores proporcionam sombra; sua maioria locada na praça; bem cuidadas."/>
    <n v="3"/>
    <s v="Baixo trânsito mas raras pessoas nas ruas e muros altos geram uma falta de sensação de segurança."/>
    <s v="https://drive.google.com/open?id=1Zei5sOV5UwOgEoJq_DtNVPTYXRWsV2pl, https://drive.google.com/open?id=1Isz1lWpzlR6X54E7sWsNMXSfTI6tZMrE, https://drive.google.com/open?id=1rAoX5SxQvyZ5ea8YKTZ72hFBf0gY0_A0, https://drive.google.com/open?id=17bu86CZZY0hUpyYslfcABURPfVbbMVwd, https://drive.google.com/open?id=1T2BObJdyi8TTFPzxchIKHbd0huch61k-, https://drive.google.com/open?id=1AOZ6EN0jc8A-BcUvc3WiJiAHGLFC3ZLZ, https://drive.google.com/open?id=1d9vZaFrKgP8X2qRLNO6a716tUJA9065w, https://drive.google.com/open?id=1-VdkQV9QKF2fo6VcaESXWehPNCQgYNi0, https://drive.google.com/open?id=1f_OWhpdFT2tN6gA_UhyYxHCwTk7BweT5, https://drive.google.com/open?id=1Xl6fOqQAJfcTHoATrApWmjQKrNTBFiwU"/>
    <s v="arrobapedrodias@gmail.com"/>
    <d v="1899-12-30T15:00:00"/>
    <n v="7"/>
    <n v="6"/>
    <n v="7"/>
    <n v="7"/>
    <n v="5"/>
    <n v="0"/>
    <n v="0"/>
    <n v="4"/>
    <n v="9"/>
    <n v="9"/>
    <n v="5"/>
    <n v="7"/>
    <n v="3"/>
    <n v="6.4"/>
    <n v="0.66666666666666663"/>
    <n v="7.666666666666667"/>
    <n v="5.166666666666667"/>
  </r>
  <r>
    <x v="488"/>
    <x v="0"/>
    <x v="91"/>
    <x v="16"/>
    <s v="RN"/>
    <x v="0"/>
    <x v="493"/>
    <x v="0"/>
    <n v="8"/>
    <s v="Exatamente na orla propriamente, bem regular; Restante do trecho com irregularidades e frestas."/>
    <n v="8"/>
    <n v="3.1"/>
    <n v="2.85"/>
    <s v="A largura é ampla e aberta propriamente na orla. No restante do trecho ela varia, se tornando irregular."/>
    <n v="8"/>
    <s v="Conforto ao caminhar na orla; Restante do trecho, certa dificuldade e desconforto; Topografia acidentada acentua o desconforto."/>
    <n v="6"/>
    <s v="Na orla, alguns pontos de comércios não edificados obrigam desvios, placas de sinalização mal locadas atrapalham e muito o fluxo."/>
    <n v="6"/>
    <s v="Existem rampas, bem cuidadas. No restante do trecho, salve a orla, não existe. Vale ressaltar que os acessos a praia são todos por escadarias, não existem rampas nesse trecho."/>
    <n v="7"/>
    <s v="Faixas com boa manutenção."/>
    <s v="0 | Trecho não tem semáforo para pedestre ou semáforo está com defeito"/>
    <s v="Trecho não tem semáforo para pedestre "/>
    <n v="7"/>
    <s v="Placas e algumas orientação ajudam os pedestres. Muito deve-se ao local de caráter turístico."/>
    <n v="8"/>
    <n v="68"/>
    <s v="Os ruídos nesse trecho são de dispositivos emissores de música e conversações e atividades dos usuários."/>
    <n v="8"/>
    <s v="Fluxo predominante de pessoas, poucas motos e carros. Arborização."/>
    <n v="6"/>
    <s v="Bancos de caráter público são ocupados pelos comerciantes, então os abrigos que ajudariam os pedestres não podem ser usufruidos gratuitamente."/>
    <n v="7"/>
    <n v="34"/>
    <s v="Árvores ao longo do trecho; maior incidência na orla propriamente."/>
    <s v="10 | Local de tráfego leve, com velocidade até 40 km/h, com ruas movimentadas, comércio aberto e “sensação de segurança”"/>
    <s v="Local de tráfego leve, com velocidade até 40 km/h, com ruas movimentadas por pessoas, comércio aberto e “sensação de segurança”"/>
    <s v="https://drive.google.com/open?id=1SlqbXT8LDXLtEf67E1Vc_J3972jkEd4q, https://drive.google.com/open?id=1khVGPsXlqNuAs-YrhtqSuFVjp_G8z26N, https://drive.google.com/open?id=1zdjB4H0JBme0KW__pS30nDxXjNPlM4Yp, https://drive.google.com/open?id=1enZXSMEgjp3m17sutKXZoaF46LrX1kvU, https://drive.google.com/open?id=1inoFxZpPVC7DelEPbEPZ4e3RHQhKDbhm, https://drive.google.com/open?id=1qKWPxth1LoTXyqZieL405TISFucRzQNS, https://drive.google.com/open?id=1R23xB1OYkpkGV4U5vSfmnluj0XRQq-Pg, https://drive.google.com/open?id=10nWxnjbYQuaNC5wOPUZf5FR5ZNUEuWJO, https://drive.google.com/open?id=1DXJftfIg_t28KWETVA5AMqFs6qSO9jfk"/>
    <s v="arrobapedrodias@gmail.com"/>
    <d v="1899-12-30T15:00:00"/>
    <n v="8"/>
    <n v="8"/>
    <n v="8"/>
    <n v="6"/>
    <n v="6"/>
    <n v="7"/>
    <n v="0"/>
    <n v="7"/>
    <n v="8"/>
    <n v="8"/>
    <n v="6"/>
    <n v="7"/>
    <n v="10"/>
    <n v="7.2"/>
    <n v="4.666666666666667"/>
    <n v="7.333333333333333"/>
    <n v="7"/>
  </r>
  <r>
    <x v="489"/>
    <x v="0"/>
    <x v="91"/>
    <x v="16"/>
    <s v="RN"/>
    <x v="9"/>
    <x v="494"/>
    <x v="1"/>
    <n v="7"/>
    <s v="Intervalo do trecho com frestas e irregularidades; regularidade no intervalo mais próximo ao Arena"/>
    <n v="8"/>
    <n v="2.8"/>
    <n v="2.4500000000000002"/>
    <s v="Calçadas mais estreitas e irregulares no intervalo inicial e amplas e abertas no intervalo final desse trecho."/>
    <n v="8"/>
    <s v="Inclinação levemente percebida na primeira parte do trecho; não interfere bruscamente no caminhar."/>
    <n v="7"/>
    <s v="Alguns postes podem ser obstáculos dado o fluxo."/>
    <n v="8"/>
    <s v="Existe rampa na norma e bem cuidada. Apenas uma em todo trecho."/>
    <n v="8"/>
    <s v="Travessia existe, visível e com certo cuidado."/>
    <s v="0 | Trecho não tem semáforo para pedestre ou semáforo está com defeito"/>
    <s v="Trecho não tem semáforo para pedestre"/>
    <s v="5 | Trecho tem apenas placas indicando os pontos de interesse"/>
    <m/>
    <s v="5 | Trecho com nível alto de ruído, que dificulta a conversação entre pessoas que caminham. Nível acima de 70 dB"/>
    <n v="72"/>
    <s v="A conversação é mais prejudicada em alguns pontos; próximo ao viaduto."/>
    <n v="6"/>
    <s v="Trânsito intenso de carros, motos e ônibus; Existe vegetação mas acanhada dada as dimensões das vias e entorno."/>
    <s v="5 | Trecho com algum local para descanso ou abrigo, como parada de ônibus ou marquise de edifício"/>
    <s v="Parada de início do trecho."/>
    <s v="5 | Trecho com algumas árvores que trazem sombra"/>
    <n v="19"/>
    <s v="Trecho com algumas árvores que trazem sombra"/>
    <n v="7"/>
    <s v="Muitas pessoas nas ruas, e viaturas rondando geram certa sensação de segurança."/>
    <s v="https://drive.google.com/open?id=1vnHHnpq3w73DAWsQLyvp2l4-Y_BsSYRe, https://drive.google.com/open?id=1a6vM9NZb3nZiD02tUTXQDdg0QR8mJUFo, https://drive.google.com/open?id=1OgX9PEWN8TC8any9eGJ4wGBcJvocenOD, https://drive.google.com/open?id=12s4qiCn4jFclUCvp8DmYhhussC3d9NLd, https://drive.google.com/open?id=1jazN1v0fU2309HzGRPtr9370b61n9b_d, https://drive.google.com/open?id=1vbt8WBbpN4LdFpah12uyQcl9IuFl0tUr, https://drive.google.com/open?id=1l5AIpQ-TK8zuiYYjoM3SGKq8xn4DZ4Ly"/>
    <s v="arrobapedrodias@gmail.com"/>
    <d v="1899-12-30T07:30:00"/>
    <n v="7"/>
    <n v="8"/>
    <n v="8"/>
    <n v="7"/>
    <n v="8"/>
    <n v="8"/>
    <n v="0"/>
    <n v="5"/>
    <n v="5"/>
    <n v="6"/>
    <n v="5"/>
    <n v="5"/>
    <n v="7"/>
    <n v="7.6"/>
    <n v="4.833333333333333"/>
    <n v="5.166666666666667"/>
    <n v="6.5"/>
  </r>
  <r>
    <x v="490"/>
    <x v="0"/>
    <x v="91"/>
    <x v="16"/>
    <s v="RN"/>
    <x v="0"/>
    <x v="495"/>
    <x v="1"/>
    <s v="5 | Calçada com frestas, além de algumas falhas no pavimento"/>
    <s v="Calçada com frestas, além de algumas falhas no pavimento"/>
    <n v="7"/>
    <n v="2.2999999999999998"/>
    <n v="1.6"/>
    <s v="As larguras atendem bem a demanda de pedestres do local"/>
    <n v="6"/>
    <s v="Inclinação bem leve em intervalo do trecho."/>
    <n v="6"/>
    <s v="Obstáculos obrigam a desvios; postes mal locados."/>
    <s v="0 | Não há rampas de acessibilidade."/>
    <s v="Não há rampas de acessibilidade"/>
    <s v="0 | Sem faixa de travessia no trecho"/>
    <s v="Sem faixa de travessia no trecho"/>
    <s v="0 | Trecho não tem semáforo para pedestre ou semáforo está com defeito"/>
    <s v="Trecho não tem semáforo para pedestre "/>
    <n v="3"/>
    <s v="Localização mínima; ausência em partes de placas de logradouro."/>
    <n v="7"/>
    <n v="69"/>
    <s v="Os ruídos advindos da Avenida não prejudicam, no sentido de impossibilitar as conversações e outras atividades dos pedestres."/>
    <s v="5 | Trecho com tráfego intenso de veículos, em especial motocicletas, ônibus, caminhões e vans com motor diesel"/>
    <s v="Trecho com tráfego intenso de veículos, em especial motocicletas e ônibus"/>
    <n v="7"/>
    <s v="Bancos sombreados e abrigo coberto."/>
    <s v="5 | Trecho com algumas árvores que trazem sombra"/>
    <n v="9"/>
    <s v="Trecho com algumas árvores que trazem sombra; praticamente na praça a locação dessas."/>
    <n v="8"/>
    <s v="Boa sensação de segurança. Algumas pessoas nas ruas e muros vazados e mais baixos das casas."/>
    <s v="https://drive.google.com/open?id=1sBfpRNVsAlG7IAhADc14yjXby-zRZYvz, https://drive.google.com/open?id=1kI3y3FOWHAm82DF9Recfaw4y6qBF98We, https://drive.google.com/open?id=1A8o9X7uUI2GKUqKgTOEYPk_9LcnH5wc3, https://drive.google.com/open?id=1WaxwIzhQcZEsa0iY5ZFNVeHcYmm1Xi1d"/>
    <s v="arrobapedrodias@gmail.com"/>
    <d v="1899-12-30T09:00:00"/>
    <n v="5"/>
    <n v="7"/>
    <n v="6"/>
    <n v="6"/>
    <n v="0"/>
    <n v="0"/>
    <n v="0"/>
    <n v="3"/>
    <n v="7"/>
    <n v="5"/>
    <n v="7"/>
    <n v="5"/>
    <n v="8"/>
    <n v="4.8"/>
    <n v="0.5"/>
    <n v="6"/>
    <n v="4.5"/>
  </r>
  <r>
    <x v="491"/>
    <x v="0"/>
    <x v="91"/>
    <x v="16"/>
    <s v="RN"/>
    <x v="7"/>
    <x v="496"/>
    <x v="0"/>
    <n v="4"/>
    <s v="Muitas frestas e irregularidades."/>
    <s v="5 | Calçada com menos de 2,0 metros de largura e faixa livre com menos de 1,20 m"/>
    <n v="1.4"/>
    <n v="1.4"/>
    <s v="Calçada com menos de 2,0 metros de largura e faixa livre com menos de 1,20 m em parte do trecho, contido na UFRN"/>
    <n v="7"/>
    <s v="Inclinação leve que não atrapalha tanto o conforto ao caminhar."/>
    <n v="8"/>
    <s v="postes ou pequenas placas dispõem no caminho. Mas nada que precise desviar sempre."/>
    <s v="5 | A rampa existe, mas está fora de norma ou sem manutenção"/>
    <s v="A rampa existe, mas está fora de norma"/>
    <s v="0 | Sem faixa de travessia no trecho"/>
    <s v="Sem faixa de travessia no trecho"/>
    <s v="0 | Trecho não tem semáforo para pedestre ou semáforo está com defeito"/>
    <s v="Trecho não tem semáforo para pedestre ou semáforo "/>
    <s v="5 | Trecho tem apenas placas indicando os pontos de interesse"/>
    <s v="Placas em pontos de interesse e destinadas a veículos apenas."/>
    <n v="8"/>
    <n v="65"/>
    <s v="Baixo nível na UFRN e cerca de 70dB no retante to trecho."/>
    <n v="7"/>
    <s v="Muitos veículos no intervalo inicial do trecho, Salgado Filho."/>
    <s v="0 | Trecho sem nenhum ponto de apoio ou conforto para o pedestre"/>
    <s v="Trecho sem nenhum ponto de apoio ou conforto para o pedestre"/>
    <n v="8"/>
    <n v="28"/>
    <s v="Boa quantidade de árvores que geram sombreamento aos pedestres; proporcionam melhor conforto térmico."/>
    <n v="7"/>
    <s v="Boa sensação de segurança. Fluxo menor de carros na parte da UFRN;Poucas pessoas nas vias."/>
    <s v="https://drive.google.com/open?id=1zBgO1oN-H1B6XDAJ882WPU9xucHQxQpZ, https://drive.google.com/open?id=11pN3Msn7Q1wwmYI5UHabul5AI-HzvJqN, https://drive.google.com/open?id=1izRKQ5ZLvsKqy3U-WxhyPOynI62Db4vz, https://drive.google.com/open?id=1kIOAjA4topbJRZaOY_LrLz1YYhrpE7-8, https://drive.google.com/open?id=1bZFguXPNWkdLEsAHcjE6hKJ_0SH6Wrg3, https://drive.google.com/open?id=1V_KUwxmWfQ8LxdvkBfytyP3CnfCJGO0j, https://drive.google.com/open?id=1AiT-TPgbAQOCOg6DVUaWGfL8tpB81oZG"/>
    <s v="arrobapedrodias@gmail.com"/>
    <d v="1899-12-30T10:00:00"/>
    <n v="4"/>
    <n v="5"/>
    <n v="7"/>
    <n v="8"/>
    <n v="5"/>
    <n v="0"/>
    <n v="0"/>
    <n v="5"/>
    <n v="8"/>
    <n v="7"/>
    <n v="0"/>
    <n v="8"/>
    <n v="7"/>
    <n v="5.8"/>
    <n v="0.83333333333333337"/>
    <n v="6.5"/>
    <n v="5.0666666666666664"/>
  </r>
  <r>
    <x v="492"/>
    <x v="0"/>
    <x v="91"/>
    <x v="16"/>
    <s v="RN"/>
    <x v="0"/>
    <x v="497"/>
    <x v="0"/>
    <n v="8"/>
    <s v="Boa regularidade e nivelamento; algumas pequenas frestas pontuais."/>
    <n v="9"/>
    <n v="2.8"/>
    <n v="2.1"/>
    <s v="Amplas e atendem bem a demanda de fluxo de pedestres."/>
    <n v="8"/>
    <s v="Inclinação bem baixa que não atrapalha a caminhada"/>
    <s v="10 | Trecho sem obstáculos permite o caminhar contínuo pela calçada"/>
    <s v="Trecho sem obstáculos permite o caminhar contínuo pela calçada"/>
    <n v="7"/>
    <s v="Duas rampas, uma dentro da norma e a outra bem informal."/>
    <n v="9"/>
    <s v="Faixa bem pintada e construída, elevada ao nível da praça pra facilitar fluxo."/>
    <s v="0 | Trecho não tem semáforo para pedestre ou semáforo está com defeito"/>
    <s v="Trecho não tem semáforo para pedestre"/>
    <n v="4"/>
    <s v="Sinalização básica das vias e pontos privados."/>
    <n v="8"/>
    <n v="68"/>
    <s v="Baixos ruídos, principalmente no Largo; Os ruídos não dificultam conversação em nenhum ponto do trecho."/>
    <n v="7"/>
    <s v="Fluxo de veículos grande na Salgado Filho, porém no Largo a predominância das árvores se impõe."/>
    <s v="5 | Trecho com algum local para descanso ou abrigo, como parada de ônibus ou marquise de edifício"/>
    <s v="Fora a praça, os beirais alongados de duas lojas propiciam abrigos."/>
    <n v="7"/>
    <n v="19"/>
    <m/>
    <n v="7"/>
    <s v="Tráfego leve e edificações mais vazadas criam certa permeabilidade e melhor sensação de segurança; poucas pessoas nas ruas."/>
    <s v="https://drive.google.com/open?id=1f2YCdeWYLR0mDb08qOJa6luIOMKRmQdy, https://drive.google.com/open?id=1usTvZrAumv1Ip_oPXmPVl7zwZKYxM7j1, https://drive.google.com/open?id=18lKiqM4xR2oTcPmOzOyfa7I1TbEGcMwz, https://drive.google.com/open?id=1PoY4AG18VoyqYgQtkgQLJHsY8H3mBH_Z, https://drive.google.com/open?id=1o-nXPHgHi-_wDTxjJmV0nffNepiV1qLs"/>
    <s v="arrobapedrodias@gmail.com"/>
    <d v="1899-12-30T10:00:00"/>
    <n v="8"/>
    <n v="9"/>
    <n v="8"/>
    <n v="10"/>
    <n v="7"/>
    <n v="9"/>
    <n v="0"/>
    <n v="4"/>
    <n v="8"/>
    <n v="7"/>
    <n v="5"/>
    <n v="7"/>
    <n v="7"/>
    <n v="8.4"/>
    <n v="5.166666666666667"/>
    <n v="7"/>
    <n v="7.333333333333333"/>
  </r>
  <r>
    <x v="493"/>
    <x v="0"/>
    <x v="91"/>
    <x v="16"/>
    <s v="RN"/>
    <x v="0"/>
    <x v="498"/>
    <x v="0"/>
    <s v="5 | Calçada com frestas, além de algumas falhas no pavimento"/>
    <s v="Calçada com frestas, além de algumas falhas no pavimento"/>
    <n v="7"/>
    <n v="2.4"/>
    <n v="1.7"/>
    <s v="Largura adequada pro fluxo de pedestres do local"/>
    <n v="8"/>
    <s v="Inclinações leves em pequeno intervalo do trecho."/>
    <n v="7"/>
    <s v="Entulhos pequenos e vegetação adentrando a zona de caminho podem ser fatores que dificultem a mobilidade de certas pessoas."/>
    <s v="5 | A rampa existe, mas está fora de norma ou sem manutenção"/>
    <s v="A rampa existe, mas está sem manutenção"/>
    <s v="0 | Sem faixa de travessia no trecho"/>
    <s v="Sem faixa de travessia no trecho"/>
    <s v="0 | Trecho não tem semáforo para pedestre ou semáforo está com defeito"/>
    <s v="Trecho não tem semáforo para pedestre"/>
    <n v="4"/>
    <s v="Indicação básica das vias"/>
    <s v="10 | Trecho com baixo nível de ruído, com, no máximo, 65 dB de nível sonoro"/>
    <n v="65"/>
    <s v="Baixo ruído, sua maioria advindo dos carros do trânsito. Conversação fácil e tranquila"/>
    <n v="8"/>
    <s v="Pouco tráfego de veículos distintos de carro."/>
    <s v="5 | Trecho com algum local para descanso ou abrigo, como parada de ônibus ou marquise de edifício"/>
    <s v="As paradas de início e fim do trechos."/>
    <n v="4"/>
    <n v="12"/>
    <s v="Duas árvores são dispostas no início do trecho e todo restante na praça, ponto final. O decorrer fica descoberto dessa vegetação."/>
    <n v="8"/>
    <s v="Certa sensação de segurança advinda do trânsito calmo e pessoas nas ruas."/>
    <s v="https://drive.google.com/open?id=1zKIdo8qFbbqY08IVKj4i5rgmTPaynI9x, https://drive.google.com/open?id=1ruLui7Ea3zzmzm-ZDmxo1Z2_Z_xU365Z, https://drive.google.com/open?id=1DXbSIDcSbMvGhqzTC8mIh5ropc7A6aNZ, https://drive.google.com/open?id=1s_v_TjXeNzAnfaab_cF4Av0W1UWSiDdP, https://drive.google.com/open?id=16R8xplpRBPsBQ_P994ssZKEeuBrE7MUt, https://drive.google.com/open?id=1UExGKrxJSb_9WBgTWPxXl2qr8HKS2VMm"/>
    <s v="arrobapedrodias@gmail.com"/>
    <d v="1899-12-30T13:00:00"/>
    <n v="5"/>
    <n v="7"/>
    <n v="8"/>
    <n v="7"/>
    <n v="5"/>
    <n v="0"/>
    <n v="0"/>
    <n v="4"/>
    <n v="10"/>
    <n v="8"/>
    <n v="5"/>
    <n v="4"/>
    <n v="8"/>
    <n v="6.4"/>
    <n v="0.66666666666666663"/>
    <n v="6.833333333333333"/>
    <n v="5.5"/>
  </r>
  <r>
    <x v="494"/>
    <x v="0"/>
    <x v="91"/>
    <x v="16"/>
    <s v="RN"/>
    <x v="0"/>
    <x v="499"/>
    <x v="2"/>
    <n v="4"/>
    <s v="Calçada com muitas frestas, além de algumas falhas no pavimento"/>
    <n v="6"/>
    <n v="2.2000000000000002"/>
    <n v="1.5"/>
    <s v="As larguras são boas e atendem demanda local."/>
    <n v="7"/>
    <s v="Inclinação um pouco desconfortável em intervalo do trecho."/>
    <n v="6"/>
    <s v="Frestas e vegetação adentrando as calçadas podem ser esses obstáculos."/>
    <s v="0 | Não há rampas de acessibilidade."/>
    <s v="Não há rampas de acessibilidade"/>
    <s v="0 | Sem faixa de travessia no trecho"/>
    <s v="Sem faixa de travessia no trecho"/>
    <s v="0 | Trecho não tem semáforo para pedestre ou semáforo está com defeito"/>
    <s v="Trecho não tem semáforo para pedestre"/>
    <n v="4"/>
    <s v="Sinalização mínima; vias."/>
    <n v="9"/>
    <n v="62"/>
    <s v="Baixo ruído, trânsito e fluxo raros"/>
    <n v="9"/>
    <s v="Baixo fluxo de veículos. "/>
    <s v="5 | Trecho com algum local para descanso ou abrigo, como parada de ônibus ou marquise de edifício"/>
    <s v="Fora a praça, ponto de destino não existem outros abrigos."/>
    <s v="5 | Trecho com algumas árvores que trazem sombra"/>
    <n v="16"/>
    <s v="As árvores se locam todas no intervalo da praça."/>
    <s v="5 | Trecho com trânsito mais agressivo e velocidade regulamentar acima de 50 km/h"/>
    <s v="Trânsito raro, mas somado a ausência de pessoas na rua geram sensação de insegurança."/>
    <s v="https://drive.google.com/open?id=1HhoiaSXjfl9i5LUS-rjai6dthP3MYub7, https://drive.google.com/open?id=1-d1k74d8NLOO4d__dxbqpsX7UmU0zZXG, https://drive.google.com/open?id=1pIX8PVkhZuuZvZT0GXQp_lQaSTn6VA41, https://drive.google.com/open?id=1GVG7RoeEwi1RUlzCqcKP-gP9lzCZT8_b, https://drive.google.com/open?id=15oY4wLkAlsv2c4X7e0YbJpVqZa2IPA9X, https://drive.google.com/open?id=1E7F1F2zFqNF2iiTdPiDojjxb73Urg_r3, https://drive.google.com/open?id=1BL84dz8KHcptYPVS_0LA89nRr07IWPBZ, https://drive.google.com/open?id=1WsW1vD1I00kGabulqzZdXL5UcdLk-WXy, https://drive.google.com/open?id=1QE7KTsiAt9u2OKqxtFSRjUQgdP_yaQKN, https://drive.google.com/open?id=18aNkujICO5mGU9aEe6ezmSoUGMW1hR0e"/>
    <s v="arrobapedrodias@gmail.com"/>
    <d v="1899-12-30T13:00:00"/>
    <n v="4"/>
    <n v="6"/>
    <n v="7"/>
    <n v="6"/>
    <n v="0"/>
    <n v="0"/>
    <n v="0"/>
    <n v="4"/>
    <n v="9"/>
    <n v="9"/>
    <n v="5"/>
    <n v="5"/>
    <n v="5"/>
    <n v="4.5999999999999996"/>
    <n v="0.66666666666666663"/>
    <n v="7"/>
    <n v="4.333333333333333"/>
  </r>
  <r>
    <x v="495"/>
    <x v="0"/>
    <x v="92"/>
    <x v="17"/>
    <s v="TO"/>
    <x v="1"/>
    <x v="500"/>
    <x v="0"/>
    <s v="5 | Calçada com frestas, além de algumas falhas no pavimento"/>
    <s v="Tem um canteiro que a vegetação já está ocupando a calçada."/>
    <s v="5 | Calçada com menos de 2,0 metros de largura e faixa livre com menos de 1,20 m"/>
    <n v="1.4"/>
    <n v="0.9"/>
    <m/>
    <n v="7"/>
    <m/>
    <n v="4"/>
    <m/>
    <n v="6"/>
    <m/>
    <s v="5 | Faixa desgastada, com falta de manutenção e sem placas de advertência."/>
    <m/>
    <s v="0 | Trecho não tem semáforo para pedestre ou semáforo está com defeito"/>
    <m/>
    <n v="4"/>
    <m/>
    <s v="5 | Trecho com nível alto de ruído, que dificulta a conversação entre pessoas que caminham. Nível acima de 70 dB"/>
    <m/>
    <s v="Fica localizada no centro comercial então tem a presença de Ônibus e carros "/>
    <n v="7"/>
    <m/>
    <n v="3"/>
    <m/>
    <s v="5 | Trecho com algumas árvores que trazem sombra"/>
    <n v="15"/>
    <m/>
    <n v="6"/>
    <m/>
    <m/>
    <s v="lorrana_lys@hotmail.com"/>
    <d v="1899-12-30T10:00:00"/>
    <n v="5"/>
    <n v="5"/>
    <n v="7"/>
    <n v="4"/>
    <n v="6"/>
    <n v="5"/>
    <n v="0"/>
    <n v="4"/>
    <n v="5"/>
    <n v="7"/>
    <n v="3"/>
    <n v="5"/>
    <n v="6"/>
    <n v="5.4"/>
    <n v="3.1666666666666665"/>
    <n v="5"/>
    <n v="4.9333333333333336"/>
  </r>
  <r>
    <x v="496"/>
    <x v="0"/>
    <x v="93"/>
    <x v="17"/>
    <s v="TO"/>
    <x v="7"/>
    <x v="501"/>
    <x v="0"/>
    <n v="3"/>
    <m/>
    <n v="6"/>
    <n v="2.2000000000000002"/>
    <n v="2.2000000000000002"/>
    <m/>
    <s v="10 | Calçada de aparência plana, que não impede o caminhar confortável e seguro"/>
    <m/>
    <n v="7"/>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4"/>
    <m/>
    <s v="5 | Trecho com tráfego intenso de veículos, em especial motocicletas, ônibus, caminhões e vans com motor diesel"/>
    <m/>
    <s v="0 | Trecho sem nenhum ponto de apoio ou conforto para o pedestre"/>
    <m/>
    <s v="0 | Trecho de rua sem nenhuma vegetação"/>
    <n v="0"/>
    <m/>
    <n v="4"/>
    <m/>
    <s v="https://drive.google.com/open?id=1m4e1QVwojyal00ptYTPlfTr2jCq7LKei"/>
    <s v="lorrana_lys@hotmail.com"/>
    <d v="1899-12-30T09:00:00"/>
    <n v="3"/>
    <n v="6"/>
    <n v="10"/>
    <n v="7"/>
    <n v="5"/>
    <n v="5"/>
    <n v="0"/>
    <n v="0"/>
    <n v="5"/>
    <n v="5"/>
    <n v="0"/>
    <n v="0"/>
    <n v="4"/>
    <n v="6.2"/>
    <n v="2.5"/>
    <n v="2.5"/>
    <n v="4.5"/>
  </r>
  <r>
    <x v="497"/>
    <x v="0"/>
    <x v="93"/>
    <x v="17"/>
    <s v="TO"/>
    <x v="2"/>
    <x v="502"/>
    <x v="1"/>
    <n v="8"/>
    <m/>
    <s v="5 | Calçada com menos de 2,0 metros de largura e faixa livre com menos de 1,20 m"/>
    <n v="1.2"/>
    <n v="0.9"/>
    <s v="Largura menor que 1,20, que varia ao longo do trecho "/>
    <s v="10 | Calçada de aparência plana, que não impede o caminhar confortável e seguro"/>
    <m/>
    <s v="5 | Obstáculos obrigam a constantes desvios."/>
    <s v="Postes de iluminação no meio da calçada"/>
    <s v="0 | Não há rampas de acessibilidade."/>
    <m/>
    <s v="5 | Faixa desgastada, com falta de manutenção e sem placas de advertência."/>
    <m/>
    <s v="0 | Trecho não tem semáforo para pedestre ou semáforo está com defeito"/>
    <m/>
    <n v="3"/>
    <m/>
    <s v="5 | Trecho com nível alto de ruído, que dificulta a conversação entre pessoas que caminham. Nível acima de 70 dB"/>
    <n v="75"/>
    <m/>
    <s v="5 | Trecho com tráfego intenso de veículos, em especial motocicletas, ônibus, caminhões e vans com motor diesel"/>
    <s v="Trecho intenso de veículos "/>
    <s v="0 | Trecho sem nenhum ponto de apoio ou conforto para o pedestre"/>
    <m/>
    <s v="5 | Trecho com algumas árvores que trazem sombra"/>
    <n v="15"/>
    <m/>
    <n v="7"/>
    <m/>
    <s v="https://drive.google.com/open?id=1puw2hAfLXAvcMWdAgW1RdLKLuFF6J11R, https://drive.google.com/open?id=1TQhh8iRY60Tt4uMUfWVqFpeiqcsHQGse, https://drive.google.com/open?id=1tEx7KAW23fY6stReatkZ0sTSzYqf9zcA, https://drive.google.com/open?id=1VC6hEekelUQNHa2o4Z92G130NRMl1Yz_"/>
    <s v="lorrana_lys@hotmail.com"/>
    <d v="1899-12-30T15:00:00"/>
    <n v="8"/>
    <n v="5"/>
    <n v="10"/>
    <n v="5"/>
    <n v="0"/>
    <n v="5"/>
    <n v="0"/>
    <n v="3"/>
    <n v="5"/>
    <n v="5"/>
    <n v="0"/>
    <n v="5"/>
    <n v="7"/>
    <n v="5.6"/>
    <n v="3"/>
    <n v="4.166666666666667"/>
    <n v="4.9333333333333336"/>
  </r>
  <r>
    <x v="498"/>
    <x v="0"/>
    <x v="93"/>
    <x v="17"/>
    <s v="TO"/>
    <x v="1"/>
    <x v="503"/>
    <x v="0"/>
    <n v="7"/>
    <m/>
    <n v="9"/>
    <n v="1.6"/>
    <n v="1.2"/>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n v="72"/>
    <s v="5 | Trecho com tráfego intenso de veículos, em especial motocicletas, ônibus, caminhões e vans com motor diesel"/>
    <m/>
    <s v="0 | Trecho sem nenhum ponto de apoio ou conforto para o pedestre"/>
    <m/>
    <n v="3"/>
    <m/>
    <m/>
    <s v="5 | Trecho com trânsito mais agressivo e velocidade regulamentar acima de 50 km/h"/>
    <m/>
    <s v="https://drive.google.com/open?id=13LPrCjnClb4FWogaVkUPydIIpUxgmz6_, https://drive.google.com/open?id=1f868IOUT8-ZDBdcS4AuqWdFgx6OFJDPk"/>
    <s v="lorrana_lys@hotmail.com"/>
    <d v="1899-12-30T11:00:00"/>
    <n v="7"/>
    <n v="9"/>
    <n v="10"/>
    <n v="10"/>
    <n v="5"/>
    <n v="5"/>
    <n v="0"/>
    <n v="0"/>
    <n v="5"/>
    <n v="5"/>
    <n v="0"/>
    <n v="3"/>
    <n v="5"/>
    <n v="8.1999999999999993"/>
    <n v="2.5"/>
    <n v="3.5"/>
    <n v="5.8"/>
  </r>
  <r>
    <x v="499"/>
    <x v="0"/>
    <x v="94"/>
    <x v="17"/>
    <s v="TO"/>
    <x v="1"/>
    <x v="504"/>
    <x v="0"/>
    <n v="7"/>
    <m/>
    <n v="9"/>
    <n v="1.6"/>
    <n v="1.2"/>
    <m/>
    <s v="10 | Calçada de aparência plana, que não impede o caminhar confortável e seguro"/>
    <m/>
    <s v="10 | Trecho sem obstáculos permite o caminhar contínuo pela calçada"/>
    <m/>
    <s v="5 | A rampa existe, mas está fora de norma ou sem manutenção"/>
    <m/>
    <n v="7"/>
    <m/>
    <s v="0 | Trecho não tem semáforo para pedestre ou semáforo está com defeito"/>
    <s v="não existe semáfaro para pedestres"/>
    <s v="0 | Trecho não tem nenhuma orientação para localização dos pedestres"/>
    <m/>
    <n v="6"/>
    <n v="69"/>
    <m/>
    <n v="6"/>
    <m/>
    <s v="0 | Trecho sem nenhum ponto de apoio ou conforto para o pedestre"/>
    <m/>
    <n v="4"/>
    <m/>
    <m/>
    <n v="6"/>
    <m/>
    <s v="https://drive.google.com/open?id=1Tf4MPMtqz5JORiJIX3KaggTjUX9JClTm, https://drive.google.com/open?id=1Du27dIFzVhBYZyhPLrqw_q1hQuk41U_D, https://drive.google.com/open?id=1MKoRaAtrzQg69DCyhGH_qeDMKbQap1Lj, https://drive.google.com/open?id=1Y27iTWvzUngmxKn7Va-2U7nqT26fdBJ3, https://drive.google.com/open?id=12hHRAJXse0cVDOpo73ectNSsmbpQ-sUf, https://drive.google.com/open?id=1z9pQqQngLa2Uz97OsQmhsTvS0euAwOlI"/>
    <s v="lorrana_lys@hotmail.com"/>
    <d v="1899-12-30T11:11:00"/>
    <n v="7"/>
    <n v="9"/>
    <n v="10"/>
    <n v="10"/>
    <n v="5"/>
    <n v="7"/>
    <n v="0"/>
    <n v="0"/>
    <n v="6"/>
    <n v="6"/>
    <n v="0"/>
    <n v="4"/>
    <n v="6"/>
    <n v="8.1999999999999993"/>
    <n v="3.5"/>
    <n v="4.333333333333333"/>
    <n v="6.2666666666666666"/>
  </r>
  <r>
    <x v="500"/>
    <x v="0"/>
    <x v="95"/>
    <x v="17"/>
    <s v="TO"/>
    <x v="3"/>
    <x v="505"/>
    <x v="1"/>
    <n v="3"/>
    <m/>
    <n v="7"/>
    <n v="1.3"/>
    <n v="1.3"/>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n v="6"/>
    <m/>
    <n v="4"/>
    <m/>
    <n v="6"/>
    <n v="69"/>
    <m/>
    <n v="6"/>
    <m/>
    <s v="0 | Trecho sem nenhum ponto de apoio ou conforto para o pedestre"/>
    <m/>
    <s v="5 | Trecho com algumas árvores que trazem sombra"/>
    <n v="18"/>
    <m/>
    <n v="4"/>
    <m/>
    <s v="https://drive.google.com/open?id=1Gh2rFGGaP9LAVp4SknKhddq-0W5bm8yt, https://drive.google.com/open?id=1hRriTfg2V2dhwyd-psMfEdAQiNRXxhVZ, https://drive.google.com/open?id=1RAp2itODWSGfqupmXlILI1RrpMj5hh3_, https://drive.google.com/open?id=1n9nnaqaU0l64C-LBIs0TQFgjnttIISy0, https://drive.google.com/open?id=1cciEoIrSY2imd-zfHqk9_0I4S2fUOxHm, https://drive.google.com/open?id=19HQJe15BMz2B7TKSWF8VVkZAW8Bxjs7x, https://drive.google.com/open?id=1TgYFpvDylbJduTzhiARCR-NFAhzxi3bC"/>
    <s v="lorrana_lys@hotmail.com"/>
    <d v="1899-12-30T16:00:00"/>
    <n v="3"/>
    <n v="7"/>
    <n v="10"/>
    <n v="10"/>
    <n v="5"/>
    <n v="5"/>
    <n v="6"/>
    <n v="4"/>
    <n v="6"/>
    <n v="6"/>
    <n v="0"/>
    <n v="5"/>
    <n v="4"/>
    <n v="7"/>
    <n v="5.166666666666667"/>
    <n v="4.666666666666667"/>
    <n v="5.8666666666666663"/>
  </r>
  <r>
    <x v="501"/>
    <x v="0"/>
    <x v="93"/>
    <x v="17"/>
    <s v="TO"/>
    <x v="3"/>
    <x v="506"/>
    <x v="0"/>
    <n v="8"/>
    <m/>
    <n v="8"/>
    <n v="1.5"/>
    <n v="1.5"/>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n v="6"/>
    <n v="68"/>
    <m/>
    <n v="6"/>
    <m/>
    <s v="0 | Trecho sem nenhum ponto de apoio ou conforto para o pedestre"/>
    <m/>
    <n v="4"/>
    <m/>
    <m/>
    <n v="6"/>
    <m/>
    <s v="https://drive.google.com/open?id=1JBNYRCPhDn8Y8TFHlZk-a-WkLDOLlyqd, https://drive.google.com/open?id=1YqBoFAPvZgwTaYLMnL8Jn0MTxAeO7GqC"/>
    <s v="lorrana_lys@hotmail.com"/>
    <d v="1899-12-30T09:45:00"/>
    <n v="8"/>
    <n v="8"/>
    <n v="10"/>
    <n v="10"/>
    <n v="5"/>
    <n v="5"/>
    <n v="0"/>
    <n v="0"/>
    <n v="6"/>
    <n v="6"/>
    <n v="0"/>
    <n v="4"/>
    <n v="6"/>
    <n v="8.1999999999999993"/>
    <n v="2.5"/>
    <n v="4.333333333333333"/>
    <n v="6.0666666666666664"/>
  </r>
  <r>
    <x v="502"/>
    <x v="0"/>
    <x v="96"/>
    <x v="17"/>
    <s v="TO"/>
    <x v="3"/>
    <x v="507"/>
    <x v="1"/>
    <n v="4"/>
    <m/>
    <n v="8"/>
    <n v="1.4"/>
    <n v="1.4"/>
    <m/>
    <n v="6"/>
    <m/>
    <n v="7"/>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1"/>
    <m/>
    <s v="5 | Trecho com tráfego intenso de veículos, em especial motocicletas, ônibus, caminhões e vans com motor diesel"/>
    <m/>
    <n v="1"/>
    <m/>
    <s v="10 | Rua com árvores dispostas a cada 10 metros. Canteiros ajardinados e bem mantidos ao lado da calçada. Edificações também têm jardins e árvores"/>
    <m/>
    <m/>
    <s v="5 | Trecho com trânsito mais agressivo e velocidade regulamentar acima de 50 km/h"/>
    <m/>
    <s v="https://drive.google.com/open?id=11XLaikVabw0JXMgG-EqsR7IeS_N4yheq, https://drive.google.com/open?id=1DZLee_w6j_ye_BvxY3RIDcivQ4eiODPm, https://drive.google.com/open?id=17uUY8drrSjMHq9mVSg7oNlwif6ym8za7, https://drive.google.com/open?id=1EF7VN9rCc_TXsopdYME3_ttABvBkZsYB, https://drive.google.com/open?id=1T9a5JZ3cCzQ5wXb3anar1M8yDq6ynhX4, https://drive.google.com/open?id=1EXyRpre1Tx3XLu6W9lzyobiEJcwXfBme"/>
    <s v="lorrana_lys@hotmail.com"/>
    <d v="1899-12-30T09:00:00"/>
    <n v="4"/>
    <n v="8"/>
    <n v="6"/>
    <n v="7"/>
    <n v="5"/>
    <n v="5"/>
    <n v="0"/>
    <n v="0"/>
    <n v="5"/>
    <n v="5"/>
    <n v="1"/>
    <n v="10"/>
    <n v="5"/>
    <n v="6"/>
    <n v="2.5"/>
    <n v="6"/>
    <n v="5.2"/>
  </r>
  <r>
    <x v="503"/>
    <x v="0"/>
    <x v="97"/>
    <x v="17"/>
    <s v="TO"/>
    <x v="1"/>
    <x v="508"/>
    <x v="1"/>
    <s v="0 | Calçada completamente destruída, repleta de buracos, blocos e pedras soltas que “empurram” o pedestre para a rua"/>
    <m/>
    <s v="0 | Calçada estreita, com menos de 1,20 m, sem faixa livre"/>
    <n v="0"/>
    <n v="0"/>
    <m/>
    <s v="0 | Inclinação acima de 10 graus"/>
    <m/>
    <s v="0 | Lugar fechado de barreiras, que obriga o cidadão a sair para a rua."/>
    <m/>
    <s v="0 | Não há rampas de acessibilidade."/>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3"/>
    <m/>
    <s v="5 | Trecho com tráfego intenso de veículos, em especial motocicletas, ônibus, caminhões e vans com motor diesel"/>
    <m/>
    <s v="0 | Trecho sem nenhum ponto de apoio ou conforto para o pedestre"/>
    <m/>
    <s v="5 | Trecho com algumas árvores que trazem sombra"/>
    <m/>
    <m/>
    <n v="4"/>
    <m/>
    <m/>
    <s v="lorrana_lys@hotmail.com"/>
    <d v="1899-12-30T18:00:00"/>
    <n v="0"/>
    <n v="0"/>
    <n v="0"/>
    <n v="0"/>
    <n v="0"/>
    <n v="5"/>
    <n v="0"/>
    <n v="0"/>
    <n v="5"/>
    <n v="5"/>
    <n v="0"/>
    <n v="5"/>
    <n v="4"/>
    <n v="0"/>
    <n v="2.5"/>
    <n v="4.166666666666667"/>
    <n v="1.7333333333333334"/>
  </r>
  <r>
    <x v="504"/>
    <x v="0"/>
    <x v="98"/>
    <x v="17"/>
    <s v="TO"/>
    <x v="5"/>
    <x v="509"/>
    <x v="1"/>
    <n v="7"/>
    <m/>
    <n v="8"/>
    <n v="1.45"/>
    <n v="1.45"/>
    <m/>
    <s v="10 | Calçada de aparência plana, que não impede o caminhar confortável e seguro"/>
    <m/>
    <n v="6"/>
    <m/>
    <s v="5 | A rampa existe, mas está fora de norma ou sem manutenção"/>
    <m/>
    <s v="5 | Faixa desgastada, com falta de manutenção e sem placas de advertência."/>
    <m/>
    <n v="4"/>
    <m/>
    <s v="0 | Trecho não tem nenhuma orientação para localização dos pedestres"/>
    <m/>
    <n v="6"/>
    <n v="67"/>
    <m/>
    <s v="5 | Trecho com tráfego intenso de veículos, em especial motocicletas, ônibus, caminhões e vans com motor diesel"/>
    <m/>
    <n v="3"/>
    <m/>
    <s v="5 | Trecho com algumas árvores que trazem sombra"/>
    <m/>
    <m/>
    <s v="10 | Local de tráfego leve, com velocidade até 40 km/h, com ruas movimentadas, comércio aberto e “sensação de segurança”"/>
    <m/>
    <m/>
    <s v="lorrana_lys@hotmail.com"/>
    <d v="1899-12-30T16:00:00"/>
    <n v="7"/>
    <n v="8"/>
    <n v="10"/>
    <n v="6"/>
    <n v="5"/>
    <n v="5"/>
    <n v="4"/>
    <n v="0"/>
    <n v="6"/>
    <n v="5"/>
    <n v="3"/>
    <n v="5"/>
    <n v="10"/>
    <n v="7.2"/>
    <n v="3.8333333333333335"/>
    <n v="5"/>
    <n v="6.3666666666666663"/>
  </r>
  <r>
    <x v="505"/>
    <x v="0"/>
    <x v="99"/>
    <x v="17"/>
    <s v="TO"/>
    <x v="7"/>
    <x v="510"/>
    <x v="1"/>
    <s v="0 | Calçada completamente destruída, repleta de buracos, blocos e pedras soltas que “empurram” o pedestre para a rua"/>
    <m/>
    <s v="0 | Calçada estreita, com menos de 1,20 m, sem faixa livre"/>
    <n v="1.4"/>
    <n v="1.4"/>
    <m/>
    <s v="0 | Inclinação acima de 10 graus"/>
    <m/>
    <s v="0 | Lugar fechado de barreiras, que obriga o cidadão a sair para a rua."/>
    <m/>
    <s v="0 | Não há rampas de acessibilidade."/>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2"/>
    <m/>
    <s v="5 | Trecho com tráfego intenso de veículos, em especial motocicletas, ônibus, caminhões e vans com motor diesel"/>
    <m/>
    <s v="0 | Trecho sem nenhum ponto de apoio ou conforto para o pedestre"/>
    <m/>
    <s v="5 | Trecho com algumas árvores que trazem sombra"/>
    <m/>
    <m/>
    <n v="4"/>
    <m/>
    <m/>
    <s v="lorrana_lys@hotmail.com"/>
    <d v="1899-12-30T18:40:00"/>
    <n v="0"/>
    <n v="0"/>
    <n v="0"/>
    <n v="0"/>
    <n v="0"/>
    <n v="0"/>
    <n v="0"/>
    <n v="0"/>
    <n v="5"/>
    <n v="5"/>
    <n v="0"/>
    <n v="5"/>
    <n v="4"/>
    <n v="0"/>
    <n v="0"/>
    <n v="4.166666666666667"/>
    <n v="1.2333333333333334"/>
  </r>
  <r>
    <x v="506"/>
    <x v="0"/>
    <x v="100"/>
    <x v="17"/>
    <s v="TO"/>
    <x v="0"/>
    <x v="511"/>
    <x v="0"/>
    <n v="3"/>
    <m/>
    <s v="5 | Calçada com menos de 2,0 metros de largura e faixa livre com menos de 1,20 m"/>
    <n v="1.5"/>
    <n v="1.5"/>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n v="3"/>
    <m/>
    <s v="0 | Trecho não tem nenhuma orientação para localização dos pedestres"/>
    <m/>
    <s v="5 | Trecho com nível alto de ruído, que dificulta a conversação entre pessoas que caminham. Nível acima de 70 dB"/>
    <n v="71"/>
    <m/>
    <s v="5 | Trecho com tráfego intenso de veículos, em especial motocicletas, ônibus, caminhões e vans com motor diesel"/>
    <m/>
    <n v="3"/>
    <m/>
    <s v="10 | Rua com árvores dispostas a cada 10 metros. Canteiros ajardinados e bem mantidos ao lado da calçada. Edificações também têm jardins e árvores"/>
    <m/>
    <m/>
    <s v="5 | Trecho com trânsito mais agressivo e velocidade regulamentar acima de 50 km/h"/>
    <m/>
    <s v="https://drive.google.com/open?id=1UJKqNV2SQx6zj1fzzWybnyQfvEcDbgBf, https://drive.google.com/open?id=1mHWw-g4O8o7PbNGtLKVx5XhRulns3ma1, https://drive.google.com/open?id=1E0O_JerZDS-hSPPj8nA6qt2Qn9NMktaw"/>
    <s v="lorrana_lys@hotmail.com"/>
    <d v="1899-12-30T15:00:00"/>
    <n v="3"/>
    <n v="5"/>
    <n v="10"/>
    <n v="10"/>
    <n v="5"/>
    <n v="5"/>
    <n v="3"/>
    <n v="0"/>
    <n v="5"/>
    <n v="5"/>
    <n v="3"/>
    <n v="10"/>
    <n v="5"/>
    <n v="6.6"/>
    <n v="3.5"/>
    <n v="6.333333333333333"/>
    <n v="5.7666666666666666"/>
  </r>
  <r>
    <x v="507"/>
    <x v="0"/>
    <x v="97"/>
    <x v="17"/>
    <s v="TO"/>
    <x v="1"/>
    <x v="512"/>
    <x v="1"/>
    <n v="9"/>
    <m/>
    <s v="10 | Calçada com mais de 3,0 metros de largura e faixa livre com 1,20 m ou mais"/>
    <n v="2.2000000000000002"/>
    <n v="2.2000000000000002"/>
    <m/>
    <s v="10 | Calçada de aparência plana, que não impede o caminhar confortável e seguro"/>
    <m/>
    <n v="8"/>
    <m/>
    <s v="5 | A rampa existe, mas está fora de norma ou sem manutenção"/>
    <m/>
    <n v="4"/>
    <m/>
    <s v="5 | Trecho com semáforo para pedestres, mas sem sinal sonoro. Espera para abertura superior a 1 min. e tempo curto (menos de 15 seg.) para travessia"/>
    <m/>
    <s v="0 | Trecho não tem nenhuma orientação para localização dos pedestres"/>
    <m/>
    <s v="5 | Trecho com nível alto de ruído, que dificulta a conversação entre pessoas que caminham. Nível acima de 70 dB"/>
    <n v="75"/>
    <m/>
    <s v="5 | Trecho com tráfego intenso de veículos, em especial motocicletas, ônibus, caminhões e vans com motor diesel"/>
    <m/>
    <s v="5 | Trecho com algum local para descanso ou abrigo, como parada de ônibus ou marquise de edifício"/>
    <m/>
    <s v="5 | Trecho com algumas árvores que trazem sombra"/>
    <m/>
    <m/>
    <n v="4"/>
    <m/>
    <s v="https://drive.google.com/open?id=1vs6ZaNK29q1BYwh_fCnXAh-s4HwBBl_i, https://drive.google.com/open?id=1gwDoji1_uxCGL_G0hxI2a5AFH9CMHZPd, https://drive.google.com/open?id=1XdFaziFBpUq8Wx9dSRLldAvFn-FDhWrQ, https://drive.google.com/open?id=1ShS81D_I7J640YWRvvIphLtTUx7XJNM2, https://drive.google.com/open?id=1e2b8Rk26y9Zy4jAiPMfOD0LTpkt3sBHI, https://drive.google.com/open?id=1rFHXt_RxjcfrPBotSIzH1sqGARvnwaG_, https://drive.google.com/open?id=1gdd6tF671KEYWUB1DYHnXgRHl9T-upBf, https://drive.google.com/open?id=1F7RgOAh_7gHrd8FeBvMVT3lWJFrepZ1D, https://drive.google.com/open?id=1bqtj9_tjMmtrovvc8QZ7tx4MAVwTVsgR"/>
    <s v="lorrana_lys@hotmail.com"/>
    <d v="1899-12-30T09:45:00"/>
    <n v="9"/>
    <n v="10"/>
    <n v="10"/>
    <n v="8"/>
    <n v="5"/>
    <n v="4"/>
    <n v="5"/>
    <n v="0"/>
    <n v="5"/>
    <n v="5"/>
    <n v="5"/>
    <n v="5"/>
    <n v="4"/>
    <n v="8.4"/>
    <n v="3.6666666666666665"/>
    <n v="5"/>
    <n v="6.333333333333333"/>
  </r>
  <r>
    <x v="508"/>
    <x v="0"/>
    <x v="93"/>
    <x v="17"/>
    <s v="TO"/>
    <x v="0"/>
    <x v="513"/>
    <x v="1"/>
    <n v="9"/>
    <m/>
    <n v="9"/>
    <n v="2.2000000000000002"/>
    <n v="2.2000000000000002"/>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n v="3"/>
    <m/>
    <n v="4"/>
    <m/>
    <s v="5 | Trecho com nível alto de ruído, que dificulta a conversação entre pessoas que caminham. Nível acima de 70 dB"/>
    <m/>
    <m/>
    <s v="5 | Trecho com tráfego intenso de veículos, em especial motocicletas, ônibus, caminhões e vans com motor diesel"/>
    <m/>
    <n v="7"/>
    <m/>
    <n v="9"/>
    <m/>
    <m/>
    <s v="5 | Trecho com trânsito mais agressivo e velocidade regulamentar acima de 50 km/h"/>
    <m/>
    <s v="https://drive.google.com/open?id=1zY0qOg0xaNZhgSp68JpJavrqC__oFJhc, https://drive.google.com/open?id=1y6LI206Zsyfh31HgjWKSekmQk12Ufw1a, https://drive.google.com/open?id=1ArWqA4GwTs3Pe-ffhuOucita19fTsOh8, https://drive.google.com/open?id=1Sq53Qhq-6XAJkfXh3dYGHMqVtj3IjW7x, https://drive.google.com/open?id=197qWrWwL-34Rmb4F98XpgLixa0xbLHcU, https://drive.google.com/open?id=1-UwTsDVsge401QOi_O5hhYgwWdwDDckE, https://drive.google.com/open?id=1Y-ZK39Fv-wb4L5N2D6oztj36DGTJZST1, https://drive.google.com/open?id=1zHNyeJtmu2x8ckrbCHUk2481DODXIslt, https://drive.google.com/open?id=1hnbo49Nc5ZWP2DJActLAhN1wRO7XYtxo, https://drive.google.com/open?id=1XyYVj8WA8BhJ_G8SYGtjYEmBHj6eRX7P"/>
    <s v="lorrana_lys@hotmail.com"/>
    <d v="1899-12-30T09:55:00"/>
    <n v="9"/>
    <n v="9"/>
    <n v="10"/>
    <n v="10"/>
    <n v="5"/>
    <n v="5"/>
    <n v="3"/>
    <n v="4"/>
    <n v="5"/>
    <n v="5"/>
    <n v="7"/>
    <n v="9"/>
    <n v="5"/>
    <n v="8.6"/>
    <n v="4.166666666666667"/>
    <n v="6.666666666666667"/>
    <n v="6.9666666666666668"/>
  </r>
  <r>
    <x v="509"/>
    <x v="0"/>
    <x v="101"/>
    <x v="17"/>
    <s v="TO"/>
    <x v="1"/>
    <x v="514"/>
    <x v="1"/>
    <n v="3"/>
    <m/>
    <n v="7"/>
    <n v="1.2"/>
    <n v="1.2"/>
    <m/>
    <s v="10 | Calçada de aparência plana, que não impede o caminhar confortável e seguro"/>
    <m/>
    <n v="9"/>
    <m/>
    <s v="5 | A rampa existe, mas está fora de norma ou sem manutenção"/>
    <m/>
    <s v="5 | Faixa desgastada, com falta de manutenção e sem placas de advertência."/>
    <m/>
    <n v="4"/>
    <m/>
    <n v="4"/>
    <m/>
    <n v="6"/>
    <n v="69"/>
    <m/>
    <n v="6"/>
    <m/>
    <s v="0 | Trecho sem nenhum ponto de apoio ou conforto para o pedestre"/>
    <m/>
    <n v="9"/>
    <m/>
    <m/>
    <n v="6"/>
    <m/>
    <m/>
    <s v="lorrana_lys@hotmail.com"/>
    <d v="1899-12-30T16:00:00"/>
    <n v="3"/>
    <n v="7"/>
    <n v="10"/>
    <n v="9"/>
    <n v="5"/>
    <n v="5"/>
    <n v="4"/>
    <n v="4"/>
    <n v="6"/>
    <n v="6"/>
    <n v="0"/>
    <n v="9"/>
    <n v="6"/>
    <n v="6.8"/>
    <n v="4.5"/>
    <n v="6"/>
    <n v="6.1"/>
  </r>
  <r>
    <x v="510"/>
    <x v="0"/>
    <x v="102"/>
    <x v="17"/>
    <s v="TO"/>
    <x v="1"/>
    <x v="515"/>
    <x v="1"/>
    <n v="7"/>
    <m/>
    <n v="8"/>
    <n v="1.2"/>
    <n v="1.2"/>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n v="4"/>
    <m/>
    <s v="5 | Trecho tem apenas placas indicando os pontos de interesse"/>
    <m/>
    <n v="6"/>
    <n v="68"/>
    <m/>
    <s v="5 | Trecho com tráfego intenso de veículos, em especial motocicletas, ônibus, caminhões e vans com motor diesel"/>
    <m/>
    <s v="5 | Trecho com algum local para descanso ou abrigo, como parada de ônibus ou marquise de edifício"/>
    <m/>
    <s v="10 | Rua com árvores dispostas a cada 10 metros. Canteiros ajardinados e bem mantidos ao lado da calçada. Edificações também têm jardins e árvores"/>
    <m/>
    <m/>
    <n v="7"/>
    <m/>
    <s v="https://drive.google.com/open?id=12MOkboiqFZDNCbaPjA0vKoJJ2KPNW-DM, https://drive.google.com/open?id=1aZekt9HHEhU7_TPXrUoKVLMa15-fPJW3, https://drive.google.com/open?id=1zSXJLmhsO-pnNG-c_d3vrSd9dmKhFrqN, https://drive.google.com/open?id=11hzyuidMVh9GrDcKFHv8rcDV-1R608HF, https://drive.google.com/open?id=1dMaMkcZ0r5wVgj84usziTWT3UsaNBv6T, https://drive.google.com/open?id=1Bx1S2ig39-WrBRkFiUlnNWGJTD_uvkfk, https://drive.google.com/open?id=1fYIytgXG2LEH5BcI5fxY_ncwCl2-3X9F"/>
    <s v="lorrana_lys@hotmail.com"/>
    <d v="1899-12-30T16:14:00"/>
    <n v="7"/>
    <n v="8"/>
    <n v="10"/>
    <n v="10"/>
    <n v="5"/>
    <n v="5"/>
    <n v="4"/>
    <n v="5"/>
    <n v="6"/>
    <n v="5"/>
    <n v="5"/>
    <n v="10"/>
    <n v="7"/>
    <n v="8"/>
    <n v="4.666666666666667"/>
    <n v="7"/>
    <n v="7.0333333333333332"/>
  </r>
  <r>
    <x v="511"/>
    <x v="0"/>
    <x v="99"/>
    <x v="17"/>
    <s v="TO"/>
    <x v="6"/>
    <x v="516"/>
    <x v="1"/>
    <n v="3"/>
    <m/>
    <n v="8"/>
    <n v="1.35"/>
    <n v="1.35"/>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n v="4"/>
    <m/>
    <s v="5 | Trecho tem apenas placas indicando os pontos de interesse"/>
    <m/>
    <n v="6"/>
    <n v="67"/>
    <m/>
    <s v="5 | Trecho com tráfego intenso de veículos, em especial motocicletas, ônibus, caminhões e vans com motor diesel"/>
    <m/>
    <s v="5 | Trecho com algum local para descanso ou abrigo, como parada de ônibus ou marquise de edifício"/>
    <m/>
    <s v="10 | Rua com árvores dispostas a cada 10 metros. Canteiros ajardinados e bem mantidos ao lado da calçada. Edificações também têm jardins e árvores"/>
    <m/>
    <m/>
    <n v="7"/>
    <m/>
    <s v="https://drive.google.com/open?id=129R_eDfOnQfgG8cuqbTjmd9Xznab4NuB, https://drive.google.com/open?id=1rV5XkqAC68AK5tgew22X0Ofjdnj0WtCi, https://drive.google.com/open?id=1SYzI0wJmsN2kE2fcbzv-snZO8Bu6fNjw, https://drive.google.com/open?id=1cra8RROQmHa28yIstvOrhJUJ8jiUQrIQ"/>
    <s v="lorrana_lys@hotmail.com"/>
    <d v="1899-12-30T15:40:00"/>
    <n v="3"/>
    <n v="8"/>
    <n v="10"/>
    <n v="10"/>
    <n v="5"/>
    <n v="5"/>
    <n v="4"/>
    <n v="5"/>
    <n v="6"/>
    <n v="5"/>
    <n v="5"/>
    <n v="10"/>
    <n v="7"/>
    <n v="7.2"/>
    <n v="4.666666666666667"/>
    <n v="7"/>
    <n v="6.6333333333333337"/>
  </r>
  <r>
    <x v="512"/>
    <x v="0"/>
    <x v="97"/>
    <x v="17"/>
    <s v="TO"/>
    <x v="9"/>
    <x v="517"/>
    <x v="1"/>
    <s v="5 | Calçada com frestas, além de algumas falhas no pavimento"/>
    <m/>
    <n v="8"/>
    <n v="1.55"/>
    <n v="1.55"/>
    <m/>
    <n v="6"/>
    <m/>
    <s v="10 | Trecho sem obstáculos permite o caminhar contínuo pela calçada"/>
    <m/>
    <s v="0 | Não há rampas de acessibilidade."/>
    <m/>
    <n v="3"/>
    <m/>
    <n v="4"/>
    <m/>
    <s v="5 | Trecho tem apenas placas indicando os pontos de interesse"/>
    <m/>
    <s v="5 | Trecho com nível alto de ruído, que dificulta a conversação entre pessoas que caminham. Nível acima de 70 dB"/>
    <n v="70"/>
    <m/>
    <s v="5 | Trecho com tráfego intenso de veículos, em especial motocicletas, ônibus, caminhões e vans com motor diesel"/>
    <m/>
    <s v="5 | Trecho com algum local para descanso ou abrigo, como parada de ônibus ou marquise de edifício"/>
    <m/>
    <s v="10 | Rua com árvores dispostas a cada 10 metros. Canteiros ajardinados e bem mantidos ao lado da calçada. Edificações também têm jardins e árvores"/>
    <m/>
    <m/>
    <s v="5 | Trecho com trânsito mais agressivo e velocidade regulamentar acima de 50 km/h"/>
    <m/>
    <s v="https://drive.google.com/open?id=1exwJNDc170hixVuJoh2PQoxsK6b9W16f, https://drive.google.com/open?id=1W_AztQQjFHuUt0ZooiGIxrugJ88HaTcS, https://drive.google.com/open?id=1hGkJZvdsTJfhtRMPqKCerGSqZrx2k_Rn, https://drive.google.com/open?id=1pjSmo1vO_h0YF7exE60E3zIHwHvGObjv, https://drive.google.com/open?id=1EV7c_2XS1AwiIwKPA_fh6Y1rhPwshNyx, https://drive.google.com/open?id=1ls0g73LR2Cnjkzh3N27Ak8P7ecNtKNZY"/>
    <s v="lorrana_lys@hotmail.com"/>
    <d v="1899-12-30T15:00:00"/>
    <n v="5"/>
    <n v="8"/>
    <n v="6"/>
    <n v="10"/>
    <n v="0"/>
    <n v="3"/>
    <n v="4"/>
    <n v="5"/>
    <n v="5"/>
    <n v="5"/>
    <n v="5"/>
    <n v="10"/>
    <n v="5"/>
    <n v="5.8"/>
    <n v="3.6666666666666665"/>
    <n v="6.666666666666667"/>
    <n v="5.4666666666666668"/>
  </r>
  <r>
    <x v="513"/>
    <x v="0"/>
    <x v="99"/>
    <x v="17"/>
    <s v="TO"/>
    <x v="1"/>
    <x v="518"/>
    <x v="1"/>
    <n v="7"/>
    <m/>
    <n v="8"/>
    <n v="1.5"/>
    <n v="1.5"/>
    <m/>
    <s v="10 | Calçada de aparência plana, que não impede o caminhar confortável e seguro"/>
    <m/>
    <s v="10 | Trecho sem obstáculos permite o caminhar contínuo pela calçada"/>
    <m/>
    <n v="4"/>
    <m/>
    <s v="5 | Faixa desgastada, com falta de manutenção e sem placas de advertência."/>
    <m/>
    <s v="5 | Trecho com semáforo para pedestres, mas sem sinal sonoro. Espera para abertura superior a 1 min. e tempo curto (menos de 15 seg.) para travessia"/>
    <m/>
    <n v="4"/>
    <m/>
    <n v="7"/>
    <m/>
    <m/>
    <s v="5 | Trecho com tráfego intenso de veículos, em especial motocicletas, ônibus, caminhões e vans com motor diesel"/>
    <m/>
    <s v="10 | Trecho com muitos bancos, praças, minipraças, espaços cobertos para descanso, abrigos para a chuva, banheiros e bebedouros públicos"/>
    <m/>
    <s v="10 | Rua com árvores dispostas a cada 10 metros. Canteiros ajardinados e bem mantidos ao lado da calçada. Edificações também têm jardins e árvores"/>
    <m/>
    <m/>
    <n v="7"/>
    <m/>
    <s v="https://drive.google.com/open?id=10zQgyWSavoRBFV4J5CpBPED8Clem_Wyb, https://drive.google.com/open?id=1fQ5pW3wKuqv9qUEOdW4qgApFDMJbex10, https://drive.google.com/open?id=1RiN0W1fJsbnu4VgZzuL9-hBHFoBa0veE, https://drive.google.com/open?id=1EII9UukbZVuu9CclM14oeV6Qq7Xfzgf3, https://drive.google.com/open?id=1oRqptoxDctT8OyEMrOv3_zyWbdGEMtz7, https://drive.google.com/open?id=1_akjWqDkoTQMeDOotxLp6q0MMACuU6j6, https://drive.google.com/open?id=1JJr8e23yy3U_97G3z_Lk1o0f6RYBjFAv, https://drive.google.com/open?id=1Qp-X-s4c9G7CwgBEnL7w4WAX-T6pxZkv"/>
    <s v="lorrana_lys@hotmail.com"/>
    <d v="1899-12-30T10:40:00"/>
    <n v="7"/>
    <n v="8"/>
    <n v="10"/>
    <n v="10"/>
    <n v="4"/>
    <n v="5"/>
    <n v="5"/>
    <n v="4"/>
    <n v="7"/>
    <n v="5"/>
    <n v="10"/>
    <n v="10"/>
    <n v="7"/>
    <n v="7.8"/>
    <n v="4.833333333333333"/>
    <n v="8.1666666666666661"/>
    <n v="7.2"/>
  </r>
  <r>
    <x v="514"/>
    <x v="0"/>
    <x v="99"/>
    <x v="17"/>
    <s v="TO"/>
    <x v="0"/>
    <x v="519"/>
    <x v="1"/>
    <n v="8"/>
    <m/>
    <n v="9"/>
    <n v="2.2000000000000002"/>
    <n v="2.2000000000000002"/>
    <m/>
    <s v="10 | Calçada de aparência plana, que não impede o caminhar confortável e seguro"/>
    <m/>
    <n v="7"/>
    <m/>
    <s v="5 | A rampa existe, mas está fora de norma ou sem manutenção"/>
    <m/>
    <s v="5 | Faixa desgastada, com falta de manutenção e sem placas de advertência."/>
    <m/>
    <n v="4"/>
    <m/>
    <n v="4"/>
    <m/>
    <s v="5 | Trecho com nível alto de ruído, que dificulta a conversação entre pessoas que caminham. Nível acima de 70 dB"/>
    <n v="72"/>
    <m/>
    <n v="6"/>
    <m/>
    <s v="10 | Trecho com muitos bancos, praças, minipraças, espaços cobertos para descanso, abrigos para a chuva, banheiros e bebedouros públicos"/>
    <m/>
    <s v="10 | Rua com árvores dispostas a cada 10 metros. Canteiros ajardinados e bem mantidos ao lado da calçada. Edificações também têm jardins e árvores"/>
    <m/>
    <m/>
    <s v="5 | Trecho com trânsito mais agressivo e velocidade regulamentar acima de 50 km/h"/>
    <m/>
    <s v="https://drive.google.com/open?id=1sJYQKMCgWM28Er7L8HzfwTjsKJQVnniE, https://drive.google.com/open?id=1xapR4AT3bM5PZ-ilEbDLoHGYBB_w3zHx, https://drive.google.com/open?id=1IhbAykFQNYZYugRGbyvNPmgRbXC_ovPA, https://drive.google.com/open?id=1ou3NBoEVe7eYM_nRXM8mzzLdvw1r2CIN, https://drive.google.com/open?id=1e8QCj8-QBPlhD-V9GXz5FV9beL3M3DHu, https://drive.google.com/open?id=1yEgT8UrCevgliwg7_DvSDMRO8TSC2Q3c, https://drive.google.com/open?id=1WBG-H14UGRc1HaWCIC5FmTdl4DZS5N9T, https://drive.google.com/open?id=1rYp5i6o4C27SpkmKHx-0POEk_K1qRHsG"/>
    <s v="lorrana_lys@hotmail.com"/>
    <d v="1899-12-30T10:20:00"/>
    <n v="8"/>
    <n v="9"/>
    <n v="10"/>
    <n v="7"/>
    <n v="5"/>
    <n v="5"/>
    <n v="4"/>
    <n v="4"/>
    <n v="5"/>
    <n v="6"/>
    <n v="10"/>
    <n v="10"/>
    <n v="5"/>
    <n v="7.8"/>
    <n v="4.5"/>
    <n v="7.666666666666667"/>
    <n v="6.833333333333333"/>
  </r>
  <r>
    <x v="515"/>
    <x v="0"/>
    <x v="93"/>
    <x v="17"/>
    <s v="TO"/>
    <x v="7"/>
    <x v="520"/>
    <x v="0"/>
    <n v="4"/>
    <m/>
    <n v="9"/>
    <n v="1.5"/>
    <n v="1.5"/>
    <m/>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2"/>
    <m/>
    <n v="7"/>
    <m/>
    <s v="0 | Trecho sem nenhum ponto de apoio ou conforto para o pedestre"/>
    <m/>
    <s v="0 | Trecho de rua sem nenhuma vegetação"/>
    <m/>
    <m/>
    <s v="5 | Trecho com trânsito mais agressivo e velocidade regulamentar acima de 50 km/h"/>
    <m/>
    <m/>
    <s v="lorrana_lys@hotmail.com"/>
    <d v="1899-12-30T08:45:00"/>
    <n v="4"/>
    <n v="9"/>
    <n v="10"/>
    <n v="10"/>
    <n v="5"/>
    <n v="5"/>
    <n v="0"/>
    <n v="0"/>
    <n v="5"/>
    <n v="7"/>
    <n v="0"/>
    <n v="0"/>
    <n v="5"/>
    <n v="7.6"/>
    <n v="2.5"/>
    <n v="2.8333333333333335"/>
    <n v="5.3666666666666663"/>
  </r>
  <r>
    <x v="516"/>
    <x v="0"/>
    <x v="93"/>
    <x v="17"/>
    <s v="TO"/>
    <x v="7"/>
    <x v="521"/>
    <x v="0"/>
    <s v="5 | Calçada com frestas, além de algumas falhas no pavimento"/>
    <m/>
    <s v="5 | Calçada com menos de 2,0 metros de largura e faixa livre com menos de 1,20 m"/>
    <n v="1.3"/>
    <n v="1.3"/>
    <m/>
    <n v="6"/>
    <m/>
    <s v="5 | Obstáculos obrigam a constantes desvios."/>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n v="7"/>
    <n v="68"/>
    <m/>
    <n v="7"/>
    <m/>
    <s v="0 | Trecho sem nenhum ponto de apoio ou conforto para o pedestre"/>
    <m/>
    <s v="5 | Trecho com algumas árvores que trazem sombra"/>
    <n v="9"/>
    <m/>
    <s v="5 | Trecho com trânsito mais agressivo e velocidade regulamentar acima de 50 km/h"/>
    <s v="Não tinha policiamento na redondeza e era uma rua de residências fechadas "/>
    <s v="https://drive.google.com/open?id=1HBlobLwRDeeGoZadtwXOzcpEgeZOjUmp, https://drive.google.com/open?id=1y6T3K9v4qPllAc-7sB-dNhzMTexgFa8e, https://drive.google.com/open?id=1J0v9ljU6jyn9ojZyxTQ_x7khhi-6GYEw, https://drive.google.com/open?id=1NlpqcmmAEP_Ke6dfeoFgJ-eKg1qcx9-o"/>
    <s v="lorrana_lys@hotmail.com"/>
    <d v="1899-12-30T10:48:00"/>
    <n v="5"/>
    <n v="5"/>
    <n v="6"/>
    <n v="5"/>
    <n v="5"/>
    <n v="5"/>
    <n v="0"/>
    <n v="0"/>
    <n v="7"/>
    <n v="7"/>
    <n v="0"/>
    <n v="5"/>
    <n v="5"/>
    <n v="5.2"/>
    <n v="2.5"/>
    <n v="5.166666666666667"/>
    <n v="4.6333333333333337"/>
  </r>
  <r>
    <x v="517"/>
    <x v="0"/>
    <x v="93"/>
    <x v="17"/>
    <s v="TO"/>
    <x v="2"/>
    <x v="522"/>
    <x v="1"/>
    <n v="9"/>
    <m/>
    <n v="9"/>
    <n v="1.2"/>
    <n v="0.9"/>
    <m/>
    <s v="10 | Calçada de aparência plana, que não impede o caminhar confortável e seguro"/>
    <m/>
    <s v="5 | Obstáculos obrigam a constantes desvios."/>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n v="6"/>
    <n v="69"/>
    <m/>
    <n v="7"/>
    <m/>
    <s v="0 | Trecho sem nenhum ponto de apoio ou conforto para o pedestre"/>
    <m/>
    <s v="0 | Trecho de rua sem nenhuma vegetação"/>
    <m/>
    <m/>
    <n v="6"/>
    <m/>
    <s v="https://drive.google.com/open?id=1wucByflMpx7X1jmv2PxNspfC019MDkyX, https://drive.google.com/open?id=1lSOy5EH12AK-6YE3wKrLnnm5z7cvT_On, https://drive.google.com/open?id=1DEakNruMy0cJnZCjUYUomtkf4aJ1gfgD"/>
    <s v="lorrana_lys@hotmail.com"/>
    <d v="1899-12-30T15:00:00"/>
    <n v="9"/>
    <n v="9"/>
    <n v="10"/>
    <n v="5"/>
    <n v="5"/>
    <n v="5"/>
    <n v="0"/>
    <n v="0"/>
    <n v="6"/>
    <n v="7"/>
    <n v="0"/>
    <n v="0"/>
    <n v="6"/>
    <n v="7.6"/>
    <n v="2.5"/>
    <n v="3.1666666666666665"/>
    <n v="5.5333333333333332"/>
  </r>
  <r>
    <x v="518"/>
    <x v="0"/>
    <x v="93"/>
    <x v="17"/>
    <s v="TO"/>
    <x v="2"/>
    <x v="523"/>
    <x v="0"/>
    <n v="4"/>
    <m/>
    <s v="5 | Calçada com menos de 2,0 metros de largura e faixa livre com menos de 1,20 m"/>
    <n v="1.4"/>
    <n v="1.4"/>
    <m/>
    <n v="6"/>
    <m/>
    <n v="6"/>
    <m/>
    <s v="5 | A rampa existe, mas está fora de norma ou sem manutenção"/>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3"/>
    <m/>
    <s v="5 | Trecho com tráfego intenso de veículos, em especial motocicletas, ônibus, caminhões e vans com motor diesel"/>
    <m/>
    <s v="0 | Trecho sem nenhum ponto de apoio ou conforto para o pedestre"/>
    <m/>
    <n v="4"/>
    <m/>
    <m/>
    <s v="5 | Trecho com trânsito mais agressivo e velocidade regulamentar acima de 50 km/h"/>
    <m/>
    <s v="https://drive.google.com/open?id=15NZeLgMFXWKSauaN90RTRAwbux_YPbJe, https://drive.google.com/open?id=1-87I4oDsX4lZZNAsTlrTbtttlI-9sueO, https://drive.google.com/open?id=1ihwGOCyObh1E3BHquBfGO8zEnporb-Hs, https://drive.google.com/open?id=11z-c53xCVmEaGGlshtXfGlmq7oP12pFY, https://drive.google.com/open?id=1X48mjs9sUpMviku9ChbX6pE0n1XiPJoL, https://drive.google.com/open?id=152mg2DWoC3x5Xp-PAn5N-3afYLFZoq0W, https://drive.google.com/open?id=1O8QMMiZ35U8zf5-eUXZbowV4PiMGtXAz, https://drive.google.com/open?id=1M2f9QxDZnRN5UPm1Pvplsm4nLOv6PhxY, https://drive.google.com/open?id=1nOPkpjfPJ1ThF6AGr3nagH2nLIT7_ZoW"/>
    <s v="lorrana_lys@hotmail.com"/>
    <d v="1899-12-30T11:15:00"/>
    <n v="4"/>
    <n v="5"/>
    <n v="6"/>
    <n v="6"/>
    <n v="5"/>
    <n v="5"/>
    <n v="0"/>
    <n v="0"/>
    <n v="5"/>
    <n v="5"/>
    <n v="0"/>
    <n v="4"/>
    <n v="5"/>
    <n v="5.2"/>
    <n v="2.5"/>
    <n v="3.8333333333333335"/>
    <n v="4.3666666666666663"/>
  </r>
  <r>
    <x v="519"/>
    <x v="0"/>
    <x v="103"/>
    <x v="18"/>
    <s v="RS"/>
    <x v="4"/>
    <x v="524"/>
    <x v="2"/>
    <n v="4"/>
    <s v="Faltam pedras (areia no local), sem piso tátil"/>
    <s v="5 | Calçada com menos de 2,0 metros de largura e faixa livre com menos de 1,20 m"/>
    <n v="3.3"/>
    <n v="1.9"/>
    <s v="A faixa livre é larga, mas há muitas interferências, alguns trechos estreitos demais"/>
    <s v="5 | Inclinação acima de 5 graus já dificulta a passagem"/>
    <s v="Inclinação para o meio da calçada para bueiros de drenagem "/>
    <n v="4"/>
    <s v="Presença de placas de comerciantes,buracos na via, árvores no meio da calçada, viatura de polícia  "/>
    <n v="2"/>
    <s v="Em poucos lugares "/>
    <n v="9"/>
    <s v="Em todos os pontos de acesso, larga"/>
    <s v="5 | Trecho com semáforo para pedestres, mas sem sinal sonoro. Espera para abertura superior a 1 min. e tempo curto (menos de 15 seg.) para travessia"/>
    <s v="Apenas em dois pontos de acesso, com temporizador. Entrada de ônibus no terminal não semaforizada, tornando passagem perigosa."/>
    <s v="0 | Trecho não tem nenhuma orientação para localização dos pedestres"/>
    <s v="Nada indicando local do terminal, linhas ..."/>
    <n v="7"/>
    <m/>
    <s v="não foi possível medir. Pouco circulação de veículos, barulho de lojas e circulação de pessoas. "/>
    <s v="5 | Trecho com tráfego intenso de veículos, em especial motocicletas, ônibus, caminhões e vans com motor diesel"/>
    <s v="Pouca circulação de veículos mas ao lado de terminal fechado "/>
    <n v="2"/>
    <s v="Presença de lixeiras"/>
    <n v="1"/>
    <n v="2"/>
    <s v="Coqueiros que não fazem sombra"/>
    <n v="6"/>
    <s v="Presença policial no momento da visita"/>
    <s v="https://drive.google.com/open?id=1-ucRYB-rHchHStuTExhKZgifhnqQj3-x, https://drive.google.com/open?id=1asvojg6VGn-uxNFMfdTu7MkASxHHqSo2, https://drive.google.com/open?id=1qZ5XN7UwOaoFDjb_7k4_46SjUk-U4TvA, https://drive.google.com/open?id=1WFpS0bZ5LjY96X_-80lArCp6njcyR8YA, https://drive.google.com/open?id=1mxUJ2kjT-l0ET9VUyE8ps8rZrDYlfbDQ, https://drive.google.com/open?id=1MZa8NNbNZZmOAK1CHATjGtV9FuB8ws1-, https://drive.google.com/open?id=1WAMcYuNtL3pFMek3S0Cuq_bwCoHoaMJh, https://drive.google.com/open?id=1A9osDOvM38nSOL1icWn60t00zHAg8LfI"/>
    <s v="manon.masi@hotmail.com"/>
    <d v="1899-12-30T17:45:00"/>
    <n v="4"/>
    <n v="5"/>
    <n v="5"/>
    <n v="4"/>
    <n v="2"/>
    <n v="9"/>
    <n v="5"/>
    <n v="0"/>
    <n v="7"/>
    <n v="5"/>
    <n v="2"/>
    <n v="1"/>
    <n v="6"/>
    <n v="4"/>
    <n v="6.166666666666667"/>
    <n v="3.8333333333333335"/>
    <n v="4.5999999999999996"/>
  </r>
  <r>
    <x v="520"/>
    <x v="0"/>
    <x v="104"/>
    <x v="18"/>
    <s v="RS"/>
    <x v="7"/>
    <x v="525"/>
    <x v="0"/>
    <n v="8"/>
    <s v="Piso regular, com algumas lajotas soltas, especialmente no trecho de acesso de veículos. Presença de Piso Tátil."/>
    <s v="10 | Calçada com mais de 3,0 metros de largura e faixa livre com 1,20 m ou mais"/>
    <n v="4.8"/>
    <n v="1.5"/>
    <s v="A faixa livre poderia ser maior, mas tem uma ciclofaixa na calçada que diminui a sua largura. A largura da calçada diminui quando chega na esquina com a R. Antônio Klinger Filho."/>
    <n v="9"/>
    <m/>
    <n v="8"/>
    <s v="Tem acesso para carros e ciclofaixa na calçada."/>
    <n v="9"/>
    <s v="As rampas atendem tecnicamente a alguns requisitos da NBR 9050 e 16532. Porém, não há presença da faixa transversal recomendada a 50cm da borda (meio-fio) em nenhuma das rampas. O revestimento das rampas é feito com o mesmo material do piso da calçada (basalto), que com o tempo leva ao maior desgaste que o concreto moldado no local. O concreto tem maior rugosidade o que permite que seja antiderrapante."/>
    <n v="7"/>
    <s v="Faixa desgasta no cruzamento com a Av. Augusto de Carvalho. Há placa de sinalização na faixa de travessia intermediária."/>
    <n v="6"/>
    <s v="Foi avaliado apenas o semáforo na frente da Escola. O semáforo não tem som, mas tem botão. Tempo para travessia até o canteiro: 14s. Tempo de espera: 1m27s. Foi observado durante o levantamento que o semáforo da outra metade não abria ao mesmo tempo e algumas vezes nem abria. A circulação de veículos do outro lado do canteiro era menor."/>
    <n v="3"/>
    <s v="Há apenas sinalização das linhas de ônibus que passam pela parada."/>
    <s v="10 | Trecho com baixo nível de ruído, com, no máximo, 65 dB de nível sonoro"/>
    <n v="58"/>
    <s v="O barulho alto dos ônibus em alguns momento era desconfortável."/>
    <n v="7"/>
    <s v="Observou-se um pouco de cheiro de fumaça no horário avaliado."/>
    <s v="5 | Trecho com algum local para descanso ou abrigo, como parada de ônibus ou marquise de edifício"/>
    <s v="Presença de lixeira, orelhão e parada de ônibus com banco e estrutura para “escorar”."/>
    <n v="7"/>
    <n v="4"/>
    <s v="Há poucas árvores plantadas na calçada, porém tem sobra próxima às edificações das copas de árvores que vem do recuo adjacente."/>
    <n v="6"/>
    <s v="É uma área escolar, com trânsito moderado para carregado, porém a calçada larga cria uma sensação de segurança quanto ao tráfego de veículos. Há circulação de pessoas e dos alunos da Escola, pelo que a sensação de segurança quanto a crimes não foi perceptível."/>
    <s v="https://drive.google.com/open?id=1_K-i72rumYO7946mkARzlFsJkmQDrikq, https://drive.google.com/open?id=1KssS6yNP3hlCoWumSY54yw6xPPND-IOJ, https://drive.google.com/open?id=1XMfs5fhGk2Y3s5kCuGNXUWEJF-q0B2Gk, https://drive.google.com/open?id=1aWlDE9B3udnblN3ky6osyjX3kZ36Ldvh, https://drive.google.com/open?id=1ysB48w1T04h2kZy2FtrOyVt0vqv2j9CJ, https://drive.google.com/open?id=1L5wGtFggoYPDbmwKMJ4xrjxxD7YAi65i, https://drive.google.com/open?id=1EE3aSPvsGQfrvPlEapz-IF2q_msu0mOh, https://drive.google.com/open?id=1oph7P2Y6DuqCxU9bcqFvOgOSxw7U919z, https://drive.google.com/open?id=11mBJ-uOs864iIzmpzd015dXbdbvkf1aS, https://drive.google.com/open?id=1-uwGwEnIkyHVMSs_h8QLKlfxGG4ITyud"/>
    <s v="chrys.knapp@gmail.com"/>
    <d v="1899-12-30T11:02:00"/>
    <n v="8"/>
    <n v="10"/>
    <n v="9"/>
    <n v="8"/>
    <n v="9"/>
    <n v="7"/>
    <n v="6"/>
    <n v="3"/>
    <n v="10"/>
    <n v="7"/>
    <n v="5"/>
    <n v="7"/>
    <n v="6"/>
    <n v="8.8000000000000007"/>
    <n v="6"/>
    <n v="7.666666666666667"/>
    <n v="7.7333333333333334"/>
  </r>
  <r>
    <x v="521"/>
    <x v="0"/>
    <x v="104"/>
    <x v="18"/>
    <s v="RS"/>
    <x v="1"/>
    <x v="526"/>
    <x v="2"/>
    <s v="5 | Calçada com frestas, além de algumas falhas no pavimento"/>
    <s v="Revestimento bloco intertravado, presença de vários desníveis, interrupção da calçada e troca para revestimento de paralelepípedo no acesso de veículos. Presença de buracos grandes. Não há piso tátil."/>
    <n v="7"/>
    <n v="3"/>
    <n v="1.2"/>
    <m/>
    <n v="7"/>
    <m/>
    <n v="6"/>
    <s v="Pessoas andando em bicicleta na calçada, a parada de ônibus está no meio da faixa livre, algumas tampas de caixa de inspeção deformam o piso, configurando um obstáculo."/>
    <n v="4"/>
    <s v="4 rampas no total, todas em péssimas condições. Não atendem a todos os requisitos das normas."/>
    <s v="5 | Faixa desgastada, com falta de manutenção e sem placas de advertência."/>
    <s v="Faixa desgasta no cruzamento no meio da quadra. No cruzamento de esquina com a Av. Borges de Medeiros a faixa de pedestre é dividida com a ciclofaixa no encontro com a Av. Loureiro da Silva. Não há iluminação, nem placa de sinalização."/>
    <n v="6"/>
    <s v="Cruzamento um pouco complicado com 3 semáforos. Tempo de travessia: 37 segundos. Tempo de espera: 60 segundos."/>
    <s v="0 | Trecho não tem nenhuma orientação para localização dos pedestres"/>
    <s v="Não há sinalização para pedestres."/>
    <n v="8"/>
    <n v="52"/>
    <s v="Na rua não há muito barulho, somente quando se aproxima das esquinas."/>
    <n v="8"/>
    <s v="Não se observaram cheiros ruins ou bons."/>
    <n v="3"/>
    <s v="Na calçada não há mobiliário urbano, apenas uma parada de ônibus sem banco. Do outro lado da rua há uma praça com pouca sombra e uma parada de ônibus, sem bancos no entorno observado."/>
    <n v="9"/>
    <n v="4"/>
    <s v="Não há árvores plantadas na calçada, porém uma cobertura verde que vem do recuo do lote adjacente forma uma copa com uma bela e agradável sombra. Há jardins próximo à calçada."/>
    <n v="7"/>
    <s v="Boa sensação de segurança, com relação ao tráfego. Os carros transitam em baixa velocidade e os estacionamentos próximos à calçada provocam uma sensação de “escudo” quanto à isso. No entanto, quanto a segurança com relação a roubos à pedestres, o trecho tem pouco movimento de pessoas e quanto mais se distancia da Av. Loureiro da Silva ou da faixa de acesso de veículos, menos segurança se sente."/>
    <s v="https://drive.google.com/open?id=1Rmj2FbSrQjI56b5didW1d26ANWJNub1W, https://drive.google.com/open?id=1EbFCUf-D9ucSRSRx_yg4LJhiCFg9B5VP, https://drive.google.com/open?id=1TgQcVpDBs0TFi-deo0nRiEqD13QufL2B, https://drive.google.com/open?id=1WRrwNLkR9bnBISEsEkyPoEbIM6rmmE-A, https://drive.google.com/open?id=1e3k81a7ulgJOrJxFQ6mII-0GcaVw-0eL, https://drive.google.com/open?id=1_X6T7U6hPelq1MwxWdpT3Sxt6If9sNet, https://drive.google.com/open?id=1VFncLzNMrl5ToUjGA478yJWjstBf4CyN, https://drive.google.com/open?id=1NEaecJyWaoWfSdQR6LO02C6s7IpIh-s1, https://drive.google.com/open?id=1KDTOpvqqGVm2i9OGMrDjMhFR6N0ezcCU, https://drive.google.com/open?id=18rb27ypLcBWyZzx5pDUPssjpqB3CqyTv"/>
    <s v="chrys.knapp@gmail.com"/>
    <d v="1899-12-30T11:28:00"/>
    <n v="5"/>
    <n v="7"/>
    <n v="7"/>
    <n v="6"/>
    <n v="4"/>
    <n v="5"/>
    <n v="6"/>
    <n v="0"/>
    <n v="8"/>
    <n v="8"/>
    <n v="3"/>
    <n v="9"/>
    <n v="7"/>
    <n v="5.8"/>
    <n v="4.5"/>
    <n v="7.5"/>
    <n v="6"/>
  </r>
  <r>
    <x v="522"/>
    <x v="0"/>
    <x v="104"/>
    <x v="18"/>
    <s v="RS"/>
    <x v="6"/>
    <x v="527"/>
    <x v="0"/>
    <n v="8"/>
    <s v="Revestimento regular, com algumas frestas. Presença de piso tátil fora do eixo. Um taxista do local comentou que já presenciou pessoa idosa ter tropeçado e caído na calçada."/>
    <s v="10 | Calçada com mais de 3,0 metros de largura e faixa livre com 1,20 m ou mais"/>
    <n v="4"/>
    <n v="3.2"/>
    <m/>
    <n v="9"/>
    <m/>
    <n v="8"/>
    <s v="Bicicletas as vezes passam pela calçada. Presença de acesso de veículos."/>
    <n v="7"/>
    <s v="A rampa com a Av. Ipiranga atende as normas, porém, há uma tampa metálica de caixa de inspeção que gera um pequeno desnível. Na outra esquina há excesso de piso tátil de alerta e o desenho não segue padrões da norma, terminando com a borda do meio-fio como é feito nas calçadas. Contudo, não parece dificultar o deslocamento por ela, porém não foi visto, durante o levantamento, seu uso por cadeirantes ou pessoas com mobilidade reduzida. "/>
    <n v="7"/>
    <s v="As faixas de pedestres estão pintadas em condições de serem visualizadas. Não há placa sinalizando, nem iluminação encima dela. Há placa, na esquina com a sinalização semafórica, com um aviso ao pedestre para aguardar o sinal para atravessar. Como a edificação está na frente de um shopping, as pessoas tendem a atravessar a Av. Praia de Belas, fora da faixa. Na esquina com a Av. Ipiranga as pessoas tendem a atravessar na faixa, dentro ou fora do tempo de travessia de pedestres, ou seja, esperam a melhor oportunidade, independente do que indica o semáforo."/>
    <n v="7"/>
    <s v="O semáforo não é dotado de som, nem botões. Tempo de travessia: 35 segundos. Tempo de espera: 50 segundos. O tempo é suficiente para atravessar sem pressa a avenida, desde a percepção de alguém sem problemas de mobilidade."/>
    <n v="1"/>
    <s v="Não há sinalização para pedestres, apenas a placa que indica ao pedestre que deve aguardar o sinal para atravessar."/>
    <n v="7"/>
    <n v="58"/>
    <s v="Há barulho de trânsito que pode ser incômodo algumas vezes."/>
    <n v="8"/>
    <s v="Não se observaram cheiros ruins ou bons. Não há poluição visual."/>
    <n v="4"/>
    <s v="Há uma lixeira instalada e um banco na parada de taxi. Contudo, se trata de uma quadra curta e está na frente de um shopping."/>
    <n v="8"/>
    <n v="3"/>
    <s v="Presença de 3 árvores e 3 arbustos plantados na calçada, além disso, no canteiro central da avenida há presença de árvores."/>
    <n v="7"/>
    <s v="A sensação de segurança, tanto com relação ao trânsito como a roubos a pedestres, foi de ser uma rua segura. As árvores ajudam a dar uma sensação de proteção contra o tráfego e a circulação constante de pessoas e a parada de taxi na esquina dão uma sensação de segurança quanto a possibilidade de assaltos, por exemplo."/>
    <s v="https://drive.google.com/open?id=1DT5WO1R9xsg1uCklbaBxKssv0eIq2woc, https://drive.google.com/open?id=1-SlFUvrn_sUJErJQWEIXjOFbLKaCXFBg, https://drive.google.com/open?id=1Jw8KfskD3SNgFmHVvbwMM1OR2Vntd9gx, https://drive.google.com/open?id=1jWbj3uNrWERCrQwJrE5zXD5MnUFbrC1w, https://drive.google.com/open?id=158iw0VRiMc8UkozskBauisD9vS28u2i1, https://drive.google.com/open?id=1VFHbLW5Q_AeCzjkmUUDqwEWhheVOyAUG, https://drive.google.com/open?id=1nSDiYZfLkaICPBNazphF6qGdHlW12QMX, https://drive.google.com/open?id=1zQ7DWQu9u_AUC3y994pSUtBv3o5TJDAl, https://drive.google.com/open?id=1FTuj6na-dfk8MUdSraYeF4Cb221FZJSD, https://drive.google.com/open?id=1VH-m5AHICZWucz35rTE4-9frdflUj8Un"/>
    <s v="chrys.knapp@gmail.com"/>
    <d v="1899-12-30T12:15:00"/>
    <n v="8"/>
    <n v="10"/>
    <n v="9"/>
    <n v="8"/>
    <n v="7"/>
    <n v="7"/>
    <n v="7"/>
    <n v="1"/>
    <n v="7"/>
    <n v="8"/>
    <n v="4"/>
    <n v="8"/>
    <n v="7"/>
    <n v="8.4"/>
    <n v="6"/>
    <n v="7"/>
    <n v="7.5"/>
  </r>
  <r>
    <x v="523"/>
    <x v="0"/>
    <x v="104"/>
    <x v="18"/>
    <s v="RS"/>
    <x v="1"/>
    <x v="528"/>
    <x v="2"/>
    <n v="6"/>
    <s v="Mudança de piso no acesso de veículos. Calçada em concreto moldado in-loco, porém com uma pobre manutenção. Destaque ao edifício da Secretaria de Serviços Urbanos pela falta de manutenção da sua calçada. Durante o levanto foi presenciado alguns pedestres desviando pela via quando tinham pessoas esperando o ônibus na parada. Não há piso tátil."/>
    <n v="6"/>
    <n v="2.15"/>
    <n v="1.3"/>
    <m/>
    <n v="7"/>
    <s v="Varia entre mais de 6° no acesso de carros e os outros pontos entre 4° e 2°."/>
    <s v="5 | Obstáculos obrigam a constantes desvios."/>
    <s v="A parada de ônibus no meio da faixa livre obriga as pessoas desviarem pela via ou pela outra parte da calçada quando há mais gente transitando e/ou há pessoas aguardando o ônibus, por mais que nesse ponto haja um alargamento da calçada. Esse alargamento tem uma inclinação transversal maior a 6°."/>
    <s v="0 | Não há rampas de acessibilidade."/>
    <s v="Não há rampas de acessibilidade nesse ponto. Apenas rampa de acesso de veículos."/>
    <s v="5 | Faixa desgastada, com falta de manutenção e sem placas de advertência."/>
    <s v="Não há faixa de pedestre na frente da edificação, mas sim na esquina próxima e a avaliação se refere a essa. A faixa se encontra com aparência desgastada e não há placa ou iluminação que sinalizem a mesma."/>
    <s v="0 | Trecho não tem semáforo para pedestre ou semáforo está com defeito"/>
    <s v="Não há semáforo."/>
    <n v="2"/>
    <s v="Não há sinalização para pedestres, apenas a placa que indica as linhas que passam pela parada."/>
    <n v="8"/>
    <n v="53"/>
    <s v="Não há sensação desagradável quanto ao nível de ruído presenciado durante o levantamento."/>
    <n v="8"/>
    <s v="Não se observaram cheiros ruins ou bons. Não há poluição visual."/>
    <n v="2"/>
    <s v="Há uma lixeira instalada e a parada de ônibus não tem banco. Foi presenciado, durante o levantamento, que o poste da placa de sinalização de trânsito servia como paraciclo, tal vez seja um indicativo para a instalação de um."/>
    <n v="8"/>
    <n v="1"/>
    <s v="Na calçada há uma árvore plantada, no entanto o recuo da edificação adjacente tem jardins e árvores que formam uma cobertura verde, gerando um bom sombreamento e uma agradável sensação térmica em dias quentes."/>
    <n v="9"/>
    <s v="A sensação de segurança, tanto com relação ao trânsito como a roubos a pedestres, foi de ser uma rua segura. O trafego leve, a largura da via e a presença de pessoas transitando pelo local auxiliam nesse aspecto."/>
    <s v="https://drive.google.com/open?id=15K_J7-THQouYru55KVqeeChsrabXDIfj, https://drive.google.com/open?id=1pc996iX3L58xgcYb0Fgo6HqoMvPSw2B1, https://drive.google.com/open?id=1EsmVQ3YlAKu6tu9igmWRNJT6x_wCAyCg, https://drive.google.com/open?id=1MpJWUasgCM5hUZMjAZh2F5KnfualGnLK, https://drive.google.com/open?id=1QP9Wtc111WNzpbRoXjtbksLZ3FvLhJ8W, https://drive.google.com/open?id=1q6sBz2hByR57uAZdMqqjuNTpG1oACAEj"/>
    <s v="chrys.knapp@gmail.com"/>
    <d v="1899-12-30T13:00:00"/>
    <n v="6"/>
    <n v="6"/>
    <n v="7"/>
    <n v="5"/>
    <n v="0"/>
    <n v="5"/>
    <n v="0"/>
    <n v="2"/>
    <n v="8"/>
    <n v="8"/>
    <n v="2"/>
    <n v="8"/>
    <n v="9"/>
    <n v="4.8"/>
    <n v="2.8333333333333335"/>
    <n v="7"/>
    <n v="5.2666666666666666"/>
  </r>
  <r>
    <x v="524"/>
    <x v="0"/>
    <x v="104"/>
    <x v="18"/>
    <s v="RS"/>
    <x v="2"/>
    <x v="529"/>
    <x v="2"/>
    <n v="7"/>
    <s v="Uso de 3 tipos de pisos. Presença de piso tátil. Calçada acompanha a topografia acidentada da via."/>
    <n v="7"/>
    <n v="2.44"/>
    <n v="1.42"/>
    <s v="A calçada se alarga em alguns pontos como no acesso de ambulâncias e acesso ao hospital. Largura da faixa livre varia entre 1.72m e 1.42m."/>
    <n v="6"/>
    <s v="A inclinação varia entre 1,6° e 9,3°. As maiores inclinações estão nos acessos de veículos."/>
    <n v="7"/>
    <s v="Existem 4 acessos de carros. As pessoas desviavam do piso tátil (a faixa era maior que 25cm) para não caminhar encima dele."/>
    <n v="6"/>
    <s v="Rampa na esquina, atende em parte as normas. Termina com meio-fio no encontro entre rampa e via. Contudo, parece permitir acessibilidade."/>
    <n v="4"/>
    <s v="Faixa de pedestre visível em parte, muito desgastada, sem placa ou iluminação de sinalização. "/>
    <n v="6"/>
    <s v="Não há semáforo na frente do edifício, porém na sua esquina tem, esse é o semáforo que foi avaliado, na Av. Assis Brasil. O sinal não tem som, nem botão, nem iluminação sobre a faixa. Há um letreiro advertindo o pedestre para ele aguardar o sinal para atravessar. Tempo de travessia: 24s; tempo de espera: 1m10s, para uma avenida com corredor de ônibus. Foi observado que uma pessoa com mobilidade reduzida não conseguiu atravessar a avenida completa no tempo de travessia (chegou “aos 45” do segundo tempo” – expressão popular -, apurando o passo). Também foi observado que idosos tropeçaram na faixa durante a travessia, por causa de defeitos na via."/>
    <n v="2"/>
    <s v="Apenas placas indicando que é área hospitalar e é proibido fumar. Mais próximo do acesso do hospital haviam letreiros indicando os acessos feitos caminhando."/>
    <n v="8"/>
    <n v="57"/>
    <s v="Ruídos esporádicos na esquina com a Av. Assis Brasil. Decibelímetro: mínimo registrado: 44dB e máximo registrado: 79.9dB."/>
    <n v="8"/>
    <s v="Sem cheiros fortes, as vezes cheiro de flor. Não há poluição visual."/>
    <n v="4"/>
    <s v="Presença de paraciclo. Não tem bancos, mas algumas estruturas, como canteiros e escada, servem para as pessoas sentarem."/>
    <s v="5 | Trecho com algumas árvores que trazem sombra"/>
    <n v="6"/>
    <s v="Algumas árvores fazem sombra, assim como as edificações também, no horário observado. Presença de pequenos jardins em alguns pontos."/>
    <n v="8"/>
    <s v="A sensação de segurança quanto ao tráfego e ao roubo à pedestres pode ser avaliado como seguro, mesmo as vezes passando veículos com alta velocidade. Próximo a uma parada grande de ônibus, tem parada de taxi na frente do hospital e circula muita gente pelo trecho."/>
    <s v="https://drive.google.com/open?id=1vSPewoWcuaLzNmWUgB2dGHpRzsjQDck7, https://drive.google.com/open?id=1m-Dn4QFZ7zVZWCilHyDzuicWYKzfovuM, https://drive.google.com/open?id=1WXVl9hpCzqzqoqZPaVDM_QVt5PEf8KlV, https://drive.google.com/open?id=1cX5D0sJXCFO5TQ5KzAXSrahdc7vuh7bm, https://drive.google.com/open?id=1QmE7torbRdcAhl-vYXRXwq3HeqEG10tc, https://drive.google.com/open?id=1YetUsYU6qkh1cdlO44M1XvtUadymuiTX, https://drive.google.com/open?id=1GMzGoSd6mW4af7AGYHzpZmpO6i8kOzXj, https://drive.google.com/open?id=1D1A-Uulry3gE6ZA34gzDdmf20d7rtbH_, https://drive.google.com/open?id=1nEtKiL1Hcs0jR0zSTw5JuAKkErb-0ggV, https://drive.google.com/open?id=1Axd7-uWvCirKXW4JCJnH-i9GZ4sIimqG"/>
    <s v="chrys.knapp@gmail.com"/>
    <d v="1899-12-30T09:52:00"/>
    <n v="7"/>
    <n v="7"/>
    <n v="6"/>
    <n v="7"/>
    <n v="6"/>
    <n v="4"/>
    <n v="6"/>
    <n v="2"/>
    <n v="8"/>
    <n v="8"/>
    <n v="4"/>
    <n v="5"/>
    <n v="8"/>
    <n v="6.6"/>
    <n v="4.333333333333333"/>
    <n v="6.333333333333333"/>
    <n v="6.2333333333333334"/>
  </r>
  <r>
    <x v="525"/>
    <x v="0"/>
    <x v="104"/>
    <x v="18"/>
    <s v="RS"/>
    <x v="7"/>
    <x v="530"/>
    <x v="2"/>
    <s v="5 | Calçada com frestas, além de algumas falhas no pavimento"/>
    <s v="Piso em basalto regular, com alguns pisos desnivelados y falta de outros. Frestas maiores que 15mm. Mudança folhagem seca. Canteiros com grama em ambas laterais da faixa livre invadindo o piso. Em alguns pontos com as raízes da falsa-seringueira invadindo o muro, o canteiro da calçada e o piso. Não há piso tátil."/>
    <n v="9"/>
    <n v="5.5"/>
    <n v="1.8"/>
    <s v="Em alguns pontos podem acontecer desvios por deformações no piso e vegetação e raízes invadindo a faixa livre."/>
    <n v="8"/>
    <s v="Máximo medido até 3°, porém tem muitos pisos desnivelados."/>
    <n v="8"/>
    <s v="Os obstáculos observados foram referentes ao piso. Deformações no piso, falta de revestimento, raízes de árvores do lote invadindo a faixa livre."/>
    <s v="0 | Não há rampas de acessibilidade."/>
    <s v="Não há rampas de acessibilidade no trajeto."/>
    <s v="5 | Faixa desgastada, com falta de manutenção e sem placas de advertência."/>
    <s v="Há uma faixa de pedestre que dá para o acesso do Instituto, porém desgastada, sem rampa, sem placas ou iluminação de sinalização."/>
    <s v="0 | Trecho não tem semáforo para pedestre ou semáforo está com defeito"/>
    <s v="Não há semáforos. É uma rua local."/>
    <s v="0 | Trecho não tem nenhuma orientação para localização dos pedestres"/>
    <s v="Não há sinalização para pedestres."/>
    <s v="10 | Trecho com baixo nível de ruído, com, no máximo, 65 dB de nível sonoro"/>
    <n v="40"/>
    <s v="Sensação muito agradável, dá para ouvir pássaros e bichinhos. Decibelímetro: mínimo registrado: 31.6dB e máximo registrado: 63.3dB."/>
    <n v="9"/>
    <s v="Cheiro bom no geral, com cheiros de verde e flores. Entorno bonito e acolhedor, mistura com a natureza. Contudo, em uma altura da calçada presenciou-se vazamento de esgoto."/>
    <s v="0 | Trecho sem nenhum ponto de apoio ou conforto para o pedestre"/>
    <s v="Não havia mobiliário urbano no entorno."/>
    <n v="9"/>
    <n v="4"/>
    <s v="O trecho conta com poucas árvores plantadas na calçada, no entanto, as árvores vindas do recuo do Instituto formam uma copa de sombra muito boa. Sensação agradável de caminhar na calçada, vento fresco, mesmo quando o calor estava insuportável em outras partes. As árvores plantadas em ambas calçadas formam uma espécie de túnel verde e cria sombra em alguns pontos da quadra, gerando um aspecto muito positivo para caminhar pela área."/>
    <n v="8"/>
    <s v="Sensação segura quanto ao trafego de veículos e à roubos de pedestres, mesmo sem ter tantas pessoas circulando pela quadra, por ser uma área predominantemente residencial."/>
    <s v="https://drive.google.com/open?id=1AA15PxjZFrv-pKuGVwEelI-SIWqwggfl, https://drive.google.com/open?id=18E6oPe_M_0Xkz6wrpGNdt5JnBsDJQaI0, https://drive.google.com/open?id=1pPyEN2CXFOYafYC2EgQFkXWmQ-sm_u66, https://drive.google.com/open?id=1ia7BKaQNtTxtdayh4E1XeHJQ3ti06h6u, https://drive.google.com/open?id=1FxFKKCYRZ3faNax1d29TW_-hlpS9LSU4, https://drive.google.com/open?id=1JI3Z8MZVl8NjbEkJDWOKWPdGkcYbAcVm, https://drive.google.com/open?id=1qSvftPZZKIMQDCqUoRO4Tg_AUZjpi80l, https://drive.google.com/open?id=1qrkbKinaIInhmu7YoZ_0w7mqT4JEyDOy, https://drive.google.com/open?id=1frKo2GoqCPsRWT0MOK788BxiLTmFjXtP"/>
    <s v="chrys.knapp@gmail.com"/>
    <d v="1899-12-30T11:19:00"/>
    <n v="5"/>
    <n v="9"/>
    <n v="8"/>
    <n v="8"/>
    <n v="0"/>
    <n v="5"/>
    <n v="0"/>
    <n v="0"/>
    <n v="10"/>
    <n v="9"/>
    <n v="0"/>
    <n v="9"/>
    <n v="8"/>
    <n v="6"/>
    <n v="2.5"/>
    <n v="7.833333333333333"/>
    <n v="5.8666666666666663"/>
  </r>
  <r>
    <x v="526"/>
    <x v="0"/>
    <x v="104"/>
    <x v="18"/>
    <s v="RS"/>
    <x v="2"/>
    <x v="531"/>
    <x v="2"/>
    <s v="5 | Calçada com frestas, além de algumas falhas no pavimento"/>
    <s v="Piso em basalto de recortes regular e irregular, com alguns pisos soltos e falta de outros, frestas as vezes maiores de 15mm. Atenção à troca da disposição do piso, onde há acesso de carros o piso basalto é de recorte regular, onde a calçada é exclusiva de circulação de pedestres o recorte é irregular. Não tem piso tátil."/>
    <n v="8"/>
    <n v="3.6"/>
    <n v="1.6"/>
    <s v="A calçada começa com uma largura ampla de 7.16m e depois diminui para 3.60m. A menor largura encontrada foi de 1.60m. A largura diminui e ocorre desvios ao “seguir” pela faixa livre, pela presença de obstáculos."/>
    <n v="8"/>
    <s v="Máximo medido até 2°, porém tem muitos pisos soltos ou desnivelados."/>
    <n v="6"/>
    <s v="Além das deformações nos pisos, vendedores ambulantes, árvore, placas e banco com cobertura na parada de taxi no meio da faixa livre são alguns dos obstáculos encontrados e que geram desvio dos transeuntes. "/>
    <s v="5 | A rampa existe, mas está fora de norma ou sem manutenção"/>
    <s v="Há 2 rampas, uma na esquina e outra no meio da edificação que está alinhada à travessia de pedestres. As rampas não atendem às normas."/>
    <s v="5 | Faixa desgastada, com falta de manutenção e sem placas de advertência."/>
    <s v="Há uma faixa de pedestre do outro lado da “praça” (que fica na frente do Centro de Saúde) e que está conectada à uma passagem pela praça, direcionando à calçada do Centro de Saúde, próximo ao acesso do mesmo. É essa faixa que será analisada, pois na frente mesmo do hospital é uma rua de acesso local e não há faixa de pedestres. A faixa está desgastada, sem placas ou iluminação de sinalização."/>
    <s v="5 | Trecho com semáforo para pedestres, mas sem sinal sonoro. Espera para abertura superior a 1 min. e tempo curto (menos de 15 seg.) para travessia"/>
    <s v="Na frente mesmo do Centro de Saúde não há semáforo. Onde se encontra localizada a faixa de travessia de pedestre está localizado o semáforo e é esse que será avaliado. Semáforo sem som, com botão, sem placa, nem iluminação de sinalização. Tempo de travessia: 12s; tempo de espera: 1m 07s. No entanto, as pessoas atravessam a rua quando há oportunidade, pois tem alguns intervalos de tempo sem circulação de veículos."/>
    <s v="0 | Trecho não tem nenhuma orientação para localização dos pedestres"/>
    <s v="Não há sinalização para pedestres."/>
    <n v="9"/>
    <n v="50"/>
    <s v="Sensação agradável, o barulho do tráfego é mais baixo desde a calçada do Centro de Saúde. Decibelímetro: mínimo registrado: 36.6dB e máximo registrado: 74.6dB."/>
    <n v="9"/>
    <s v="Não há cheiro ruim, nem cheiro característico (natureza ou fumaça, p. ex.)."/>
    <n v="8"/>
    <s v="Sobre a calçada não há muito mobiliário, apenas o banco da parada de taxi e foi identificado alguns canteiros onde as pessoas sentam. Na frente do hospital há uma pequena “praça” onde há bancos e as pessoas ficam por aí. A praça abriga também uma parada de ônibus com banco e pontos de apoio para a espera."/>
    <n v="9"/>
    <n v="6"/>
    <s v="O trecho conta com poucas árvores plantadas na calçada, no entanto, as árvores vindas da praça geram um túnel verde agradável nesse trajeto. Sensação agradável no trecho pois há uma integração com a praça, vento fresco, mesmo quando o calor estava insuportável em outras partes. "/>
    <n v="8"/>
    <s v="Sensação segura quanto ao trafego (até 40 k/h) e a roubos à pedestres. Mesmo sendo uma área predominantemente residencial, há circulação de pessoas que frequentam o Centro de Saúde."/>
    <s v="https://drive.google.com/open?id=1KuJhLCsbDcBpSy9mAwLMVdzqQyW6Iu4J, https://drive.google.com/open?id=1Eeq7iRRirlEWO6UOAxm8ub8iTfADNRkb, https://drive.google.com/open?id=1pLvxOPpFVlS6GVyN98g2A6b-bDp7AUVF, https://drive.google.com/open?id=1Nhc3wD_G3ytfGulQj2NMTaAm1TGXJ2qs, https://drive.google.com/open?id=1-tVvO-4qoEnCZS5aUmReLqhL5cxUpTRg, https://drive.google.com/open?id=1pidVrm1eMfpIqM8MVs_URQzR93nhHklQ, https://drive.google.com/open?id=1TyHzBtLkTjBRSmBBH2sqMeDMYJqmH9oN, https://drive.google.com/open?id=1OQW6zd3L-pAKqkN6fv-xDQ3q49cbZs4-, https://drive.google.com/open?id=1sGCaJgbNNQB8Hn0UNxHiwQHQj3HSqEIH, https://drive.google.com/open?id=1dqOwdbNB9CVvp8a23c_RFyu5Al3d29-_"/>
    <s v="chrys.knapp@gmail.com"/>
    <d v="1899-12-30T11:56:00"/>
    <n v="5"/>
    <n v="8"/>
    <n v="8"/>
    <n v="6"/>
    <n v="5"/>
    <n v="5"/>
    <n v="5"/>
    <n v="0"/>
    <n v="9"/>
    <n v="9"/>
    <n v="8"/>
    <n v="9"/>
    <n v="8"/>
    <n v="6.4"/>
    <n v="4.166666666666667"/>
    <n v="8.8333333333333339"/>
    <n v="6.6"/>
  </r>
  <r>
    <x v="527"/>
    <x v="0"/>
    <x v="104"/>
    <x v="18"/>
    <s v="RS"/>
    <x v="1"/>
    <x v="532"/>
    <x v="2"/>
    <s v="5 | Calçada com frestas, além de algumas falhas no pavimento"/>
    <s v="Piso em basalto de recortes irregular, com frestas as vezes maiores de 15mm, desnivelado em alguns pontos e grama invadindo em outros. "/>
    <s v="10 | Calçada com mais de 3,0 metros de largura e faixa livre com 1,20 m ou mais"/>
    <n v="3.55"/>
    <n v="1.9"/>
    <s v="Largura total de 3,55m a faixa livre variando de 2.20m para 1.90m."/>
    <n v="9"/>
    <s v="Máximo medido até 2°, porém tem muitos pisos desnivelados."/>
    <n v="9"/>
    <s v="Deformações nos pisos. "/>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50"/>
    <s v="Sensação agradável, o barulho do tráfego é mais baixo desde a calçada do INSS."/>
    <n v="8"/>
    <s v="Não há cheiro ruim, nem cheiro característico (natureza ou fumaça, p. ex.)."/>
    <n v="8"/>
    <s v="Apenas uma lixeira na calçada, no entanto a praça na frente serve de apoio, além de abrigar uma parada de ônibus."/>
    <n v="6"/>
    <n v="0"/>
    <s v="Não há árvores na calçada, mas sim jardim no recuo da edificação adjacente, assim como na praça que fica na frente."/>
    <n v="8"/>
    <s v="Sensação segura quanto ao trafego (até 40 k/h) e a roubos à pedestres. Mesmo sendo uma área predominantemente residencial, há circulação de pessoas que frequentam o Centro de Saúde IAPI, que fica ao lado do INSS."/>
    <s v="https://drive.google.com/open?id=142OxPHAkFZ2Q6SmWP3EMB1Bphbz59EFP, https://drive.google.com/open?id=1apExrKvToW22YIqgLDIXWHhdGXCljGyp, https://drive.google.com/open?id=1ZJ4chBVYz56olJDgdIscVDSQUpCJ9MRD, https://drive.google.com/open?id=13XpONbS-kDH64B7Nigj9qWhJc9PUVumn, https://drive.google.com/open?id=12aPi9N5JlY-gZO5A6MlJThnX0vdm05Hg, https://drive.google.com/open?id=1pQyleVFT0PMakS415KW9aDfSpsahwyNt, https://drive.google.com/open?id=1gQeMYu1BL2genqh-T_QQj7hPD8qW0oOF, https://drive.google.com/open?id=1npBI0dPF4A4He0CkuJEwMNOLhit92--M, https://drive.google.com/open?id=1Ohb8MwXtipZYnrBiBDtu1jNW_r0S2_vL"/>
    <s v="chrys.knapp@gmail.com"/>
    <d v="1899-12-30T12:28:00"/>
    <n v="5"/>
    <n v="10"/>
    <n v="9"/>
    <n v="9"/>
    <n v="0"/>
    <n v="0"/>
    <n v="0"/>
    <n v="0"/>
    <n v="10"/>
    <n v="8"/>
    <n v="8"/>
    <n v="6"/>
    <n v="8"/>
    <n v="6.6"/>
    <n v="0"/>
    <n v="8"/>
    <n v="5.7"/>
  </r>
  <r>
    <x v="528"/>
    <x v="0"/>
    <x v="104"/>
    <x v="18"/>
    <s v="RS"/>
    <x v="1"/>
    <x v="533"/>
    <x v="2"/>
    <n v="9"/>
    <s v="Piso em basalto de recorte regular em bom estado na maior parte do trajeto. Mudança de piso no acesso de veículo. Não há piso tátil. Presença de folhas e flores caídas na pavimentação."/>
    <s v="10 | Calçada com mais de 3,0 metros de largura e faixa livre com 1,20 m ou mais"/>
    <n v="3.3"/>
    <n v="2.1"/>
    <m/>
    <s v="10 | Calçada de aparência plana, que não impede o caminhar confortável e seguro"/>
    <s v="Máximo medido até 2°."/>
    <n v="8"/>
    <s v="Dois acessos de carros. "/>
    <s v="0 | Não há rampas de acessibilidade."/>
    <m/>
    <s v="5 | Faixa desgastada, com falta de manutenção e sem placas de advertência."/>
    <s v="Faixa de pedestre visível, desgastada, sem rampa na calçada da SMAMS, sem placa ou iluminação de sinalização."/>
    <s v="0 | Trecho não tem semáforo para pedestre ou semáforo está com defeito"/>
    <m/>
    <s v="0 | Trecho não tem nenhuma orientação para localização dos pedestres"/>
    <m/>
    <s v="10 | Trecho com baixo nível de ruído, com, no máximo, 65 dB de nível sonoro"/>
    <n v="51"/>
    <s v="Ruído apenas se aproximando à esquina com a Av. Carlos Gomes."/>
    <n v="8"/>
    <s v="Não há cheiro ruim, nem cheiro característico (natureza ou fumaça, p. ex.). Vento fresco."/>
    <n v="8"/>
    <s v="Presença de um orelhão e canteiros que permitem que as pessoas usem como banco. Há uma praça no final da rua, porém encontra-se ocupada por moradores de rua."/>
    <n v="9"/>
    <n v="10"/>
    <s v="Há árvores plantadas na calçada, assim como jardins tanto na calçada, quanto no recuo adjacente. Sensação agradável nesse trecho."/>
    <n v="7"/>
    <s v="Sensação segura quanto ao trafego e a roubos de pedestres. Mesmo sendo uma área predominantemente residencial, no trecho da calçada. No entorno há também serviços e comércios."/>
    <s v="https://drive.google.com/open?id=1gcYXMu8XwT8l3NdJh0WJfk9naYUcqKSL, https://drive.google.com/open?id=1Ls_1zpt4wRb1CUokJ2NV20sFbA01dwht, https://drive.google.com/open?id=1cM9BS76UbbQZWPDS2k9j867ANHFHHIjQ, https://drive.google.com/open?id=1Wmpug6sxK79ib4H466nKloyEB0BVsxsf, https://drive.google.com/open?id=1iM174a_IA71lYycjYgOIJn5ohdfmHgdg, https://drive.google.com/open?id=1LMrdT6ZQ4gR0dw1u61uobcO25RSl9MQE"/>
    <s v="chrys.knapp@gmail.com"/>
    <d v="1899-12-30T14:06:00"/>
    <n v="9"/>
    <n v="10"/>
    <n v="10"/>
    <n v="8"/>
    <n v="0"/>
    <n v="5"/>
    <n v="0"/>
    <n v="0"/>
    <n v="10"/>
    <n v="8"/>
    <n v="8"/>
    <n v="9"/>
    <n v="7"/>
    <n v="7.4"/>
    <n v="2.5"/>
    <n v="9"/>
    <n v="6.7"/>
  </r>
  <r>
    <x v="529"/>
    <x v="0"/>
    <x v="104"/>
    <x v="18"/>
    <s v="RS"/>
    <x v="7"/>
    <x v="534"/>
    <x v="0"/>
    <n v="8"/>
    <s v="Piso em basalto com recorte irregular. Boa condição do piso, com algumas frestas e lajotas soltas. Não há presença de piso tátil, nem indicando o acesso de pedestres à escola. Tampa de caixa de inspeção de concreto, com buraco, no eixo da faixa livre."/>
    <n v="8"/>
    <n v="2.5499999999999998"/>
    <n v="1.61"/>
    <m/>
    <s v="10 | Calçada de aparência plana, que não impede o caminhar confortável e seguro"/>
    <s v="Máximo medido até 2°."/>
    <n v="9"/>
    <s v="Apenas algumas deformações no piso."/>
    <n v="6"/>
    <s v="A rampa não atende às normas de acessibilidade, quanto à construção e sinalização. Presença de meio-fio no final da rampa, falta de sinalização podotátil."/>
    <s v="5 | Faixa desgastada, com falta de manutenção e sem placas de advertência."/>
    <s v="Faixa de pedestre visível, porém desgastada, sem placas ou iluminação de sinalização."/>
    <s v="5 | Trecho com semáforo para pedestres, mas sem sinal sonoro. Espera para abertura superior a 1 min. e tempo curto (menos de 15 seg.) para travessia"/>
    <s v="Semáforo de pedestre sem botão e nem som, do lado da escola. Observou-se que do outro lado da via (atravessando o corredor de ônibus) o semáforo estava dotado de botão para acionamento pelo pedestre. Tempo de espera: 1m 05s; Tempo de travessia até a metade (corredor de ônibus): 10s. No entanto, observou-se, durante o levantamento, que a travessia poderia ser feita na melhor oportunidade, pois haviam intervalos de tempo sem trafego de veículos. "/>
    <s v="0 | Trecho não tem nenhuma orientação para localização dos pedestres"/>
    <m/>
    <n v="8"/>
    <n v="52"/>
    <s v="Nos momentos de circulação de veículos (quando abriam os semáforos para os carros) o ruído era incômodo. Decibelímetro: mínimo registrado: 41.1dB e máximo registrado: 79.3dB."/>
    <n v="6"/>
    <s v="Um pouco de poluição no ar, cheiro de fumaça, quando há circulação de veículos. Não há poluição visual, exceto pelas grades de proteção."/>
    <n v="2"/>
    <s v="Não há mobiliário urbano, porém na frente do colégio há alguns degraus que podem servir para que as pessoas se sentem."/>
    <n v="9"/>
    <n v="9"/>
    <s v="As árvores da calçada eram perenes e de tronco fino, que em conjunto com as árvores que vinham do recuo da escola davam uma boa e agradável cobertura de sombra."/>
    <n v="7"/>
    <s v="Sensação segura quanto ao trafego, tal vez porque a circulação de veículos aconteciam em intervalos de tempos sim e outros sem nenhum veículo circulando (velocidade máxima: 60 k/h). As grades que “protegem” a calçada não geram mais sensação de segurança. Quanto à percepção de roubo a pedestre, no momento do levantamento, parecia ser inseguro, pois não há comércios (portas para a rua que permitam o acesso das pessoas que caminham) e a fachada longa da escola gera uma sensação de não poder “fugir”, caso alguma ameaça ao pedestre apareça. "/>
    <s v="https://drive.google.com/open?id=1vSoSfnkXRrsaI45WuZ_FncXlBFyvHklF, https://drive.google.com/open?id=1vsI1VpOp5wzqKMf2_tiEbMKaOjXKexfg, https://drive.google.com/open?id=1hyFon4pMxtLjsX3i7IyfQgaX5SUbAM2E, https://drive.google.com/open?id=1FJmzePSXS7SwktsFhsTznh50JNJlw-2K, https://drive.google.com/open?id=1wTuXMOjr1JDDyxKtMPyls-YnCvpGl6x7, https://drive.google.com/open?id=1VaG8_tr4kzr4A1WMbvTFhqKDFouzylYf, https://drive.google.com/open?id=1r5oFO5hX82VhveXp2RWqIYdd2xjdVVhd, https://drive.google.com/open?id=1i5f92v3UYpETAze1cFh4NOK-62knSLkr, https://drive.google.com/open?id=1gIBN8QI1Cb5DMaluN_GxrUt8EXevaBHc"/>
    <s v="chrys.knapp@gmail.com"/>
    <d v="1899-12-30T14:30:00"/>
    <n v="8"/>
    <n v="8"/>
    <n v="10"/>
    <n v="9"/>
    <n v="6"/>
    <n v="5"/>
    <n v="5"/>
    <n v="0"/>
    <n v="8"/>
    <n v="6"/>
    <n v="2"/>
    <n v="9"/>
    <n v="7"/>
    <n v="8.1999999999999993"/>
    <n v="4.166666666666667"/>
    <n v="7"/>
    <n v="7.0333333333333332"/>
  </r>
  <r>
    <x v="530"/>
    <x v="0"/>
    <x v="104"/>
    <x v="18"/>
    <s v="RS"/>
    <x v="6"/>
    <x v="535"/>
    <x v="0"/>
    <n v="8"/>
    <s v="Piso em basalto com recorte irregular. Boa condição do piso, apesar de uma tampa de caixa de inspeção de concreto que ocupa a largura da faixa livre estar com alguns defeitos e as pedras ao seu redor estarem um pouco desniveladas. Piso tátil de alerta indicando o acesso de pedestres à edificação."/>
    <s v="10 | Calçada com mais de 3,0 metros de largura e faixa livre com 1,20 m ou mais"/>
    <n v="3.2"/>
    <n v="2.6"/>
    <m/>
    <n v="8"/>
    <s v="Máximo medido de 3,5°. Porem nos pontos com defeito a inclinação não cai apenas para uma das laterais, podendo representar um obstáculo no piso."/>
    <n v="9"/>
    <s v="Acesso de veículos e defeitos no piso."/>
    <s v="5 | A rampa existe, mas está fora de norma ou sem manutenção"/>
    <s v="Não há rampas de acessibilidade nesse ponto. Apenas rampa de acesso de veículos. Há uma rampa de acessibilidade no lote próximo, porém não pertence ao Ministério e não atende todas os critérios das normas de acessibilidade."/>
    <n v="6"/>
    <s v="Não há faixa de pedestre na frente da edificação, mas sim próxima a ela e a avaliação se refere a essa. A faixa se encontra com aparência desgastada, porém visível, e não há placa ou iluminação que sinalizem a mesma."/>
    <n v="4"/>
    <s v="Não há semáforo na frente da edificação e sim próxima a ela e a avaliação se refere a esse. O semáforo não tem som, nem botão. Não ficou claro como funcionava o semáforo, pois durante o levantamento o semáforo não fechou em nenhum momento. Foram efetuados 2 levantamentos no mesmo local e o sinal não fechou durante todo esse período. De qualquer maneira, observou-se que poderia ser realizada a travessia, na melhor oportunidade até a parada de ônibus que fica no corredor central da via, pois haviam picos sem trafego de veículos. "/>
    <s v="0 | Trecho não tem nenhuma orientação para localização dos pedestres"/>
    <m/>
    <n v="7"/>
    <n v="58"/>
    <s v="Nos momentos de circulação de veículos (quando abriam os semáforos para os carros) o ruído era incômodo. Decibelímetro: mínimo registrado: 41dB e máximo registrado: 82.1dB."/>
    <n v="6"/>
    <s v="Um pouco de poluição no ar, cheiro de fumaça. Não há poluição visual."/>
    <s v="0 | Trecho sem nenhum ponto de apoio ou conforto para o pedestre"/>
    <m/>
    <n v="1"/>
    <n v="0"/>
    <s v="Nada de arborização apenas um pequeno canteiro na faixa de serviço. Muito calor durante o levantamento."/>
    <n v="7"/>
    <s v="Sensação de insegurança durante a circulação de veículos, mesmo a via sendo com velocidade máxima de 60k/h. Quanto a roubos, a sensação poderia ser avaliada como “nem segura, nem insegura”, não havia muita circulação de pessoas, porém a edificação é próxima a áreas militares e havia maior movimento de pessoas no Foro, ao lado do Ministério. "/>
    <s v="https://drive.google.com/open?id=1Xb1TxJ11dBcdWspHQOdukE92L9N6S8wi, https://drive.google.com/open?id=1GY5MORg9v0PSYjirCn2oKTQO4x3G89HS, https://drive.google.com/open?id=1wcxUWI8qbkanPLhZioTjq9oXM9sT7mkT, https://drive.google.com/open?id=14PR13kvSlqtmm3pUrxG3yWIFcqYC_PP4, https://drive.google.com/open?id=1VCANIlo9RzkegZPsULpDswF8w8DtwEip, https://drive.google.com/open?id=1z_u3J7gHT6hYWKiqrM-l1qWtS2HGrElS, https://drive.google.com/open?id=1KwXGbeKg93ZHB0-AlT1TGtLcaVh7Mc3l"/>
    <s v="chrys.knapp@gmail.com"/>
    <d v="1899-12-30T15:02:00"/>
    <n v="8"/>
    <n v="10"/>
    <n v="8"/>
    <n v="9"/>
    <n v="5"/>
    <n v="6"/>
    <n v="4"/>
    <n v="0"/>
    <n v="7"/>
    <n v="6"/>
    <n v="0"/>
    <n v="1"/>
    <n v="7"/>
    <n v="8"/>
    <n v="4.333333333333333"/>
    <n v="3.6666666666666665"/>
    <n v="6.3"/>
  </r>
  <r>
    <x v="531"/>
    <x v="0"/>
    <x v="104"/>
    <x v="18"/>
    <s v="RS"/>
    <x v="6"/>
    <x v="536"/>
    <x v="0"/>
    <n v="8"/>
    <s v="Piso em basalto com recorte regular. Boa condição do piso, com algumas frestas. Não há presença de piso tátil, nem indicando o acesso de pedestres."/>
    <s v="10 | Calçada com mais de 3,0 metros de largura e faixa livre com 1,20 m ou mais"/>
    <n v="3.42"/>
    <n v="1.6"/>
    <m/>
    <n v="9"/>
    <s v="Máximo medido até 2°."/>
    <n v="9"/>
    <s v="2 acessos de veículos e um obstáculo móvel."/>
    <s v="5 | A rampa existe, mas está fora de norma ou sem manutenção"/>
    <s v="Não há rampas de acessibilidade nesse ponto. Apenas rampa de acesso de veículos. Há uma rampa de acessibilidade no lote próximo, porém não pertence ao Ministério e não atende todas os critérios das normas de acessibilidade."/>
    <n v="6"/>
    <s v="Não há faixa de pedestre na frente da edificação, mas sim próxima a ela e a avaliação se refere a essa. A faixa se encontra com aparência desgastada, porém visível, e não há placa ou iluminação que sinalizem a mesma."/>
    <n v="4"/>
    <s v="Não há semáforo na frente da edificação e sim próxima a ela e a avaliação se refere a esse. O semáforo não tem som, nem botão. Não ficou claro como funcionava o semáforo, pois durante o levantamento o semáforo não fechou em nenhum momento. Foram efetuados 2 levantamentos no mesmo local e o sinal não fechou durante todo esse período. De qualquer maneira, observou-se que poderia ser realizada a travessia, na melhor oportunidade até a parada de ônibus que fica no corredor central da via, pois haviam picos sem trafego de veículos. "/>
    <s v="0 | Trecho não tem nenhuma orientação para localização dos pedestres"/>
    <m/>
    <n v="8"/>
    <n v="60"/>
    <s v="Nos momentos de circulação de veículos (quando abriam os semáforos para os carros) o ruído era incômodo. Decibelímetro: mínimo registrado: 48.2dB e máximo registrado: 78.7dB."/>
    <n v="6"/>
    <s v="Um pouco de poluição no ar, cheiro de fumaça. Não há poluição visual."/>
    <n v="1"/>
    <s v="Há um orelhão e no momento do levantamento estava sendo usado como abrigo de sombra."/>
    <s v="0 | Trecho de rua sem nenhuma vegetação"/>
    <n v="0"/>
    <m/>
    <n v="7"/>
    <s v="Sensação de insegurança durante a circulação de veículos, mesmo a via sendo com velocidade máxima de 60k/h. Quanto a roubos, a sensação poderia ser avaliada como “nem segura, nem insegura”, não havia muita circulação de pessoas, porém a edificação é próxima a áreas militares. "/>
    <s v="https://drive.google.com/open?id=1bHrFmKCYswtwEDbRpU4z9gQMxwOYPCvH, https://drive.google.com/open?id=1CbZb9uQF7rLbTxaWqPfGfH3a9GaCaeBw, https://drive.google.com/open?id=1bIiJakCGjKlLbwBBWyPx6PsXlH4OpoCb, https://drive.google.com/open?id=1kBOdTKJEriP6sbOpHwn2F4KGhQwEQqnV, https://drive.google.com/open?id=1YIk21myrRJO-koUH_GQ0RQLR6iuTCvBt, https://drive.google.com/open?id=1K_EySab9QsnoPVr6jCbtijcM0e0UIkcy"/>
    <s v="chrys.knapp@gmail.com"/>
    <d v="1899-12-30T15:13:00"/>
    <n v="8"/>
    <n v="10"/>
    <n v="9"/>
    <n v="9"/>
    <n v="5"/>
    <n v="6"/>
    <n v="4"/>
    <n v="0"/>
    <n v="8"/>
    <n v="6"/>
    <n v="1"/>
    <n v="0"/>
    <n v="7"/>
    <n v="8.1999999999999993"/>
    <n v="4.333333333333333"/>
    <n v="3.8333333333333335"/>
    <n v="6.4333333333333336"/>
  </r>
  <r>
    <x v="532"/>
    <x v="0"/>
    <x v="104"/>
    <x v="18"/>
    <s v="RS"/>
    <x v="5"/>
    <x v="537"/>
    <x v="0"/>
    <s v="5 | Calçada com frestas, além de algumas falhas no pavimento"/>
    <s v="Piso em basalto com recorte regular, com alguns pisos desnivelados y falta de outros. Frestas maiores que 15mm em alguns pontos. Mudança de pavimentação no acesso de veículos para paralelepípedo, revestimento que aumenta a trepidação em dispositivos com rodas e com fretas maiores que 15mm. Não há piso tátil."/>
    <s v="10 | Calçada com mais de 3,0 metros de largura e faixa livre com 1,20 m ou mais"/>
    <n v="3.2"/>
    <n v="1.8"/>
    <s v="A largura muda quando se atravessa o acesso de veículos. Por um lado a largura total é de 3.20m, com faixa livre de 1.80m (colocados acima). Por outro lado a largura total é de 4.60m e a faixa livre de 3.30m."/>
    <n v="8"/>
    <m/>
    <n v="8"/>
    <s v="Apenas algumas deformações no piso. Cones (obstáculo móvel) e dois acessos grandes de carros."/>
    <s v="5 | A rampa existe, mas está fora de norma ou sem manutenção"/>
    <s v="Há três rampas de acessibilidade no trecho. Nenhuma atende as normas."/>
    <s v="5 | Faixa desgastada, com falta de manutenção e sem placas de advertência."/>
    <s v="Há duas faixas de pedestres. São visíveis, porém desgastada, sem placas ou iluminação de sinalização."/>
    <s v="5 | Trecho com semáforo para pedestres, mas sem sinal sonoro. Espera para abertura superior a 1 min. e tempo curto (menos de 15 seg.) para travessia"/>
    <s v="Dois semáforos de pedestre sem botão e nem som. Não ficou claro como funcionavam, pois durante o levantamento os semáforos não fecharam em nenhum momento. De qualquer maneira, observou-se que poderia ser realizada a travessia, na melhor oportunidade, até a parada de ônibus que fica no corredor central da via, pois tinham picos sem trafego de veículos."/>
    <s v="0 | Trecho não tem nenhuma orientação para localização dos pedestres"/>
    <m/>
    <n v="8"/>
    <n v="59"/>
    <s v="Nos momentos de circulação de veículos (quando abriam os semáforos para os carros) o ruído era incômodo. Decibelímetro: mínimo registrado: 47.8dB e máximo registrado: 79.8dB."/>
    <n v="8"/>
    <s v="Um pouco de poluição no ar, cheiro de gasolina. Não há poluição visual."/>
    <n v="1"/>
    <s v="Foi registrada apenas uma lixeira."/>
    <n v="8"/>
    <n v="17"/>
    <s v="Presença de árvores com copa pouco volumosa e de tronco fino, assim como alguns arbustos, além de jardins na calçada e no recuo adjacente à calçada. No momento do levantamento a sensação de calor era grande igual. "/>
    <n v="6"/>
    <s v="Sensação segura quanto ao trafego, mesmo com a velocidade máxima sendo de 60 k/h e os carros circulando a mais. Quanto à percepção de roubo a pedestre, no momento do levantamento, parecia ser inseguro, mesmo sendo área militar, até se aproximar do acesso de veículos onde haviam mais pessoas (guarita e pessoas saindo/entrando de carro, por ex.). Quanto mais perto da Rua Capitão André Lago Paris, a sensação de segurança aumentava (presença de casinhas com muros baixos, na continuação da calçada), quanto mais perto do Foro do Partenon, a sensação de insegurança aumentava."/>
    <s v="https://drive.google.com/open?id=1-XVjOjsgRMrf_1zzo0ZmMViSAakfZIXU, https://drive.google.com/open?id=18jB-iEgKgYZaLhcFfPApcuYZ-tl4bIt1, https://drive.google.com/open?id=1zSWorERXtwhXuq0V21n-VPvQvZ11g6af, https://drive.google.com/open?id=1hFLBKqOvkkFEfie7YVZNmJn0Vo5uXDsc, https://drive.google.com/open?id=1FD8h6eeExPoykT1FT_zMGAfdozoDYl92, https://drive.google.com/open?id=1GA8nuYOOGP8j3QwYDfmJakoWI3weNZIA, https://drive.google.com/open?id=18WYGtseXigZqjlCSYM_UuKn_71h9YmPs, https://drive.google.com/open?id=11KGH70i0QXx0N_9uyhNsAI2CyTXE6m5f, https://drive.google.com/open?id=1HaWmmnlC9vMyPDS5lYk7Pq9JLsOnoQNR"/>
    <s v="chrys.knapp@gmail.com"/>
    <d v="1899-12-30T15:19:00"/>
    <n v="5"/>
    <n v="10"/>
    <n v="8"/>
    <n v="8"/>
    <n v="5"/>
    <n v="5"/>
    <n v="5"/>
    <n v="0"/>
    <n v="8"/>
    <n v="8"/>
    <n v="1"/>
    <n v="8"/>
    <n v="6"/>
    <n v="7.2"/>
    <n v="4.166666666666667"/>
    <n v="6.833333333333333"/>
    <n v="6.4"/>
  </r>
  <r>
    <x v="533"/>
    <x v="0"/>
    <x v="104"/>
    <x v="18"/>
    <s v="RS"/>
    <x v="2"/>
    <x v="538"/>
    <x v="0"/>
    <s v="5 | Calçada com frestas, além de algumas falhas no pavimento"/>
    <s v="Piso em basalto de recorte regular, com desnivelamentos e algumas frestas maiores a 15mm. Não há piso tátil."/>
    <n v="1"/>
    <n v="2.2799999999999998"/>
    <n v="1.01"/>
    <s v="A largura começa com 2.28m e chega a 0.86m. Na maior parte do trecho não permite a passagem de duas pessoas, uma ao lado da outra, simultaneamente."/>
    <n v="8"/>
    <s v="Máximo medido até 2°, porém com alguns desnivelamentos."/>
    <n v="7"/>
    <s v="Postes nas esquinas."/>
    <s v="5 | A rampa existe, mas está fora de norma ou sem manutenção"/>
    <s v="Rampa na esquina que não atende às normas."/>
    <s v="5 | Faixa desgastada, com falta de manutenção e sem placas de advertência."/>
    <s v="Faixa de pedestre visível, sem placa ou iluminação de sinalização. Foi observado que na R. Coronel Aparício Borges as pessoas atravessavam fora da faixa, e não utilizavam o viaduto que está a uma quadra do centro de saúde, onde a travessia se faz no nível da rua (porém, requer mais deslocamento)."/>
    <s v="0 | Trecho não tem semáforo para pedestre ou semáforo está com defeito"/>
    <m/>
    <s v="0 | Trecho não tem nenhuma orientação para localização dos pedestres"/>
    <m/>
    <n v="9"/>
    <n v="55"/>
    <s v="Pouco ruído, mesmo estando próxima a uma avenida de movimento. Decibelímetro: mínimo registrado: 41.1dB e máximo registrado: 77.4dB."/>
    <n v="8"/>
    <s v="Um pouco cheiro ruim, mas não muito forte. Não há poluição visual."/>
    <s v="0 | Trecho sem nenhum ponto de apoio ou conforto para o pedestre"/>
    <m/>
    <s v="0 | Trecho de rua sem nenhuma vegetação"/>
    <m/>
    <m/>
    <n v="6"/>
    <s v="A sensação de segurança quanto ao tráfego de veículos e a roubo à pedestres pode ser avaliado como “nem seguro, nem inseguro”. A rua está localizada na marginal da rua principal. Próximo a uma parada grande de ônibus."/>
    <s v="https://drive.google.com/open?id=1Ka3QIrSXnXP0JlJYPdc5vGDLH9HlcLIf, https://drive.google.com/open?id=1L0xmM4ht7KTqT1il9t136iisORpEGduo, https://drive.google.com/open?id=1X_VZHhJwPQMboN-6UogLota7ix4lOzpP, https://drive.google.com/open?id=11SbIcqjgfC9gIYyZxQLm87VIAhzLXP-x, https://drive.google.com/open?id=1ojAi663XbI6mY8zHFdlPtzw72jeKKyn4, https://drive.google.com/open?id=1-cDQeszJogqehU_WcyUclAqqw4y19hYZ, https://drive.google.com/open?id=1ljwemsBGstt6PJu5eskwhkggP3ObUSqM, https://drive.google.com/open?id=1Ozun8s5bm1w3lrrXPvjtZcV8Q_MVVBMM, https://drive.google.com/open?id=1gzAhcD5H9A4KQ47Eim88R9xbUUUNPrYE, https://drive.google.com/open?id=1kf18aIKFy4_6h6tleBIHrVvvohbDleg-"/>
    <s v="chrys.knapp@gmail.com"/>
    <d v="1899-12-30T15:40:00"/>
    <n v="5"/>
    <n v="1"/>
    <n v="8"/>
    <n v="7"/>
    <n v="5"/>
    <n v="5"/>
    <n v="0"/>
    <n v="0"/>
    <n v="9"/>
    <n v="8"/>
    <n v="0"/>
    <n v="0"/>
    <n v="6"/>
    <n v="5.2"/>
    <n v="2.5"/>
    <n v="4.333333333333333"/>
    <n v="4.5666666666666664"/>
  </r>
  <r>
    <x v="534"/>
    <x v="0"/>
    <x v="105"/>
    <x v="18"/>
    <s v="RS"/>
    <x v="1"/>
    <x v="539"/>
    <x v="0"/>
    <n v="6"/>
    <s v="Pequenas irregularidades no calçamento. Sem piso tátil."/>
    <s v="10 | Calçada com mais de 3,0 metros de largura e faixa livre com 1,20 m ou mais"/>
    <n v="5.45"/>
    <n v="3.05"/>
    <s v="Existe apenas um pequeno trecho mais estreito, considerei como obstáculo (ver fotos). "/>
    <s v="10 | Calçada de aparência plana, que não impede o caminhar confortável e seguro"/>
    <s v="Calçada plana ≤ 5 graus. "/>
    <s v="5 | Obstáculos obrigam a constantes desvios."/>
    <s v="1 árvore de grande porte provoca grande estreitamento na calçada. 1 entrada de veículos sem sinalização."/>
    <s v="5 | A rampa existe, mas está fora de norma ou sem manutenção"/>
    <s v="Rampas presentes na esquina e em frente ao edifício, porém, sem manutenção e/ou fora da norma."/>
    <n v="7"/>
    <s v="Faixas nas esquinas e em frente ao edifício.  Visíveis. Apenas uma possui sinalização para motoristas. "/>
    <s v="5 | Trecho com semáforo para pedestres, mas sem sinal sonoro. Espera para abertura superior a 1 min. e tempo curto (menos de 15 seg.) para travessia"/>
    <s v="Semáforo 1 (em frente ao edifício): Tempo de espera = 23s; Tempo de abertura = 12s; sem sinal sonoro ."/>
    <s v="0 | Trecho não tem nenhuma orientação para localização dos pedestres"/>
    <s v="Sem placas."/>
    <s v="10 | Trecho com baixo nível de ruído, com, no máximo, 65 dB de nível sonoro"/>
    <n v="58"/>
    <s v="Ambiente silencioso."/>
    <n v="8"/>
    <s v="Sensação de conforto."/>
    <s v="5 | Trecho com algum local para descanso ou abrigo, como parada de ônibus ou marquise de edifício"/>
    <s v="Próximo à praça Garibaldi, no entanto, não há muita oferta de mobiliário."/>
    <s v="10 | Rua com árvores dispostas a cada 10 metros. Canteiros ajardinados e bem mantidos ao lado da calçada. Edificações também têm jardins e árvores"/>
    <n v="15"/>
    <s v="Trecho bem arborizado, 15 árvores contadas na calçada. Árvores no interior do lote e no canteiro central da avenida."/>
    <s v="5 | Trecho com trânsito mais agressivo e velocidade regulamentar acima de 50 km/h"/>
    <s v="Pouco movimento. Local parece ser pouco iluminado durante a noite."/>
    <s v="https://drive.google.com/open?id=1NnrH1Vu3YpOGjaB4KuKs1HA9ix1gaEFv, https://drive.google.com/open?id=1Tz91LYgp3FBlR5Q2cIGUmFpv0kWc3VrB, https://drive.google.com/open?id=1hKK8bNx74dONoMYGSNDiQk4D4gQykP2Q, https://drive.google.com/open?id=1x06HAvinpYzxZURMmGUNIGrq9LrYygay, https://drive.google.com/open?id=1Cbg0B3vy1gox1KTAGHS8n1-ZYhhGI_OJ, https://drive.google.com/open?id=1pJ_fhnForySp_AN1-vPcaGUIBAVMNwnw, https://drive.google.com/open?id=1j4cTNLMQB5GRFMWog8CZCBUJuuI1roKb, https://drive.google.com/open?id=1VECav3NHoCwiddeqjdCHWm6u2mAF_x1-, https://drive.google.com/open?id=17pyQFQET5YDdZpbgmqv3NvV3f3m6JUNe, https://drive.google.com/open?id=1zT4LEvqXovMnwtIkTeHWyJBD6CmPHwdJ"/>
    <s v="diegold01@gmail.com"/>
    <d v="1899-12-30T11:00:00"/>
    <n v="6"/>
    <n v="10"/>
    <n v="10"/>
    <n v="5"/>
    <n v="5"/>
    <n v="7"/>
    <n v="5"/>
    <n v="0"/>
    <n v="10"/>
    <n v="8"/>
    <n v="5"/>
    <n v="10"/>
    <n v="5"/>
    <n v="7.2"/>
    <n v="5.166666666666667"/>
    <n v="8.8333333333333339"/>
    <n v="6.9"/>
  </r>
  <r>
    <x v="535"/>
    <x v="0"/>
    <x v="105"/>
    <x v="18"/>
    <s v="RS"/>
    <x v="9"/>
    <x v="540"/>
    <x v="2"/>
    <n v="7"/>
    <s v="Pequenas irregularidades. Sem piso tátil."/>
    <n v="9"/>
    <n v="3"/>
    <n v="3"/>
    <s v="Considerei a largura total igual a faixa livre. Calçada do edifício adjacente mais estreita."/>
    <s v="10 | Calçada de aparência plana, que não impede o caminhar confortável e seguro"/>
    <s v="Calçada plana ≤ 5 graus. "/>
    <n v="8"/>
    <s v="Calçada do Edifício termina em entrada de veículos com degrau."/>
    <s v="0 | Não há rampas de acessibilidade."/>
    <s v="Existe um rebaixamento do meio fio, mas o local está danificado e não possui continuidade (rampa) do outro lado."/>
    <s v="5 | Faixa desgastada, com falta de manutenção e sem placas de advertência."/>
    <s v="(em frente ao edifício), faixa visível, sem sinalização."/>
    <s v="0 | Trecho não tem semáforo para pedestre ou semáforo está com defeito"/>
    <s v="Sem semáforos para pedestres, (local de tráfego leve)."/>
    <s v="0 | Trecho não tem nenhuma orientação para localização dos pedestres"/>
    <s v="Sem placas."/>
    <s v="10 | Trecho com baixo nível de ruído, com, no máximo, 65 dB de nível sonoro"/>
    <n v="58"/>
    <s v="Decibelímetro: mínimo registrado: 47.3dB e máximo registrado: 78.6dB."/>
    <s v="10 | Trecho com baixo nível de poluição, permitindo sentir até o aroma de plantas e flores"/>
    <s v="Baixo nível de poluição aparente."/>
    <s v="10 | Trecho com muitos bancos, praças, minipraças, espaços cobertos para descanso, abrigos para a chuva, banheiros e bebedouros públicos"/>
    <s v="Em frente à praça Marechal Deodoro."/>
    <s v="0 | Trecho de rua sem nenhuma vegetação"/>
    <n v="0"/>
    <s v="Sem árvores no trecho."/>
    <n v="8"/>
    <s v="Sensação de segurança. Presença de policiamento nas proximidades. "/>
    <s v="https://drive.google.com/open?id=12kXDO6JplITLUldfI9g62UjmSLnC2w4u, https://drive.google.com/open?id=1Nji26vhGV5FVq38lOZZSMVsn6nD2WCfW, https://drive.google.com/open?id=1DSVmvCFm2bpIjWaBx_qQG8_wRev3QTys, https://drive.google.com/open?id=1S7Fl0dhNFC-5oMn9_k4tRviwq7BNFnbo, https://drive.google.com/open?id=1k4052n1y0XIt2i42QbEPrbFlH5yDLkz0, https://drive.google.com/open?id=1yDYsnOT81QQuhnzLHnpg_jSG_FXNNSlC"/>
    <s v="diegold01@gmail.com"/>
    <d v="1899-12-30T15:35:00"/>
    <n v="7"/>
    <n v="9"/>
    <n v="10"/>
    <n v="8"/>
    <n v="0"/>
    <n v="5"/>
    <n v="0"/>
    <n v="0"/>
    <n v="10"/>
    <n v="10"/>
    <n v="10"/>
    <n v="0"/>
    <n v="8"/>
    <n v="6.8"/>
    <n v="2.5"/>
    <n v="6.666666666666667"/>
    <n v="6.0333333333333332"/>
  </r>
  <r>
    <x v="536"/>
    <x v="0"/>
    <x v="105"/>
    <x v="18"/>
    <s v="RS"/>
    <x v="8"/>
    <x v="541"/>
    <x v="1"/>
    <n v="8"/>
    <s v="Piso regular. Sem piso tátil."/>
    <n v="8"/>
    <n v="2.2999999999999998"/>
    <n v="2"/>
    <s v="Alguns elementos diminuem a largura total da calçada, como placa e lixeira."/>
    <s v="10 | Calçada de aparência plana, que não impede o caminhar confortável e seguro"/>
    <s v="Calçada plana ≤ 5 graus. "/>
    <n v="8"/>
    <s v="1 entrada de veículos com pequeno desnível na calçada."/>
    <s v="5 | A rampa existe, mas está fora de norma ou sem manutenção"/>
    <s v="Duas rampas no trecho, ambas fora da norma."/>
    <n v="8"/>
    <s v="Faixa visível, sem sinalização para motoristas."/>
    <s v="0 | Trecho não tem semáforo para pedestre ou semáforo está com defeito"/>
    <s v="Sem semáforos para pedestres, (local de tráfego leve)."/>
    <s v="0 | Trecho não tem nenhuma orientação para localização dos pedestres"/>
    <s v="Sem placas."/>
    <s v="10 | Trecho com baixo nível de ruído, com, no máximo, 65 dB de nível sonoro"/>
    <n v="58"/>
    <s v="Decibelímetro: mínimo registrado: 42.1dB e máximo registrado: 80.2dB."/>
    <s v="10 | Trecho com baixo nível de poluição, permitindo sentir até o aroma de plantas e flores"/>
    <s v="Ambiente confortável."/>
    <s v="10 | Trecho com muitos bancos, praças, minipraças, espaços cobertos para descanso, abrigos para a chuva, banheiros e bebedouros públicos"/>
    <s v="Em frente à praça Marechal Deodoro."/>
    <s v="5 | Trecho com algumas árvores que trazem sombra"/>
    <m/>
    <s v="Árvores e jardins no lote apenas."/>
    <n v="8"/>
    <s v="Sensação de segurança. Presença de policiamento nas proximidades. "/>
    <s v="https://drive.google.com/open?id=1BV5XvcTCNpHaCL6UPzZD8HgVDWcRuHTG, https://drive.google.com/open?id=1IGSW6kgFArXL3eQ1go4-n0K8ZglC7TmK, https://drive.google.com/open?id=1-H1v8Xt_pTAwzSUBkxMjwKBDYiEWK5y8, https://drive.google.com/open?id=1IVFR_KtC1Vffuuc4hTdw2PHAW4xMwJQa, https://drive.google.com/open?id=1v4CbqSP1v1vtTv8kNZAoIQr5rNcj2ZGs, https://drive.google.com/open?id=1kTaevQKZSop-rCl09w5u8A3qvzPCj6EL, https://drive.google.com/open?id=17HxIWTs7U7GWcfWarwusfgn9-drUGVx9"/>
    <s v="diegold01@gmail.com"/>
    <d v="1899-12-30T15:20:00"/>
    <n v="8"/>
    <n v="8"/>
    <n v="10"/>
    <n v="8"/>
    <n v="5"/>
    <n v="8"/>
    <n v="0"/>
    <n v="0"/>
    <n v="10"/>
    <n v="10"/>
    <n v="10"/>
    <n v="5"/>
    <n v="8"/>
    <n v="7.8"/>
    <n v="4"/>
    <n v="8.3333333333333339"/>
    <n v="7.166666666666667"/>
  </r>
  <r>
    <x v="537"/>
    <x v="0"/>
    <x v="105"/>
    <x v="18"/>
    <s v="RS"/>
    <x v="6"/>
    <x v="542"/>
    <x v="0"/>
    <n v="9"/>
    <s v="Regular. Com piso tátil."/>
    <n v="7"/>
    <n v="2.2000000000000002"/>
    <n v="1.3"/>
    <s v="Faixa livre medida no ponto mais estreito."/>
    <s v="10 | Calçada de aparência plana, que não impede o caminhar confortável e seguro"/>
    <s v="Calçada plana ≤ 5 graus. "/>
    <n v="7"/>
    <s v="Muitas placas com bicicletas presas podem atrapalhar a circulação. 1 entrada de veículos sinalizada."/>
    <s v="5 | A rampa existe, mas está fora de norma ou sem manutenção"/>
    <s v="Rampa presente nas esquinas, uma não está de acordo com a norma (sem piso tátil) Também não há continuidade do outro lado da rua."/>
    <n v="7"/>
    <s v="Faixas nas esquinas. Visíveis, sem sinalização para motoristas."/>
    <s v="0 | Trecho não tem semáforo para pedestre ou semáforo está com defeito"/>
    <s v="Sem semáforos para pedestres."/>
    <s v="0 | Trecho não tem nenhuma orientação para localização dos pedestres"/>
    <s v="Sem placas."/>
    <s v="10 | Trecho com baixo nível de ruído, com, no máximo, 65 dB de nível sonoro"/>
    <n v="62"/>
    <s v="Decibelímetro: mínimo registrado: 53.6dB e máximo registrado: 75.6dB."/>
    <n v="7"/>
    <s v="Apesar do tráfego moderado, muitos veículos de carga. "/>
    <s v="10 | Trecho com muitos bancos, praças, minipraças, espaços cobertos para descanso, abrigos para a chuva, banheiros e bebedouros públicos"/>
    <s v="Próximo a praça da Alfândega."/>
    <s v="0 | Trecho de rua sem nenhuma vegetação"/>
    <m/>
    <s v="Sem árvores no trecho."/>
    <n v="7"/>
    <s v="Policiamento na praça adjacente. Trânsito agressivo durante o dia. Movimento deve cessar durante a noite."/>
    <s v="https://drive.google.com/open?id=1AnMQaLI_nXKuShZTCu3pEv9LgN47bpZl, https://drive.google.com/open?id=12k3MhLVTzIQwkFmyY6Acl2oIZ4tcTIMY, https://drive.google.com/open?id=1gG0wfWMU4kiCDpJZFWCGQI5OfZZQiTEK, https://drive.google.com/open?id=1633QZXkf3HciHyQ05NkxfC7XM1o5BH6M, https://drive.google.com/open?id=1Ok9W7BRxP0uxET_U0E1KK2l8AFkNNAOi, https://drive.google.com/open?id=1Y_UzD4tOoKCl4XiluObdw1uVnYPOTz5I, https://drive.google.com/open?id=1bzCpl1aYd7P1IJEV_alvWfXD6YhnvwOD, https://drive.google.com/open?id=1XK0ioj5YFb6hNlo-Pizwpmx4VaBZRA1f, https://drive.google.com/open?id=1LPafjdfGwbegY7LGoLNGtEaQdmKKcP3J, https://drive.google.com/open?id=13fuJwjlZdygrEfsZMU3N8Ph1W8v29x7-"/>
    <s v="diegold01@gmail.com"/>
    <d v="1899-12-30T16:00:00"/>
    <n v="9"/>
    <n v="7"/>
    <n v="10"/>
    <n v="7"/>
    <n v="5"/>
    <n v="7"/>
    <n v="0"/>
    <n v="0"/>
    <n v="10"/>
    <n v="7"/>
    <n v="10"/>
    <n v="0"/>
    <n v="7"/>
    <n v="7.6"/>
    <n v="3.5"/>
    <n v="6.166666666666667"/>
    <n v="6.4333333333333336"/>
  </r>
  <r>
    <x v="538"/>
    <x v="0"/>
    <x v="105"/>
    <x v="18"/>
    <s v="RS"/>
    <x v="7"/>
    <x v="543"/>
    <x v="1"/>
    <n v="9"/>
    <s v="Piso regular. Piso tátil junto ao acesso de veículos."/>
    <n v="9"/>
    <n v="2.85"/>
    <n v="1.5"/>
    <s v="Faixa livre medida no trecho mais estreito (depósito de lixo)."/>
    <s v="10 | Calçada de aparência plana, que não impede o caminhar confortável e seguro"/>
    <s v="Calçada plana ≤ 5 graus. "/>
    <n v="8"/>
    <s v="3 entradas de veículo sem sinalização."/>
    <s v="10 | Rampas e todas as esquinas, absolutamente de acordo com o padrão da NBR 9050."/>
    <s v="2 rampas avaliadas."/>
    <s v="10 | Faixa de pedestres bem visível, com iluminação para aumentar visibilidade e sinalização de advertência ao motorista"/>
    <m/>
    <s v="5 | Trecho com semáforo para pedestres, mas sem sinal sonoro. Espera para abertura superior a 1 min. e tempo curto (menos de 15 seg.) para travessia"/>
    <s v="Semáforo 1 (esquina): Tempo de espera = 2min; Tempo de travessia = 17s; sem sinal sonoro. Semáforo 2 (esquina): Tempo de espera = 28s; Tempo de travessia = 25s; sem sinal sonoro. Nota referente ao semáforo pior."/>
    <s v="0 | Trecho não tem nenhuma orientação para localização dos pedestres"/>
    <s v="Sem placas."/>
    <n v="6"/>
    <n v="67"/>
    <s v="Decibelímetro: mínimo registrado: 56.7dB e máximo registrado: 79.7dB."/>
    <s v="5 | Trecho com tráfego intenso de veículos, em especial motocicletas, ônibus, caminhões e vans com motor diesel"/>
    <s v="Trecho com tráfego intenso."/>
    <n v="8"/>
    <s v="Próximo à praça Dom Sebastião."/>
    <s v="5 | Trecho com algumas árvores que trazem sombra"/>
    <m/>
    <s v="Sem árvores na calçada, apenas no interior do lote (universidade)."/>
    <n v="7"/>
    <s v="Grande movimentação de veículos. Seguro para caminhar durante o dia.  Durante a noite fecha o comércio e a universidade."/>
    <s v="https://drive.google.com/open?id=17f7_BhLDTu8kkZDSnEsp6i-Kb9z503VF, https://drive.google.com/open?id=1KyLRX0hgREHwF4miF6UtUmTI9NSoKMso, https://drive.google.com/open?id=10synFuP3MGaN-bYs8NmCCywzI0sS-P-K, https://drive.google.com/open?id=1qxetoSIzG0FdWugCkpWMWzUnX_RtFXhP, https://drive.google.com/open?id=1CShzF2dvoyXVYVQqtrDTyyVbZ945Ffyb, https://drive.google.com/open?id=1oKrHgdK1AjcDw4F4CLkgSIKlYm4CsxyQ, https://drive.google.com/open?id=1eUiMxL_5brDqhha39Z-lymm1y9UUrNMg, https://drive.google.com/open?id=18-POrupWfbWqOsLQmgKR8PRyGwVOAUp2, https://drive.google.com/open?id=1oa1WVzRpf-3twkGB7-rNbQhkv1MLazfA"/>
    <s v="diegold01@gmail.com"/>
    <d v="1899-12-30T14:15:00"/>
    <n v="9"/>
    <n v="9"/>
    <n v="10"/>
    <n v="8"/>
    <n v="10"/>
    <n v="10"/>
    <n v="5"/>
    <n v="0"/>
    <n v="6"/>
    <n v="5"/>
    <n v="8"/>
    <n v="5"/>
    <n v="7"/>
    <n v="9.1999999999999993"/>
    <n v="6.666666666666667"/>
    <n v="5.833333333333333"/>
    <n v="7.8"/>
  </r>
  <r>
    <x v="539"/>
    <x v="0"/>
    <x v="105"/>
    <x v="18"/>
    <s v="RS"/>
    <x v="7"/>
    <x v="544"/>
    <x v="1"/>
    <n v="9"/>
    <s v="Pequenas irregularidades. Possui piso tátil."/>
    <s v="10 | Calçada com mais de 3,0 metros de largura e faixa livre com 1,20 m ou mais"/>
    <n v="3.85"/>
    <n v="2.15"/>
    <m/>
    <s v="10 | Calçada de aparência plana, que não impede o caminhar confortável e seguro"/>
    <s v="Calçada plana ≤ 5 graus."/>
    <s v="10 | Trecho sem obstáculos permite o caminhar contínuo pela calçada"/>
    <s v="Sem obstáculos na faixa livre."/>
    <s v="5 | A rampa existe, mas está fora de norma ou sem manutenção"/>
    <s v="As rampas não estão de acordo com a norma (sem piso tátil). Não há rampa do outro lado da faixa."/>
    <s v="5 | Faixa desgastada, com falta de manutenção e sem placas de advertência."/>
    <s v="Foram encontradas duas travessias semaforizadas no trecho, apenas uma possui faixa. Pedestres costumam atravessar fora da faixa nesse local."/>
    <s v="5 | Trecho com semáforo para pedestres, mas sem sinal sonoro. Espera para abertura superior a 1 min. e tempo curto (menos de 15 seg.) para travessia"/>
    <s v="Semáforo 1 (parada de ônibus): Tempo de espera = 1min20s; Tempo de travessia = 15s; sem sinal sonoro. Semáforo 2 (esquina): Tempo de espera = 40s; Tempo de travessia = 50s; sem sinal sonoro."/>
    <n v="4"/>
    <s v="Apenas uma placa, em mal estado de conservação, indicando os ônibus que param no local."/>
    <n v="9"/>
    <n v="64"/>
    <s v="Média próxima ao limite para nota 10. Decibelímetro: mínimo registrado: 51.3dB e máximo registrado: 86.3dB."/>
    <s v="5 | Trecho com tráfego intenso de veículos, em especial motocicletas, ônibus, caminhões e vans com motor diesel"/>
    <s v="Local bem ventilado, porém, com tráfego intenso de ônibus."/>
    <s v="10 | Trecho com muitos bancos, praças, minipraças, espaços cobertos para descanso, abrigos para a chuva, banheiros e bebedouros públicos"/>
    <s v="Mobiliário disponível no interior da universidade."/>
    <s v="10 | Rua com árvores dispostas a cada 10 metros. Canteiros ajardinados e bem mantidos ao lado da calçada. Edificações também têm jardins e árvores"/>
    <n v="16"/>
    <s v="16 árvores de grande porte."/>
    <s v="5 | Trecho com trânsito mais agressivo e velocidade regulamentar acima de 50 km/h"/>
    <s v="Local bastante movimentado durante o dia. Durante a noite o comércio próximo está fechado. Reconhecido como um local perigoso à noite. Altas velocidades na via (av. João Pessoa)."/>
    <s v="https://drive.google.com/open?id=1eKP75rxCwAH567r1ggVqRP5unCxuuwXo, https://drive.google.com/open?id=1UYBqXvlkQ1HkHX15rh46hBXdusB8dnxr, https://drive.google.com/open?id=1I2Sn9YpqzgwJ1H5qd5ylKMRKLPOp-25j, https://drive.google.com/open?id=1z6Jm8J0duybbCW2zgLDkdT1lGnGsIKU7, https://drive.google.com/open?id=1VtweC99NBd9KOq19utl8ElXJXNFjtHXD, https://drive.google.com/open?id=1iwauu5qDhzF-xnqYF6qP9Mwz29YcM32E, https://drive.google.com/open?id=16_lF5FbpGxC5Lzd2XiiBr0YE2TiItEBF"/>
    <s v="diegold01@gmail.com"/>
    <d v="1899-12-30T13:00:00"/>
    <n v="9"/>
    <n v="10"/>
    <n v="10"/>
    <n v="10"/>
    <n v="5"/>
    <n v="5"/>
    <n v="5"/>
    <n v="4"/>
    <n v="9"/>
    <n v="5"/>
    <n v="10"/>
    <n v="10"/>
    <n v="5"/>
    <n v="8.8000000000000007"/>
    <n v="4.833333333333333"/>
    <n v="8.8333333333333339"/>
    <n v="7.6333333333333337"/>
  </r>
  <r>
    <x v="540"/>
    <x v="0"/>
    <x v="105"/>
    <x v="18"/>
    <s v="RS"/>
    <x v="7"/>
    <x v="545"/>
    <x v="0"/>
    <n v="9"/>
    <s v="Piso regular, pequenas imperfeições. Possui piso tátil."/>
    <s v="10 | Calçada com mais de 3,0 metros de largura e faixa livre com 1,20 m ou mais"/>
    <n v="3.4"/>
    <n v="1.5"/>
    <s v="Faixa livre medida no trecho mais estreito."/>
    <s v="10 | Calçada de aparência plana, que não impede o caminhar confortável e seguro"/>
    <s v="Calçada plana ≤ 5 graus. "/>
    <n v="7"/>
    <s v="3 entradas de veículo sem sinalização. Havia um carrinho de comércio ocupando a calçada no momento da avaliação."/>
    <s v="10 | Rampas e todas as esquinas, absolutamente de acordo com o padrão da NBR 9050."/>
    <m/>
    <s v="10 | Faixa de pedestres bem visível, com iluminação para aumentar visibilidade e sinalização de advertência ao motorista"/>
    <m/>
    <s v="5 | Trecho com semáforo para pedestres, mas sem sinal sonoro. Espera para abertura superior a 1 min. e tempo curto (menos de 15 seg.) para travessia"/>
    <s v="Semáforo 1 (frente ao prédio): Tempo de espera = 3min; Tempo de travessia = 13s; com sinal sonoro. Semáforo 2 (esquina): Tempo de espera = 36s; Tempo de travessia = 1min44s; sem sinal sonoro. (semáforo da esquina conecta com ilhas de travessia com maior tempo de espera)"/>
    <s v="5 | Trecho tem apenas placas indicando os pontos de interesse"/>
    <s v="Apenas pontos de interesse."/>
    <s v="10 | Trecho com baixo nível de ruído, com, no máximo, 65 dB de nível sonoro"/>
    <n v="60"/>
    <s v="Decibelímetro: mínimo registrado: 43.7dB e máximo registrado: 76.9dB."/>
    <s v="10 | Trecho com baixo nível de poluição, permitindo sentir até o aroma de plantas e flores"/>
    <s v="Local bem ventilado. "/>
    <s v="10 | Trecho com muitos bancos, praças, minipraças, espaços cobertos para descanso, abrigos para a chuva, banheiros e bebedouros públicos"/>
    <s v="Mobiliário disponível no interior da universidade."/>
    <s v="10 | Rua com árvores dispostas a cada 10 metros. Canteiros ajardinados e bem mantidos ao lado da calçada. Edificações também têm jardins e árvores"/>
    <n v="10"/>
    <s v="10 árvores no trecho. Árvores e jardins no interior do lote."/>
    <n v="7"/>
    <s v="Local bastante movimentado durante o dia.  A noite as universidades fecham após determinado horário."/>
    <s v="https://drive.google.com/open?id=14hRwbWdL-fuFOVPWe2g0GODO-uny0QZA, https://drive.google.com/open?id=1QcIOZVcdUc2S47NfGY6HO6vdJXOb2QuR, https://drive.google.com/open?id=1-JWee_aQ5TU7LDHbyhddfTh2TICmb1Q8, https://drive.google.com/open?id=1Js_haP0hHkCnOT24fNZ0KelBanYjJmuF, https://drive.google.com/open?id=1bQ2LhT-OVpL50EgbMJsxmhATkjBc3OSf, https://drive.google.com/open?id=1uuM_Y9VpRPH-ATPzXNw8t2d-yQczL0hE, https://drive.google.com/open?id=1qR5DSXvqAEUC1fcKJ6gDQ62xbkB_DAjJ, https://drive.google.com/open?id=1Q1OecdF2XQyGZ438B_Srhr1FbpcwZOKi"/>
    <s v="diegold01@gmail.com"/>
    <d v="1899-12-30T13:45:00"/>
    <n v="9"/>
    <n v="10"/>
    <n v="10"/>
    <n v="7"/>
    <n v="10"/>
    <n v="10"/>
    <n v="5"/>
    <n v="5"/>
    <n v="10"/>
    <n v="10"/>
    <n v="10"/>
    <n v="10"/>
    <n v="7"/>
    <n v="9.1999999999999993"/>
    <n v="7.5"/>
    <n v="10"/>
    <n v="8.8000000000000007"/>
  </r>
  <r>
    <x v="541"/>
    <x v="0"/>
    <x v="104"/>
    <x v="18"/>
    <s v="RS"/>
    <x v="2"/>
    <x v="546"/>
    <x v="0"/>
    <n v="8"/>
    <s v="Piso basalto de recorte regular, predominantemente em boas condições. Presença de piso tátil. Vendedores ambulantes relatam que já presenciaram pessoas tropeçando e quase caindo ou caindo nas calçadas. Algumas frestas entre diferenças de nivelamento (uma lajota afundou, p. ex.), porém que não são tão perceptíveis ao simples olhar, foram as que causaram este tipo de acidente. Mudança de piso nos acessos de veículos."/>
    <s v="10 | Calçada com mais de 3,0 metros de largura e faixa livre com 1,20 m ou mais"/>
    <n v="4"/>
    <n v="2.2000000000000002"/>
    <s v="A calçada possui uma ótima largura para o fluxo de pessoas, no entanto, a quantidade de obstáculo não deixa esse fato tão perceptível."/>
    <n v="9"/>
    <s v="A inclinação varia entre 1.6° e 6°. As maiores inclinações estavam nos acessos de veículos."/>
    <s v="5 | Obstáculos obrigam a constantes desvios."/>
    <s v="Foram contabilizados no total 22 obstáculos, entre eles: 4 acessos de veículos, 16 referente a vendedores ambulantes (não foram contabilizados 16 bancas de vendedores, mas sim obstáculos ocasionados por esses, as vezes os vendedores exibiam o produto de um lado da calçada, mas sentavam na frente do seu produto deixando um “espaço” para as pessoas se desloquem pela calçada diminuindo em muitos pontos a faixa livre de circulação), 1 banca de jornal e 1 parada de ônibus no meio da faixa livre."/>
    <s v="0 | Não há rampas de acessibilidade."/>
    <m/>
    <n v="8"/>
    <s v="Visível, sem iluminação sobre a faixa. A faixa está alinhada com o semáforo, no meio da quadra."/>
    <n v="6"/>
    <m/>
    <s v="0 | Trecho não tem nenhuma orientação para localização dos pedestres"/>
    <m/>
    <n v="9"/>
    <n v="55"/>
    <s v="Ruídos fortes esporádicos. Decibelímetro: mínimo registrado: 44.8dB e máximo registrado: 74.2dB."/>
    <n v="7"/>
    <s v="Sem cheiros fortes. Existe poluição visual pela quantidade de vendedores ambulantes e produtos ofertados na calçada."/>
    <n v="4"/>
    <s v="Foram contabilizados: 3 lixeiras, 4 orelhões, 1 caixa de correio e uma banca de revista. Também há uma parada de ônibus, porém não tem lugar para sentar. Intervenções como canteiros/muros baixos que poderia servir como locais de descanso foram “protegidos” com grade para evitar justamente que as pessoas sentem nesses lugares."/>
    <s v="5 | Trecho com algumas árvores que trazem sombra"/>
    <n v="13"/>
    <s v="Algumas árvores trazem sombra, porém árvores da adjacência são as maiores responsáveis pela sombra. Presença de jardim no recuo do hospital em alguns pontos. Agradável caminhada, com relação a presença de vegetação e sombra nessa área."/>
    <n v="9"/>
    <s v="A sensação de segurança quanto ao tráfego (trafego moderado à leve) e ao roubo à pedestres pode ser avaliado como seguro, mesmo as vezes passando veículos em alta velocidade. Há uma parada de taxi na frente do hospital, circulam muitas pessoas pelo trecho e há presença de comércios do outro lado da avenida."/>
    <s v="https://drive.google.com/open?id=1DEvWMmhumHxNmkTh33tOkcSr-6mBJ1Sz, https://drive.google.com/open?id=18IweqxDpD22u8m_cq_5kSXQJ4xGxKnLi, https://drive.google.com/open?id=18vpP7_QT981lSbtIVVV1OTKNGJxcO7zp, https://drive.google.com/open?id=1IGjTkBUNRnXbbOO7atePGlk6o64kth3J, https://drive.google.com/open?id=1EH1AjwhKWyn7YdutITJAAaYBR-gO0Jv1, https://drive.google.com/open?id=1gXXaFRlFMbj770cw4l7G4e3cStosEex1, https://drive.google.com/open?id=1IMcLaC-jDaKsYKyoTGq-OP7CHY1XkgHe, https://drive.google.com/open?id=1aIJS9gCsLgWa5ANggpljZojvIj9eFOjv, https://drive.google.com/open?id=1UCViEzmzJe2HBuoFd5jmT1DZXs8UvcKO"/>
    <s v="chrys.knapp@gmail.com"/>
    <d v="1899-12-30T10:30:00"/>
    <n v="8"/>
    <n v="10"/>
    <n v="9"/>
    <n v="5"/>
    <n v="0"/>
    <n v="8"/>
    <n v="6"/>
    <n v="0"/>
    <n v="9"/>
    <n v="7"/>
    <n v="4"/>
    <n v="5"/>
    <n v="9"/>
    <n v="6.4"/>
    <n v="6"/>
    <n v="6.5"/>
    <n v="6.6"/>
  </r>
  <r>
    <x v="542"/>
    <x v="0"/>
    <x v="103"/>
    <x v="18"/>
    <s v="RS"/>
    <x v="7"/>
    <x v="547"/>
    <x v="2"/>
    <n v="8"/>
    <s v="Sem piso táctil continuo, apenas de alerta em torno da vegetação."/>
    <n v="9"/>
    <n v="4"/>
    <n v="2.7"/>
    <s v="Em quase todo o trecho a largura de faixa livre é 2,7m, no trecho mais estreito é 1,6m."/>
    <n v="8"/>
    <s v="Inclinação apenas em um pequeno trecho de 4°"/>
    <n v="9"/>
    <s v="Escadas nas laterais, ocupam parte da calçada, mas não chega a atrapalhar a circulação"/>
    <n v="6"/>
    <s v="Apenas 2 dos 3 pontos de acesso com rampa, estes com estado de conservação médio"/>
    <n v="3"/>
    <s v="Apenas 2 dos 3 pontos de acesso possuem, com estado de conservação ruim, sem sinalização ou iluminação própria."/>
    <s v="5 | Trecho com semáforo para pedestres, mas sem sinal sonoro. Espera para abertura superior a 1 min. e tempo curto (menos de 15 seg.) para travessia"/>
    <s v="Não há semáforo, região de fácil travessia por baixo fluxo de veículos ."/>
    <n v="1"/>
    <s v="Apenas uma placa indicando que é local de segurança."/>
    <n v="9"/>
    <n v="60"/>
    <s v="Alguma circulação de ônibus e caminhões, pouco tráfego na região"/>
    <s v="10 | Trecho com baixo nível de poluição, permitindo sentir até o aroma de plantas e flores"/>
    <s v="Pouco circulação de veículos, ao lado de parque muito arborizado"/>
    <n v="3"/>
    <s v="Lixeiras, possibilidade de sentar em escadas"/>
    <s v="10 | Rua com árvores dispostas a cada 10 metros. Canteiros ajardinados e bem mantidos ao lado da calçada. Edificações também têm jardins e árvores"/>
    <n v="20"/>
    <s v="Quadra com muitas árvores, parque em frente também"/>
    <n v="8"/>
    <s v="Zona militar, transmite segurança. Porém muito pouco circulação de pedestres e fachada constante ao longo de todo quarteirão "/>
    <s v="https://drive.google.com/open?id=1SnAm1WzTrceFk9cv8_2S17vzZVtZQFpn, https://drive.google.com/open?id=1DwTIDIEG7BOKB3q8D5vTHeBGigyZD37Z, https://drive.google.com/open?id=1xiB85tNHfuVYNXreHJ0O2np7FSy_lM_A, https://drive.google.com/open?id=1_wguSyN2hRvqnrD9vOCMHA08Xlei1WaP, https://drive.google.com/open?id=16syxIJs1Ky355fAk3xl-6IuTRP7fY0ey, https://drive.google.com/open?id=1pKIb_pk7UMvNAlV-jB1msUyW1mYGqxuJ, https://drive.google.com/open?id=1bDHaoF1vU9v2fdP0ky5baYAkSFa4GLuj, https://drive.google.com/open?id=1Uu0Fw_fPZr-KynvP5dh5WqYHsa2TQzKc, https://drive.google.com/open?id=1JyOnXFKqiiX3rqnnYg8mMz4huv7hHGyD, https://drive.google.com/open?id=1uEeC7ppUww3v-7t4e8z68W9SySAHxRL0"/>
    <s v="manon.masi@hotmail.com"/>
    <d v="1899-12-30T10:30:00"/>
    <n v="8"/>
    <n v="9"/>
    <n v="8"/>
    <n v="9"/>
    <n v="6"/>
    <n v="3"/>
    <n v="5"/>
    <n v="1"/>
    <n v="9"/>
    <n v="10"/>
    <n v="3"/>
    <n v="10"/>
    <n v="8"/>
    <n v="8"/>
    <n v="3.3333333333333335"/>
    <n v="8.5"/>
    <n v="7.166666666666667"/>
  </r>
  <r>
    <x v="543"/>
    <x v="0"/>
    <x v="103"/>
    <x v="18"/>
    <s v="RS"/>
    <x v="2"/>
    <x v="548"/>
    <x v="0"/>
    <n v="8"/>
    <s v="Com piso tátil em toda a extensão, algumas tampas de bueiro mal colocadas"/>
    <s v="10 | Calçada com mais de 3,0 metros de largura e faixa livre com 1,20 m ou mais"/>
    <n v="3.75"/>
    <n v="2.75"/>
    <m/>
    <n v="9"/>
    <s v="Pouca variação ao longo do trecho"/>
    <n v="8"/>
    <s v="Alguns postes baixos ( que evitam entrada de veículos)"/>
    <s v="10 | Rampas e todas as esquinas, absolutamente de acordo com o padrão da NBR 9050."/>
    <s v="Bem conservadas e com indicação correta, acessibilidade na edificação "/>
    <s v="10 | Faixa de pedestres bem visível, com iluminação para aumentar visibilidade e sinalização de advertência ao motorista"/>
    <s v="bem indicada, em bom estado de conservação, iluminada, faixa de retenção para veículos"/>
    <s v="10 | Trecho com semáforos para pedestres, dotados de botoeira e sinal sonoro para cegos. Tempo de espera máximo de 1 min. e tempo de travessia suficiente para uma pessoa que ande devagar"/>
    <s v="Com contagem de tempo, botoneira, sinal sonoro. Tempo suficiente e espera rápida "/>
    <s v="5 | Trecho tem apenas placas indicando os pontos de interesse"/>
    <s v="Sinalização de zona hospitalar, orientações de acesso ( entrada de veículos e pedestres). Equipamento público que informa temperatura e hora fora de funcionamento. "/>
    <n v="6"/>
    <n v="70"/>
    <s v="Quando da circulação de ônibus e caminhões piora considerável "/>
    <n v="8"/>
    <s v="Um pouco cheiro ruim, mas não muito forte. Não há poluição visual."/>
    <n v="1"/>
    <s v="Área na frente da edificação que permite parada na sombra"/>
    <s v="5 | Trecho com algumas árvores que trazem sombra"/>
    <n v="6"/>
    <m/>
    <n v="6"/>
    <s v="Alto tráfego, região não muito segura."/>
    <s v="https://drive.google.com/open?id=1PyGpRWYcnJPq2Xo29VQ_ex-eZAIKCL_u, https://drive.google.com/open?id=16DdxzQ4HVvlJWksaGSYf5JY0NEoDo9yN, https://drive.google.com/open?id=18bfqNz_6m10scgoeKiQGUV9AivmfErOG, https://drive.google.com/open?id=10a4eURgUGSxZCTjlZOBpAPOfV8aZeEJf, https://drive.google.com/open?id=1YZjMMl-J9pFxN2gPHw3uTDlHRFw0bwxe, https://drive.google.com/open?id=1jzpuggv_WBTWVYtf3Fisr_7Ld1QQkJLt, https://drive.google.com/open?id=1rO3ZVT7LsZq5eLv1rRwvpZcyfMR-koOK, https://drive.google.com/open?id=1BA_wlS5b4AX23jQkbmkcUbkWn27hDloB, https://drive.google.com/open?id=1zp4mzkAJLK-oOmGwUgRSkZcZO5UsGsjK, https://drive.google.com/open?id=1v-DpWA_fOJM6hM6jBBWjHssYPkLzsvhd"/>
    <s v="manon.masi@hotmail.com"/>
    <d v="1899-12-30T11:00:00"/>
    <n v="8"/>
    <n v="10"/>
    <n v="9"/>
    <n v="8"/>
    <n v="10"/>
    <n v="10"/>
    <n v="10"/>
    <n v="5"/>
    <n v="6"/>
    <n v="8"/>
    <n v="1"/>
    <n v="5"/>
    <n v="6"/>
    <n v="9"/>
    <n v="9.1666666666666661"/>
    <n v="5.166666666666667"/>
    <n v="7.9666666666666668"/>
  </r>
  <r>
    <x v="544"/>
    <x v="0"/>
    <x v="103"/>
    <x v="18"/>
    <s v="RS"/>
    <x v="4"/>
    <x v="549"/>
    <x v="0"/>
    <n v="7"/>
    <s v="Algumas pedras soltas,sem piso tátil, esquinas mal construidas, perigo de queda"/>
    <n v="3"/>
    <n v="4.05"/>
    <n v="1.35"/>
    <s v="Em vários locais a faixa livre não é suficiente para a quantidade de pessoas que circulam, os pontos de ônibus ocupam boa parte da calçada "/>
    <s v="10 | Calçada de aparência plana, que não impede o caminhar confortável e seguro"/>
    <m/>
    <n v="6"/>
    <s v="Ambulantes, marquises interditadas, bancas de jornal."/>
    <n v="2"/>
    <s v="Apenas em um lado, no centro da avenida é totalmente  inacessível, não há onde parar."/>
    <n v="6"/>
    <s v="Sem ilha de refugio, total da travessia é perigosa "/>
    <n v="7"/>
    <s v="Apenas em um lado, sem sinal sonoro "/>
    <n v="1"/>
    <s v="Apenas placas indicando pontos de ônibus. "/>
    <s v="5 | Trecho com nível alto de ruído, que dificulta a conversação entre pessoas que caminham. Nível acima de 70 dB"/>
    <n v="80"/>
    <s v="Muitos ônibus na região, ruído atrapalha a comunicação  "/>
    <n v="4"/>
    <s v="Muitos ônibus circulando, cercado por prédio, ar poluído."/>
    <n v="2"/>
    <s v="região de terminais de ônibus com estrutura muito precária, sem assentos ou cobertura para chuva"/>
    <n v="8"/>
    <n v="8"/>
    <s v="Arborização intensa no canteiro central "/>
    <n v="4"/>
    <s v="Sensação de insegurança, local sujo."/>
    <s v="https://drive.google.com/open?id=1jY0Npli9V9vWzLe1IcPa2NYCZBc-K-UG, https://drive.google.com/open?id=1i2g_XkVI1GI_VH96-nvSk81A1H8Zwlap, https://drive.google.com/open?id=1X48feV8mM9gLYHIcKaJR3wr8ZTjQ0kgN, https://drive.google.com/open?id=1tH6v2sR0qnAmWBBEJLK20_Ftk2TxoS9f, https://drive.google.com/open?id=154mjCKakdN6prF96gays1Fe__sxEUkp2, https://drive.google.com/open?id=1WDUb0mJMS3WWq26khCsfg89P_jXNCWi_"/>
    <s v="manon.masi@hotmail.com"/>
    <d v="1899-12-30T16:40:00"/>
    <n v="7"/>
    <n v="3"/>
    <n v="10"/>
    <n v="6"/>
    <n v="2"/>
    <n v="6"/>
    <n v="7"/>
    <n v="1"/>
    <n v="5"/>
    <n v="4"/>
    <n v="2"/>
    <n v="8"/>
    <n v="4"/>
    <n v="5.6"/>
    <n v="5.5"/>
    <n v="5.333333333333333"/>
    <n v="5.3666666666666663"/>
  </r>
  <r>
    <x v="545"/>
    <x v="0"/>
    <x v="103"/>
    <x v="18"/>
    <s v="RS"/>
    <x v="4"/>
    <x v="550"/>
    <x v="2"/>
    <n v="7"/>
    <s v="Algumas pedras soltas,sem piso tátil"/>
    <n v="4"/>
    <n v="4.05"/>
    <n v="1"/>
    <s v="Não é suficiente para a quantidade de pessoas que circulam, os pontos de ônibus ocupam boa parte da calçada."/>
    <s v="10 | Calçada de aparência plana, que não impede o caminhar confortável e seguro"/>
    <m/>
    <n v="4"/>
    <s v="Quando há final para os ônibus atrapalha a circulação, comerciantes obstruem a passagem."/>
    <s v="5 | A rampa existe, mas está fora de norma ou sem manutenção"/>
    <s v="Possui mas  não é bem feita"/>
    <n v="9"/>
    <s v="Bem pintada, larga, nos dois pontos de acesso"/>
    <n v="7"/>
    <s v="Longo tempo de espera,  presença de botoneira e tempo de travessia indicado."/>
    <n v="1"/>
    <s v="Apenas placas indicando pontos de ônibus. "/>
    <n v="3"/>
    <n v="80"/>
    <s v="Muitos ônibus na região, comerciantes gritando, trem nas proximidades  "/>
    <n v="4"/>
    <s v="Muitos ônibus circulando "/>
    <n v="4"/>
    <s v="Cobertura da chuvas nos pontos de parada"/>
    <s v="0 | Trecho de rua sem nenhuma vegetação"/>
    <m/>
    <s v="Nada de arborização"/>
    <n v="3"/>
    <s v="Cheiro ruim, pessoas circulando rápido, região de muitos assaltos"/>
    <s v="https://drive.google.com/open?id=1hhFfTp1ZAiqCy3nfa8C6GM2DS6x-MZJj, https://drive.google.com/open?id=1WImi57IivwBQ-Ubf_sWsw6YGQOym3fni, https://drive.google.com/open?id=1FXTlN1GQ1I0r9jYJ_CqbjadUjFSyXyC1, https://drive.google.com/open?id=1Gss6eWX-RdFLNjddAMYeXjj6hooMzejK, https://drive.google.com/open?id=1AiKg5LkNpCrc14tue729Vic4zrXnMGgt"/>
    <s v="manon.masi@hotmail.com"/>
    <d v="1899-12-30T17:10:00"/>
    <n v="7"/>
    <n v="4"/>
    <n v="10"/>
    <n v="4"/>
    <n v="5"/>
    <n v="9"/>
    <n v="7"/>
    <n v="1"/>
    <n v="3"/>
    <n v="4"/>
    <n v="4"/>
    <n v="0"/>
    <n v="3"/>
    <n v="6"/>
    <n v="7"/>
    <n v="2.3333333333333335"/>
    <n v="5.166666666666667"/>
  </r>
  <r>
    <x v="546"/>
    <x v="0"/>
    <x v="103"/>
    <x v="18"/>
    <s v="RS"/>
    <x v="8"/>
    <x v="551"/>
    <x v="2"/>
    <n v="6"/>
    <s v="Raízes de árvores, sem piso tátil"/>
    <n v="8"/>
    <n v="4.5"/>
    <n v="3"/>
    <s v="3.00 no local mais estreito. Calçada muito larga, apenas em um trecho ciclovia ocupa faixa de pedestres."/>
    <n v="9"/>
    <s v="Desnível na faixa vegetal"/>
    <n v="7"/>
    <s v="ciclofaixa ocupa o espaço, no entanto, está bem demarcada."/>
    <n v="8"/>
    <m/>
    <n v="4"/>
    <s v="Apenas um lado com faixa, ao longo da quadra faixa incompleta "/>
    <n v="4"/>
    <s v="Apenas no local que há faixa de pedestre"/>
    <n v="1"/>
    <s v="No ponto de ônibus indicação das linhas que passam "/>
    <n v="8"/>
    <n v="62"/>
    <s v="Pouca circulação de veículos"/>
    <n v="9"/>
    <s v="Pouca circulação de veículos, muita arborização"/>
    <n v="7"/>
    <s v="Acentos na parada de ônibus, degraus para sentar, estação de bicicleta compartilhada"/>
    <n v="9"/>
    <n v="16"/>
    <s v="Árvores de grande porte, quase toda calçada na sombra "/>
    <n v="7"/>
    <s v="Pouca iluminação, locais abandonados no entorno"/>
    <s v="https://drive.google.com/open?id=1LDuEmP64w2Y0tuFs7f67Yik4IUTlys9f, https://drive.google.com/open?id=1CcjrmKhx8iiSjWxrYojF2NPLblHLfCEB, https://drive.google.com/open?id=1k9zzfTGxnQ1ukAbwXvMB3z-Lj4Z9zpMv, https://drive.google.com/open?id=1YNIvw0Q1tEU-PZOywCckqhPdPar-XTeN, https://drive.google.com/open?id=165IRvavrtftCHChM_DSX7-mD65oLnM_0, https://drive.google.com/open?id=15dLpA_ul9y7stneDfnhbLamZ5pVgcA_1, https://drive.google.com/open?id=1PVLS0ghQnyNC5c7_kkPv3jcJQM5thlq0, https://drive.google.com/open?id=1OJPC7nndpxJBHjHQmyFuQYFIKphzQCxX, https://drive.google.com/open?id=1HG77HvNCcroi9tUWK_JRIaEXXrJsDPlr"/>
    <s v="manon.masi@hotmail.com"/>
    <d v="1899-12-30T10:00:00"/>
    <n v="6"/>
    <n v="8"/>
    <n v="9"/>
    <n v="7"/>
    <n v="8"/>
    <n v="4"/>
    <n v="4"/>
    <n v="1"/>
    <n v="8"/>
    <n v="9"/>
    <n v="7"/>
    <n v="9"/>
    <n v="7"/>
    <n v="7.6"/>
    <n v="3.5"/>
    <n v="8.3333333333333339"/>
    <n v="6.8666666666666663"/>
  </r>
  <r>
    <x v="547"/>
    <x v="0"/>
    <x v="103"/>
    <x v="18"/>
    <s v="RS"/>
    <x v="6"/>
    <x v="552"/>
    <x v="2"/>
    <n v="9"/>
    <s v="algumas pedras não estão bem fixas."/>
    <n v="8"/>
    <n v="2.1"/>
    <n v="1.4"/>
    <m/>
    <n v="8"/>
    <s v="Inclinação em acesso de garagem"/>
    <s v="10 | Trecho sem obstáculos permite o caminhar contínuo pela calçada"/>
    <s v="Faixa totalmente livre "/>
    <s v="10 | Rampas e todas as esquinas, absolutamente de acordo com o padrão da NBR 9050."/>
    <s v="Nos três pontos acesso"/>
    <n v="6"/>
    <s v="Dois locais sem faixa"/>
    <s v="0 | Trecho não tem semáforo para pedestre ou semáforo está com defeito"/>
    <s v="Não possui"/>
    <n v="1"/>
    <s v="Apenas horários de funcionamento"/>
    <n v="7"/>
    <n v="70"/>
    <s v="Pouca circulação de veículos, barulho da escola à frente"/>
    <n v="9"/>
    <s v="Pouca circulação de veículos, baixas velocidades"/>
    <n v="1"/>
    <s v="Apenas lixeira "/>
    <n v="4"/>
    <n v="5"/>
    <s v="Poucas árvores que não fazem sombra "/>
    <n v="8"/>
    <s v="Boa iluminação, circulação de pessoas."/>
    <s v="https://drive.google.com/open?id=1JS3IF_iqLdpPUxgAHmWTiACqhuMDPaOg, https://drive.google.com/open?id=1Bl7vAeOIFIAYEyJs5ZH-LP1tFteUUvWX, https://drive.google.com/open?id=1w3yf9RSvfAkf4mdVVR0nkiTY2SgrrzAm, https://drive.google.com/open?id=1xsWQ0jCco39iphm-Hgfl4lslVwSH_Xwl"/>
    <s v="manon.masi@hotmail.com"/>
    <d v="1899-12-30T10:30:00"/>
    <n v="9"/>
    <n v="8"/>
    <n v="8"/>
    <n v="10"/>
    <n v="10"/>
    <n v="6"/>
    <n v="0"/>
    <n v="1"/>
    <n v="7"/>
    <n v="9"/>
    <n v="1"/>
    <n v="4"/>
    <n v="8"/>
    <n v="9"/>
    <n v="3.1666666666666665"/>
    <n v="5.333333333333333"/>
    <n v="7"/>
  </r>
  <r>
    <x v="548"/>
    <x v="0"/>
    <x v="103"/>
    <x v="18"/>
    <s v="RS"/>
    <x v="7"/>
    <x v="553"/>
    <x v="2"/>
    <n v="8"/>
    <m/>
    <s v="0 | Calçada estreita, com menos de 1,20 m, sem faixa livre"/>
    <n v="1.1000000000000001"/>
    <n v="0.85"/>
    <s v="Impossibilidade de circulação de cadeirante"/>
    <s v="10 | Calçada de aparência plana, que não impede o caminhar confortável e seguro"/>
    <m/>
    <n v="3"/>
    <s v="Quando estudantes estão na calçada não é possível circular"/>
    <n v="2"/>
    <s v="Apenas em um local"/>
    <n v="4"/>
    <s v="Esquinas sem faixa"/>
    <s v="0 | Trecho não tem semáforo para pedestre ou semáforo está com defeito"/>
    <s v="Não possui"/>
    <s v="5 | Trecho tem apenas placas indicando os pontos de interesse"/>
    <s v="Indicação de rota de pedestre (turística) "/>
    <n v="7"/>
    <n v="70"/>
    <s v="Pouco circulação de veículos, barulho da escola "/>
    <n v="9"/>
    <s v="Pouca circulação de veículos, baixas velocidades"/>
    <n v="1"/>
    <s v="Apenas lixeira"/>
    <n v="2"/>
    <n v="2"/>
    <s v="Pouca árvores que não fazem sombra "/>
    <n v="8"/>
    <s v="Boa iluminação, circulação de pessoas."/>
    <s v="https://drive.google.com/open?id=1qvcTQLZvmKy9lNayGmZiEcH3BgcS5o24, https://drive.google.com/open?id=190QVg8L7dVbUk_6zMkQ3CttTfwRJY7lw, https://drive.google.com/open?id=1Vk7LPh0S9l-IotLXYpma1vTLWoeGLerR, https://drive.google.com/open?id=1_F9bk_ckGmzFXK7FYIBnBjRldHY5OG4o"/>
    <s v="manon.masi@hotmail.com"/>
    <d v="1899-12-30T10:45:00"/>
    <n v="8"/>
    <n v="0"/>
    <n v="10"/>
    <n v="3"/>
    <n v="2"/>
    <n v="4"/>
    <n v="0"/>
    <n v="5"/>
    <n v="7"/>
    <n v="9"/>
    <n v="1"/>
    <n v="2"/>
    <n v="8"/>
    <n v="4.5999999999999996"/>
    <n v="2.8333333333333335"/>
    <n v="4.666666666666667"/>
    <n v="4.5999999999999996"/>
  </r>
  <r>
    <x v="549"/>
    <x v="0"/>
    <x v="105"/>
    <x v="18"/>
    <s v="RS"/>
    <x v="6"/>
    <x v="554"/>
    <x v="0"/>
    <n v="8"/>
    <s v="Regular. Sem piso tátil."/>
    <s v="10 | Calçada com mais de 3,0 metros de largura e faixa livre com 1,20 m ou mais"/>
    <n v="4.4000000000000004"/>
    <n v="2.8"/>
    <m/>
    <s v="10 | Calçada de aparência plana, que não impede o caminhar confortável e seguro"/>
    <s v="Calçada plana ≤ 5 graus. "/>
    <n v="9"/>
    <s v="Duas entradas de veículos sinalizadas"/>
    <s v="10 | Rampas e todas as esquinas, absolutamente de acordo com o padrão da NBR 9050."/>
    <m/>
    <n v="8"/>
    <s v="Faixas nas esquinas, visíveis, sem sinalização para motoristas."/>
    <s v="0 | Trecho não tem semáforo para pedestre ou semáforo está com defeito"/>
    <s v="Sem semáforos para pedestres."/>
    <s v="0 | Trecho não tem nenhuma orientação para localização dos pedestres"/>
    <s v="Sem placas."/>
    <n v="9"/>
    <n v="63"/>
    <s v="Decibelímetro: mínimo registrado: 50.7dB e máximo registrado: 74.8dB."/>
    <s v="10 | Trecho com baixo nível de poluição, permitindo sentir até o aroma de plantas e flores"/>
    <s v="Local bem ventilado."/>
    <n v="8"/>
    <s v="Sem mobiliário na rua do prédio.  Próximo a praça Itália e parque Marinha."/>
    <n v="8"/>
    <n v="11"/>
    <s v="3 árvores em frente ao prédio. 8 árvores na quadra."/>
    <n v="8"/>
    <s v="Rua movimentada durante boa parte do dia. A proximidade do shopping Praia de Belas aumenta o movimento de pedestres."/>
    <s v="https://drive.google.com/open?id=1PO0ghx_igjcqSG1I_l4N3AQ7ZwqoEKRm, https://drive.google.com/open?id=1-46-x45JRe32GZce482cVUJ8trkcQmDB, https://drive.google.com/open?id=1Eq--ZxIDm69wlCNQZXXQDIrem55ypMPT, https://drive.google.com/open?id=1rTwYl5vys9PwIDne64bLMd0cdl_5_3ez, https://drive.google.com/open?id=1LhAsVxwMAAby7crcVgvjgrmXGUjQOWC-, https://drive.google.com/open?id=15GFTN0JnQzEq5-nj95pJGXtxk8na0lQl, https://drive.google.com/open?id=1rI7qJWrL45M9cix44MmWdj1QVwgZvYNB"/>
    <s v="diegold01@gmail.com"/>
    <d v="1899-12-30T10:50:00"/>
    <n v="8"/>
    <n v="10"/>
    <n v="10"/>
    <n v="9"/>
    <n v="10"/>
    <n v="8"/>
    <n v="0"/>
    <n v="0"/>
    <n v="9"/>
    <n v="10"/>
    <n v="8"/>
    <n v="8"/>
    <n v="8"/>
    <n v="9.4"/>
    <n v="4"/>
    <n v="8.6666666666666661"/>
    <n v="8.0333333333333332"/>
  </r>
  <r>
    <x v="550"/>
    <x v="0"/>
    <x v="105"/>
    <x v="18"/>
    <s v="RS"/>
    <x v="7"/>
    <x v="555"/>
    <x v="2"/>
    <n v="7"/>
    <s v="Pequenas irregularidades. Sem piso tátil."/>
    <s v="10 | Calçada com mais de 3,0 metros de largura e faixa livre com 1,20 m ou mais"/>
    <n v="4.2"/>
    <n v="2.4500000000000002"/>
    <m/>
    <s v="10 | Calçada de aparência plana, que não impede o caminhar confortável e seguro"/>
    <s v="Calçada plana ≤ 5 graus. "/>
    <s v="10 | Trecho sem obstáculos permite o caminhar contínuo pela calçada"/>
    <m/>
    <s v="5 | A rampa existe, mas está fora de norma ou sem manutenção"/>
    <s v="Rampas fora da norma."/>
    <s v="0 | Sem faixa de travessia no trecho"/>
    <s v="1 Faixa em frente ao prédio, sem sinalização para motoristas. Não há faixa nas esquinas."/>
    <s v="0 | Trecho não tem semáforo para pedestre ou semáforo está com defeito"/>
    <s v="Sem semáforos para pedestres."/>
    <s v="0 | Trecho não tem nenhuma orientação para localização dos pedestres"/>
    <s v="Sem placas."/>
    <s v="10 | Trecho com baixo nível de ruído, com, no máximo, 65 dB de nível sonoro"/>
    <n v="52"/>
    <s v="Decibelímetro: mínimo registrado: 40.1dB e máximo registrado: 72.2dB."/>
    <s v="10 | Trecho com baixo nível de poluição, permitindo sentir até o aroma de plantas e flores"/>
    <m/>
    <n v="7"/>
    <s v="Sem mobiliário na rua do prédio.  Existe uma praça nas proximidades."/>
    <s v="10 | Rua com árvores dispostas a cada 10 metros. Canteiros ajardinados e bem mantidos ao lado da calçada. Edificações também têm jardins e árvores"/>
    <n v="13"/>
    <s v="13 árvores pequenas/mudas."/>
    <s v="5 | Trecho com trânsito mais agressivo e velocidade regulamentar acima de 50 km/h"/>
    <s v="Rua tranquila durante o dia. No entanto, o muro da escola ocupa a quadra toda, piorando a sensação de segurança especialmente a noite."/>
    <s v="https://drive.google.com/open?id=1DWRrK-N-F8eSTHkgEsj9t8WueVQL_Gs8, https://drive.google.com/open?id=1SR0BW18RfzlYQlHX81piruaq1VE7mSl6, https://drive.google.com/open?id=193z7fgreI2xnhOZZgJYgXeIenaE1a2-9, https://drive.google.com/open?id=1LaEA3l8eU-BWG6gFQNuPZSw1m_0jybl8, https://drive.google.com/open?id=1xEcFrmN1VWFJ_UMGksg7xjWVaFnPXKs6, https://drive.google.com/open?id=1zgcfY0UQhJteIoaK5F5ZIMGmHA0ey5mx, https://drive.google.com/open?id=1QWkprHR6dwUwqQ1DCrMsHXVIaOtXYKvG, https://drive.google.com/open?id=1EfffwY_OBkeI7NR1U5qvrarT7KoLz4lj"/>
    <s v="diegold01@gmail.com"/>
    <d v="1899-12-30T11:10:00"/>
    <n v="7"/>
    <n v="10"/>
    <n v="10"/>
    <n v="10"/>
    <n v="5"/>
    <n v="0"/>
    <n v="0"/>
    <n v="0"/>
    <n v="10"/>
    <n v="10"/>
    <n v="7"/>
    <n v="10"/>
    <n v="5"/>
    <n v="8.4"/>
    <n v="0"/>
    <n v="9.5"/>
    <n v="6.6"/>
  </r>
  <r>
    <x v="551"/>
    <x v="0"/>
    <x v="106"/>
    <x v="19"/>
    <s v="RO"/>
    <x v="1"/>
    <x v="556"/>
    <x v="1"/>
    <s v="5 | Calçada com frestas, além de algumas falhas no pavimento"/>
    <s v="Pavimento irregular, "/>
    <n v="6"/>
    <n v="3.5"/>
    <n v="1.1499999999999999"/>
    <s v="largura irregular da faixa livre"/>
    <n v="7"/>
    <m/>
    <s v="5 | Obstáculos obrigam a constantes desvios."/>
    <m/>
    <s v="10 | Rampas e todas as esquinas, absolutamente de acordo com o padrão da NBR 9050."/>
    <m/>
    <s v="5 | Faixa desgastada, com falta de manutenção e sem placas de advertência."/>
    <m/>
    <s v="0 | Trecho não tem semáforo para pedestre ou semáforo está com defeito"/>
    <m/>
    <s v="0 | Trecho não tem nenhuma orientação para localização dos pedestres"/>
    <m/>
    <s v="0 |  Trecho com ruído muito elevado, acima de 90 dB"/>
    <m/>
    <m/>
    <s v="5 | Trecho com tráfego intenso de veículos, em especial motocicletas, ônibus, caminhões e vans com motor diesel"/>
    <m/>
    <n v="3"/>
    <m/>
    <n v="2"/>
    <n v="2"/>
    <s v="2 jardineiras"/>
    <s v="5 | Trecho com trânsito mais agressivo e velocidade regulamentar acima de 50 km/h"/>
    <m/>
    <s v="https://drive.google.com/open?id=17I-LEz9Nmjo3aNsAk_kChIpa_bgb14pA"/>
    <s v="vanessa.ortiz.000@gmail.com"/>
    <d v="1899-12-30T15:40:00"/>
    <n v="5"/>
    <n v="6"/>
    <n v="7"/>
    <n v="5"/>
    <n v="10"/>
    <n v="5"/>
    <n v="0"/>
    <n v="0"/>
    <n v="0"/>
    <n v="5"/>
    <n v="3"/>
    <n v="2"/>
    <n v="5"/>
    <n v="6.6"/>
    <n v="2.5"/>
    <n v="2"/>
    <n v="4.7"/>
  </r>
  <r>
    <x v="552"/>
    <x v="0"/>
    <x v="107"/>
    <x v="19"/>
    <s v="RO"/>
    <x v="6"/>
    <x v="557"/>
    <x v="0"/>
    <n v="7"/>
    <s v="Calçada apresenta diversas trincas e pequenas irregularidades"/>
    <s v="10 | Calçada com mais de 3,0 metros de largura e faixa livre com 1,20 m ou mais"/>
    <n v="8.1"/>
    <n v="3.1"/>
    <m/>
    <s v="10 | Calçada de aparência plana, que não impede o caminhar confortável e seguro"/>
    <s v="inclinação: 1.8%"/>
    <s v="10 | Trecho sem obstáculos permite o caminhar contínuo pela calçada"/>
    <s v="Não há obstáculos atrapalhando a circulação"/>
    <s v="5 | A rampa existe, mas está fora de norma ou sem manutenção"/>
    <s v="As rampas não atendem ao que preceitua a NBR 9050"/>
    <s v="10 | Faixa de pedestres bem visível, com iluminação para aumentar visibilidade e sinalização de advertência ao motorista"/>
    <m/>
    <s v="0 | Trecho não tem semáforo para pedestre ou semáforo está com defeito"/>
    <m/>
    <s v="0 | Trecho não tem nenhuma orientação para localização dos pedestres"/>
    <m/>
    <n v="8"/>
    <n v="68"/>
    <m/>
    <n v="9"/>
    <s v="Trecho com nível baixo de poluição"/>
    <n v="2"/>
    <m/>
    <n v="2"/>
    <n v="0"/>
    <s v="Ao redor há duas árvores, uma de pequeno porte e outra de médio porte. a instituição possui jardim bem cuidado"/>
    <n v="6"/>
    <s v="Há policiamento apenas em horário comercial na instituição e no seu entorno no horário de pico de saída de servidores"/>
    <s v="https://drive.google.com/open?id=1MzuLuDbLdkGN6O-JXWp77vTAbiTwdtTQ, https://drive.google.com/open?id=1kFj_30kWlI45P5UIdCFQx8yg6SmWkN-3, https://drive.google.com/open?id=1f5iRfq758Sg8Hlmfkpyew7PQFSS8OwGn, https://drive.google.com/open?id=1k4iYLmr4gsJAvsALtqVsmb8m5HadQi8V, https://drive.google.com/open?id=1lcfvLpnmFhpfzuABwEel6ATNfEd3AsVz, https://drive.google.com/open?id=1wHJ59-drAwU3E5js3kmWXzkvxouH1woM, https://drive.google.com/open?id=1ZjIK0oS51_bA21w50qF5v3YkH7eqc5wX, https://drive.google.com/open?id=1_k-buWjd94VikEf0okgiG9t3AjNbux-a, https://drive.google.com/open?id=1Uofe0sAhYnd-6vtKMWshUpUJ0ShdNZTq, https://drive.google.com/open?id=18GO8mJ5aSh34rubUS4doM1bIWtxcfyMA"/>
    <s v="smcasara@gmail.com"/>
    <d v="1899-12-30T11:00:00"/>
    <n v="7"/>
    <n v="10"/>
    <n v="10"/>
    <n v="10"/>
    <n v="5"/>
    <n v="10"/>
    <n v="0"/>
    <n v="0"/>
    <n v="8"/>
    <n v="9"/>
    <n v="2"/>
    <n v="2"/>
    <n v="6"/>
    <n v="8.4"/>
    <n v="5"/>
    <n v="5.166666666666667"/>
    <n v="6.833333333333333"/>
  </r>
  <r>
    <x v="553"/>
    <x v="0"/>
    <x v="108"/>
    <x v="19"/>
    <s v="RO"/>
    <x v="0"/>
    <x v="558"/>
    <x v="1"/>
    <n v="4"/>
    <s v="INCLINAÇÃO MUITO RUIM PARA CADEIRANTES."/>
    <n v="8"/>
    <n v="3.7"/>
    <n v="0.8"/>
    <m/>
    <n v="4"/>
    <s v="SÓ EXISTEM ALGUMAS PARTES PLANAS"/>
    <n v="8"/>
    <m/>
    <s v="5 | A rampa existe, mas está fora de norma ou sem manutenção"/>
    <s v="A RAMPA EXISTE, MAS A CALÇADA NÃO TEM INCLINAÇÃO PARA CADEIRANTES."/>
    <s v="5 | Faixa desgastada, com falta de manutenção e sem placas de advertência."/>
    <m/>
    <s v="0 | Trecho não tem semáforo para pedestre ou semáforo está com defeito"/>
    <m/>
    <n v="2"/>
    <s v="EXISTE, PORÉM ESTÁ APAGADO"/>
    <n v="1"/>
    <n v="85"/>
    <s v="PASSAGEM DE ÔNIBUS, CAMINHÕES E CARRETAS"/>
    <n v="7"/>
    <m/>
    <s v="5 | Trecho com algum local para descanso ou abrigo, como parada de ônibus ou marquise de edifício"/>
    <s v="EXISTEM ALGUNS BANCOS, PORÉM A PARADA DE ÔNIBUS NÃO TEM COBERTURA E NEM LUGAR PARA SENTAR."/>
    <s v="5 | Trecho com algumas árvores que trazem sombra"/>
    <n v="5"/>
    <s v="EXISTEM APENAS 5 ÁRVORES, O RESTANTE ESTÁ APENAS DENTRO DO LOCAL"/>
    <n v="6"/>
    <s v="NOS FINAIS DE SEMANA, FICAM VIATURAS DA POLÍCIA DE PATRULHA."/>
    <s v="https://drive.google.com/open?id=1qPViPi-k3LZAqJnVG1OniYhVxZN3WeXs, https://drive.google.com/open?id=1kWDjbA92gLZi3vsQyZn_nOESwl7UmspZ, https://drive.google.com/open?id=1t700KD2j6QBHl9RPXAGl3w0mOn4abPH0, https://drive.google.com/open?id=1NS5ZuqlRz3oHJvH9a7E1Kl7LAUJH5KLe, https://drive.google.com/open?id=1lUswV6Z33LcZpVljqQhdH9xZzSIDlnko, https://drive.google.com/open?id=1moozf6Hg-wR1uIoE5vZgYT6LpCh9tV49, https://drive.google.com/open?id=118RXSoQwzfCclj2Um3m_cvys3HRk0Eos, https://drive.google.com/open?id=1YFn3NnPV157WKgh6gCMcKuYY6SrZkikK, https://drive.google.com/open?id=1lVIV6EGF9Z7_n-tj0aUxH5LZdk3dR3_T, https://drive.google.com/open?id=1JPAr8T-8nvzruWr2E_ys4O_CMv-zEoFw"/>
    <s v="deizianeoliveirapv@gmail.com"/>
    <d v="1899-12-30T15:00:00"/>
    <n v="4"/>
    <n v="8"/>
    <n v="4"/>
    <n v="8"/>
    <n v="5"/>
    <n v="5"/>
    <n v="0"/>
    <n v="2"/>
    <n v="1"/>
    <n v="7"/>
    <n v="5"/>
    <n v="5"/>
    <n v="6"/>
    <n v="5.8"/>
    <n v="2.8333333333333335"/>
    <n v="4"/>
    <n v="4.8666666666666663"/>
  </r>
  <r>
    <x v="554"/>
    <x v="0"/>
    <x v="108"/>
    <x v="19"/>
    <s v="RO"/>
    <x v="6"/>
    <x v="559"/>
    <x v="0"/>
    <n v="6"/>
    <m/>
    <n v="6"/>
    <n v="1.97"/>
    <n v="1.36"/>
    <m/>
    <n v="9"/>
    <m/>
    <n v="7"/>
    <s v="EXISTEM ALGUMAS PLACAS QUE OBSTRUEM A PASSAGEM "/>
    <n v="6"/>
    <s v="UMA NA FRENTE E UMA NA LATERAL "/>
    <s v="0 | Sem faixa de travessia no trecho"/>
    <s v="NÃO EXISTE FAIXA E NEM SINALIZAÇÃO"/>
    <s v="0 | Trecho não tem semáforo para pedestre ou semáforo está com defeito"/>
    <m/>
    <n v="3"/>
    <s v="ESTÃO BASTANTE APAGADAS "/>
    <n v="8"/>
    <n v="65"/>
    <m/>
    <n v="6"/>
    <m/>
    <s v="0 | Trecho sem nenhum ponto de apoio ou conforto para o pedestre"/>
    <m/>
    <n v="3"/>
    <n v="2"/>
    <s v="2 ÁRVORES APENAS PARA PAISAGISMO "/>
    <n v="2"/>
    <m/>
    <s v="https://drive.google.com/open?id=11KXFu1A-RJnhVmg_1-XFIzpPLFzBrF14, https://drive.google.com/open?id=1HWN1AFay-S-DDRXCo1VN85jQoSXnncmd, https://drive.google.com/open?id=13J7dyM0BYIH6BixlEhJ1rfme1-m8PEXR, https://drive.google.com/open?id=1JCMryog9owIGAj7bGkGXgbkSZQuzuoXc, https://drive.google.com/open?id=1FKWi2EeTA_9LwxrGfPQUdCjcPkc_9n9j, https://drive.google.com/open?id=1xZMPcviExdkwmPLdBYMI4vaBagOCRK7b, https://drive.google.com/open?id=1ZQECnnviyuB3coAKnk7GgP_1EYTImq_c, https://drive.google.com/open?id=1so7OKmz9C2MVGKvn704hJuiQVP3_eTHi, https://drive.google.com/open?id=163CvoZrT2x9ZaAea3zfN2k6SUMIv-3Qu, https://drive.google.com/open?id=1RAncCsGFQZXqM74iSygADqxdaIEiqxcj"/>
    <s v="deizianeoliveirapv@gmail.com"/>
    <d v="1899-12-30T14:30:00"/>
    <n v="6"/>
    <n v="6"/>
    <n v="9"/>
    <n v="7"/>
    <n v="6"/>
    <n v="0"/>
    <n v="0"/>
    <n v="3"/>
    <n v="8"/>
    <n v="6"/>
    <n v="0"/>
    <n v="3"/>
    <n v="2"/>
    <n v="6.8"/>
    <n v="0.5"/>
    <n v="4.666666666666667"/>
    <n v="4.6333333333333337"/>
  </r>
  <r>
    <x v="555"/>
    <x v="0"/>
    <x v="109"/>
    <x v="19"/>
    <s v="RO"/>
    <x v="9"/>
    <x v="560"/>
    <x v="0"/>
    <s v="5 | Calçada com frestas, além de algumas falhas no pavimento"/>
    <m/>
    <n v="9"/>
    <n v="5"/>
    <n v="2.2999999999999998"/>
    <m/>
    <s v="5 | Inclinação acima de 5 graus já dificulta a passagem"/>
    <m/>
    <s v="10 | Trecho sem obstáculos permite o caminhar contínuo pela calçada"/>
    <m/>
    <s v="5 | A rampa existe, mas está fora de norma ou sem manutenção"/>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70"/>
    <m/>
    <s v="5 | Trecho com tráfego intenso de veículos, em especial motocicletas, ônibus, caminhões e vans com motor diesel"/>
    <m/>
    <s v="0 | Trecho sem nenhum ponto de apoio ou conforto para o pedestre"/>
    <m/>
    <s v="0 | Trecho de rua sem nenhuma vegetação"/>
    <m/>
    <m/>
    <n v="8"/>
    <m/>
    <s v="https://drive.google.com/open?id=1UkAy9dIy6T-HaJeaMVoI7VSA4VpNi3ZA, https://drive.google.com/open?id=1_PmyPceZALf7gHVo6ywjnNNY3M6CzP0g, https://drive.google.com/open?id=1cGnpCrmdOAwK2Xairycx8lH07uOb4juG, https://drive.google.com/open?id=1OvTc9AFqsA44D8VB5L9wwblA86S9CGa9, https://drive.google.com/open?id=1hLWKU9AAXtlKDPyE1ua5sICavvefUoHg, https://drive.google.com/open?id=1BL2RtM-ELbDMjHRDIP5KeWdJ9FSEdwyG, https://drive.google.com/open?id=1o4Cto655sw1QPKjjBlm6Rrc53Xes23As, https://drive.google.com/open?id=1xVQnZXl_iebbu3dXAF8CaBoIyaoCFjdv, https://drive.google.com/open?id=1pvq4-D3YJN8hhbWtj4_ahXkZl2dRQawI, https://drive.google.com/open?id=1gmtGaP-PHzS3kBhMsgjicgI9uxPvEsmv"/>
    <s v="rayniraenem@gmail.com"/>
    <d v="1899-12-30T09:00:00"/>
    <n v="5"/>
    <n v="9"/>
    <n v="5"/>
    <n v="10"/>
    <n v="5"/>
    <n v="0"/>
    <n v="0"/>
    <n v="0"/>
    <n v="10"/>
    <n v="5"/>
    <n v="0"/>
    <n v="0"/>
    <n v="8"/>
    <n v="6.8"/>
    <n v="0"/>
    <n v="4.166666666666667"/>
    <n v="5.0333333333333332"/>
  </r>
  <r>
    <x v="556"/>
    <x v="1"/>
    <x v="109"/>
    <x v="19"/>
    <s v="RO"/>
    <x v="9"/>
    <x v="560"/>
    <x v="0"/>
    <s v="5 | Calçada com frestas, além de algumas falhas no pavimento"/>
    <m/>
    <n v="9"/>
    <n v="5"/>
    <n v="2.2999999999999998"/>
    <m/>
    <s v="5 | Inclinação acima de 5 graus já dificulta a passagem"/>
    <m/>
    <s v="10 | Trecho sem obstáculos permite o caminhar contínuo pela calçada"/>
    <m/>
    <s v="5 | A rampa existe, mas está fora de norma ou sem manutenção"/>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70"/>
    <m/>
    <s v="5 | Trecho com tráfego intenso de veículos, em especial motocicletas, ônibus, caminhões e vans com motor diesel"/>
    <m/>
    <s v="0 | Trecho sem nenhum ponto de apoio ou conforto para o pedestre"/>
    <m/>
    <s v="0 | Trecho de rua sem nenhuma vegetação"/>
    <m/>
    <m/>
    <n v="8"/>
    <m/>
    <s v="https://drive.google.com/open?id=1kHf7u2vTUpokMLG5iHKHKYw_bsQKA8lS, https://drive.google.com/open?id=1KpqfeKWokyPxUlwA_zO7dEu6kkFR1k9r, https://drive.google.com/open?id=1GJtzFb5W3k78NB7vObFsk_WlkQb8YsNB, https://drive.google.com/open?id=14igwIx55ZR8HSVsQ8CtCkK3W2sI-0-xQ, https://drive.google.com/open?id=1ADcac9nt3-5Bbg2IFyeNOGzbRAAGa-se, https://drive.google.com/open?id=1yzYUU-yIulMsarBXSa6fCcscHd1IbnWC, https://drive.google.com/open?id=1V6xjijuFsKNhyIXjMUd1y-CgMBvyCmlL, https://drive.google.com/open?id=1xpBzlviyJWfgrJNR38eZLvCXoABlqTit, https://drive.google.com/open?id=1tMEnSW_cjZ1A3eTl1xx57Ts6vIZnLcmK, https://drive.google.com/open?id=1i0zWuu6VYdw72PKDcUreccuuolPKvwEy"/>
    <s v="rayniraenem@gmail.com"/>
    <d v="1899-12-30T09:00:00"/>
    <n v="5"/>
    <n v="9"/>
    <n v="5"/>
    <n v="10"/>
    <n v="5"/>
    <n v="0"/>
    <n v="0"/>
    <n v="0"/>
    <n v="10"/>
    <n v="5"/>
    <n v="0"/>
    <n v="0"/>
    <n v="8"/>
    <n v="6.8"/>
    <n v="0"/>
    <n v="4.166666666666667"/>
    <n v="5.0333333333333332"/>
  </r>
  <r>
    <x v="557"/>
    <x v="0"/>
    <x v="110"/>
    <x v="19"/>
    <s v="RO"/>
    <x v="9"/>
    <x v="561"/>
    <x v="0"/>
    <s v="5 | Calçada com frestas, além de algumas falhas no pavimento"/>
    <s v="A calçada apresenta trechos regulares, porém apresenta também obstáculos, trincas e buracos."/>
    <s v="10 | Calçada com mais de 3,0 metros de largura e faixa livre com 1,20 m ou mais"/>
    <n v="3.9"/>
    <n v="1.2"/>
    <s v="A calçada apresenta variações de tamanho em frente a alguns embelecimentos, na Casa de Cultura Ivan Marrocos a Largura total ficou em 3.50 m"/>
    <n v="8"/>
    <s v="inclinação de 3,8 º, em alguns trechos esse valor varia. "/>
    <n v="8"/>
    <s v="Poucos obstáculos ou mobiliários urbanos disposto de maneira irregular. "/>
    <s v="5 | A rampa existe, mas está fora de norma ou sem manutenção"/>
    <s v="Em frente ao CAU/RO não foi encontrada rampa de acesso, apenas rebaixamento da calçada para veiculos. Na esquina da Av. Carlos Gomes com Av. Rogerio Weber é encontrada rampas, porem com inclinações erradas e sem manuntenção. "/>
    <n v="8"/>
    <s v="faixa de pedestre visivel, mas poderia ter uma manuntenção"/>
    <s v="0 | Trecho não tem semáforo para pedestre ou semáforo está com defeito"/>
    <m/>
    <s v="5 | Trecho tem apenas placas indicando os pontos de interesse"/>
    <s v="Apenas placas com atrações turisticas. "/>
    <s v="10 | Trecho com baixo nível de ruído, com, no máximo, 65 dB de nível sonoro"/>
    <n v="60"/>
    <s v="A Av. Carlos Gomes só deve emitir ruido alto em horarios de picos, pois no horario analisado nao foi constatado ruido alto. "/>
    <n v="8"/>
    <s v="Trecho com arvores, porém com podas erradas ou cortes de arvores, atualmente pode sentir a poluição causadas por caminhões. "/>
    <s v="10 | Trecho com muitos bancos, praças, minipraças, espaços cobertos para descanso, abrigos para a chuva, banheiros e bebedouros públicos"/>
    <s v="Praça 3 Caixas D'Água e paradas de onibus com abrigo."/>
    <s v="5 | Trecho com algumas árvores que trazem sombra"/>
    <n v="3"/>
    <m/>
    <n v="4"/>
    <s v="ausência de segurança pública, podendo afastar pedestres e turistas por haver alguns usuarios de drogas na praça 3 Caixas D'Água "/>
    <s v="https://drive.google.com/open?id=1UdhbjtviFatRD0CrPQ80F07yv6H-iq8W, https://drive.google.com/open?id=1cAkk2bIxvfDibcm_rXv7gE6dTDKSXhEn, https://drive.google.com/open?id=1Y-C71LCWj_y0wX09jA91S2qsszKulU5h, https://drive.google.com/open?id=17eWovo8l-xLbOyH6Rj7Rv-XDFsfWff-r, https://drive.google.com/open?id=1tGvJI7yyr8O0l6ha940Sdk5Xbt2iRF4N, https://drive.google.com/open?id=1c01pk0G9cuQkbAKCM_AC4L0-rkNj-smn, https://drive.google.com/open?id=1R47KEeB0ZuKZqLRsFrwJ_WCu907EyJpv, https://drive.google.com/open?id=15CtTckVv6wm6kWnGiurnpU60pM3NXH75, https://drive.google.com/open?id=17OXDrNvivnNYfEQ97xr_tN33ZHnp7WyA, https://drive.google.com/open?id=1wzS5jRJsU1QS7Oltub3fXuplXo_4ToQU"/>
    <s v="thayanyfacundo760@gmail.com"/>
    <d v="1899-12-30T10:45:00"/>
    <n v="5"/>
    <n v="10"/>
    <n v="8"/>
    <n v="8"/>
    <n v="5"/>
    <n v="8"/>
    <n v="0"/>
    <n v="5"/>
    <n v="10"/>
    <n v="8"/>
    <n v="10"/>
    <n v="5"/>
    <n v="4"/>
    <n v="7.2"/>
    <n v="4.833333333333333"/>
    <n v="8"/>
    <n v="6.5666666666666664"/>
  </r>
  <r>
    <x v="558"/>
    <x v="0"/>
    <x v="111"/>
    <x v="19"/>
    <s v="RO"/>
    <x v="1"/>
    <x v="562"/>
    <x v="0"/>
    <n v="4"/>
    <m/>
    <n v="7"/>
    <n v="12"/>
    <n v="5"/>
    <m/>
    <n v="7"/>
    <m/>
    <n v="4"/>
    <m/>
    <s v="0 | Não há rampas de acessibilidade."/>
    <m/>
    <s v="0 | Sem faixa de travessia no trecho"/>
    <m/>
    <s v="0 | Trecho não tem semáforo para pedestre ou semáforo está com defeito"/>
    <m/>
    <s v="0 | Trecho não tem nenhuma orientação para localização dos pedestres"/>
    <m/>
    <n v="6"/>
    <m/>
    <m/>
    <s v="5 | Trecho com tráfego intenso de veículos, em especial motocicletas, ônibus, caminhões e vans com motor diesel"/>
    <m/>
    <s v="0 | Trecho sem nenhum ponto de apoio ou conforto para o pedestre"/>
    <m/>
    <s v="5 | Trecho com algumas árvores que trazem sombra"/>
    <m/>
    <m/>
    <s v="0 | Local de trânsito muito desordenado e agressivo. Pedestre tem a sensação de querer sair logo do local"/>
    <m/>
    <m/>
    <s v="jhon15.neves@gmail.com"/>
    <d v="1899-12-30T15:30:00"/>
    <n v="4"/>
    <n v="7"/>
    <n v="7"/>
    <n v="4"/>
    <n v="0"/>
    <n v="0"/>
    <n v="0"/>
    <n v="0"/>
    <n v="6"/>
    <n v="5"/>
    <n v="0"/>
    <n v="5"/>
    <n v="0"/>
    <n v="4.4000000000000004"/>
    <n v="0"/>
    <n v="4.5"/>
    <n v="3.1"/>
  </r>
  <r>
    <x v="559"/>
    <x v="0"/>
    <x v="111"/>
    <x v="19"/>
    <s v="RO"/>
    <x v="8"/>
    <x v="563"/>
    <x v="1"/>
    <n v="8"/>
    <m/>
    <n v="7"/>
    <n v="2.38"/>
    <n v="1.25"/>
    <m/>
    <n v="6"/>
    <m/>
    <s v="5 | Obstáculos obrigam a constantes desvios."/>
    <s v="Alguns postes"/>
    <n v="2"/>
    <s v="tem rampa porém não e acessível. "/>
    <n v="6"/>
    <m/>
    <s v="0 | Trecho não tem semáforo para pedestre ou semáforo está com defeito"/>
    <m/>
    <s v="5 | Trecho tem apenas placas indicando os pontos de interesse"/>
    <s v="porém mal orientados e apagados"/>
    <s v="0 |  Trecho com ruído muito elevado, acima de 90 dB"/>
    <m/>
    <s v="muitos ruidos"/>
    <s v="5 | Trecho com tráfego intenso de veículos, em especial motocicletas, ônibus, caminhões e vans com motor diesel"/>
    <m/>
    <s v="5 | Trecho com algum local para descanso ou abrigo, como parada de ônibus ou marquise de edifício"/>
    <s v="tem algumas paradas de ônibus, marquise"/>
    <n v="2"/>
    <m/>
    <s v="não tem paisagismo"/>
    <s v="5 | Trecho com trânsito mais agressivo e velocidade regulamentar acima de 50 km/h"/>
    <m/>
    <m/>
    <s v="jhon15.neves@gmail.com"/>
    <d v="1899-12-30T15:50:00"/>
    <n v="8"/>
    <n v="7"/>
    <n v="6"/>
    <n v="5"/>
    <n v="2"/>
    <n v="6"/>
    <n v="0"/>
    <n v="5"/>
    <n v="0"/>
    <n v="5"/>
    <n v="5"/>
    <n v="2"/>
    <n v="5"/>
    <n v="5.6"/>
    <n v="3.8333333333333335"/>
    <n v="2.3333333333333335"/>
    <n v="4.5333333333333332"/>
  </r>
  <r>
    <x v="560"/>
    <x v="0"/>
    <x v="110"/>
    <x v="19"/>
    <s v="RO"/>
    <x v="9"/>
    <x v="564"/>
    <x v="0"/>
    <n v="3"/>
    <s v="Calçada em pessimas condições. O unico lugar que é possivel encontrar uma padronização é na calçada da bilbioteca. A calçada da prefeitura em si, apresenta pedras portuguesas soltas, ausencia de rampas conforme norma e trechos com arvores dispostas de forma inadequada. "/>
    <n v="9"/>
    <n v="3.9"/>
    <n v="1.2"/>
    <s v="em alguns trechos é possivel observar a faixa livre no tam minimo de 1.20 e em outros o tamanho é inferior. "/>
    <n v="8"/>
    <s v="inclinação de 3%"/>
    <n v="7"/>
    <s v="poucos obstaculos, mas os que tem são: arvores mal colocadas e placas de transito "/>
    <s v="5 | A rampa existe, mas está fora de norma ou sem manutenção"/>
    <s v="nenhuma tampa analisada estava regular conforme NBR 9050"/>
    <n v="8"/>
    <s v="faixa existente "/>
    <s v="0 | Trecho não tem semáforo para pedestre ou semáforo está com defeito"/>
    <m/>
    <s v="5 | Trecho tem apenas placas indicando os pontos de interesse"/>
    <s v="Apenas pontos turisticos "/>
    <s v="10 | Trecho com baixo nível de ruído, com, no máximo, 65 dB de nível sonoro"/>
    <n v="55"/>
    <s v="trecho com pouco ruido no horario analisado "/>
    <n v="3"/>
    <m/>
    <s v="5 | Trecho com algum local para descanso ou abrigo, como parada de ônibus ou marquise de edifício"/>
    <s v="No hall da prefeitura existe uma praça com bancos "/>
    <n v="3"/>
    <n v="8"/>
    <s v="existe arvores, porem muitas estao com a copa comprometida. E em alguns pontos as arvores foram cortadas. "/>
    <n v="4"/>
    <s v="sem policiamento na região, como tem momentos que o transito de veiculos é calmo, os pedestres na calçada se tornam vulneraveis a roubos. Na praça da prefeitura é encontrado um numero significativo de usuarios de drogas. "/>
    <s v="https://drive.google.com/open?id=1OgG0XI11HHR23pOo9eulS9wQVXrysGCP, https://drive.google.com/open?id=1KyqoXjECEKoLa4zX6fYxU250ZxOWwqMX, https://drive.google.com/open?id=1fqlWguc2BdxXNn8mdzgAHOyTJwvKRVPK, https://drive.google.com/open?id=1K2HuyH3Iqv5LnS2pimq4VQnAYzhB3ZYY, https://drive.google.com/open?id=1vFQVje2gptRoje7OHLNMA9y13SEDBdoX, https://drive.google.com/open?id=1JlYSr2OJ61c44hLrl0N1wcW5tPDmkpJb, https://drive.google.com/open?id=1EmA3xMRChdNNpQJAsoKxyQbj1qujZmVI, https://drive.google.com/open?id=1NJ2ZvGmcqPyc2ntCJXXdAlHqgvjYj81y, https://drive.google.com/open?id=1Xu8WnhkkCiHx58nvIwgTwFfDOq4F6cnJ, https://drive.google.com/open?id=10EBuGLnKnF5b6kvMeVNncxwlBdZbYfLW"/>
    <s v="thayanyfacundo760@gmail.com"/>
    <d v="1899-12-30T12:00:00"/>
    <n v="3"/>
    <n v="9"/>
    <n v="8"/>
    <n v="7"/>
    <n v="5"/>
    <n v="8"/>
    <n v="0"/>
    <n v="5"/>
    <n v="10"/>
    <n v="3"/>
    <n v="5"/>
    <n v="3"/>
    <n v="4"/>
    <n v="6.4"/>
    <n v="4.833333333333333"/>
    <n v="5.666666666666667"/>
    <n v="5.7"/>
  </r>
  <r>
    <x v="561"/>
    <x v="1"/>
    <x v="112"/>
    <x v="19"/>
    <s v="RO"/>
    <x v="10"/>
    <x v="565"/>
    <x v="1"/>
    <n v="8"/>
    <s v="Calçada com pavimento regular, mas há piso trepidante em um trecho"/>
    <s v="10 | Calçada com mais de 3,0 metros de largura e faixa livre com 1,20 m ou mais"/>
    <n v="5.4"/>
    <n v="3.9"/>
    <m/>
    <n v="6"/>
    <m/>
    <s v="5 | Obstáculos obrigam a constantes desvios."/>
    <s v="Há postes no meio da calçada"/>
    <s v="5 | A rampa existe, mas está fora de norma ou sem manutenção"/>
    <s v="Tem rampas nas esquinas "/>
    <n v="6"/>
    <m/>
    <s v="5 | Trecho com semáforo para pedestres, mas sem sinal sonoro. Espera para abertura superior a 1 min. e tempo curto (menos de 15 seg.) para travessia"/>
    <m/>
    <s v="5 | Trecho tem apenas placas indicando os pontos de interesse"/>
    <m/>
    <n v="7"/>
    <n v="67"/>
    <s v="Fluxo intenso de carros "/>
    <n v="8"/>
    <m/>
    <s v="5 | Trecho com algum local para descanso ou abrigo, como parada de ônibus ou marquise de edifício"/>
    <m/>
    <s v="5 | Trecho com algumas árvores que trazem sombra"/>
    <n v="6"/>
    <m/>
    <n v="6"/>
    <m/>
    <s v="https://drive.google.com/open?id=1I8ZoxZr3dYQ5zZHrWQmVk01xV618BiQQ, https://drive.google.com/open?id=1fTHyp6xqS05WZYy7NLeVg5kq4j_hL53Z, https://drive.google.com/open?id=1EcoXbRHEVXc874SUVKM8dW3G_YtFq92E, https://drive.google.com/open?id=18XjrdV2QKlkXCt__dzdqOZht5wWudWOU, https://drive.google.com/open?id=1AMYpsqvumFNqanAuBBi7I8awkMnplam7, https://drive.google.com/open?id=1A_BPXyJMmTV2uIqxVlhRfLJQrMkTAXeO, https://drive.google.com/open?id=14OpPhgrRQaNmxJTmBLNnkWgAF0ozOm4A, https://drive.google.com/open?id=1gXWI4H51VqwSoKGnoMSI2p3kaedLjnzs, https://drive.google.com/open?id=1gas7gU2_WJecCfrHM3d6Fh9Cq02gItKB, https://drive.google.com/open?id=18-CvdV-gWd4fXlNO3PlrtpVAtfghglie"/>
    <s v=" j.gabrielribeirocosta@gmail.com"/>
    <d v="1899-12-30T17:35:00"/>
    <n v="8"/>
    <n v="10"/>
    <n v="6"/>
    <n v="5"/>
    <n v="5"/>
    <n v="6"/>
    <n v="5"/>
    <n v="5"/>
    <n v="7"/>
    <n v="8"/>
    <n v="5"/>
    <n v="5"/>
    <n v="6"/>
    <n v="6.8"/>
    <n v="5.5"/>
    <n v="6.166666666666667"/>
    <n v="6.333333333333333"/>
  </r>
  <r>
    <x v="562"/>
    <x v="1"/>
    <x v="112"/>
    <x v="19"/>
    <s v="RO"/>
    <x v="10"/>
    <x v="566"/>
    <x v="1"/>
    <n v="6"/>
    <s v="Um trecho com piso trepidante "/>
    <s v="10 | Calçada com mais de 3,0 metros de largura e faixa livre com 1,20 m ou mais"/>
    <n v="7.8"/>
    <n v="4.75"/>
    <m/>
    <n v="9"/>
    <m/>
    <n v="8"/>
    <m/>
    <s v="5 | A rampa existe, mas está fora de norma ou sem manutenção"/>
    <m/>
    <s v="5 | Faixa desgastada, com falta de manutenção e sem placas de advertência."/>
    <s v="Só na frente e está apagada"/>
    <s v="0 | Trecho não tem semáforo para pedestre ou semáforo está com defeito"/>
    <m/>
    <n v="6"/>
    <m/>
    <s v="10 | Trecho com baixo nível de ruído, com, no máximo, 65 dB de nível sonoro"/>
    <n v="51"/>
    <m/>
    <s v="5 | Trecho com tráfego intenso de veículos, em especial motocicletas, ônibus, caminhões e vans com motor diesel"/>
    <m/>
    <n v="3"/>
    <m/>
    <n v="3"/>
    <m/>
    <m/>
    <n v="3"/>
    <m/>
    <m/>
    <s v="j.gabrielribeirocosta@gmail.com"/>
    <d v="1899-12-30T18:41:00"/>
    <n v="6"/>
    <n v="10"/>
    <n v="9"/>
    <n v="8"/>
    <n v="5"/>
    <n v="5"/>
    <n v="0"/>
    <n v="6"/>
    <n v="10"/>
    <n v="5"/>
    <n v="3"/>
    <n v="3"/>
    <n v="3"/>
    <n v="7.6"/>
    <n v="3.5"/>
    <n v="5.666666666666667"/>
    <n v="5.9333333333333336"/>
  </r>
  <r>
    <x v="563"/>
    <x v="1"/>
    <x v="113"/>
    <x v="19"/>
    <s v="RO"/>
    <x v="10"/>
    <x v="567"/>
    <x v="1"/>
    <n v="8"/>
    <m/>
    <n v="7"/>
    <n v="394"/>
    <n v="240"/>
    <m/>
    <s v="5 | Inclinação acima de 5 graus já dificulta a passagem"/>
    <m/>
    <s v="5 | Obstáculos obrigam a constantes desvios."/>
    <m/>
    <s v="5 | A rampa existe, mas está fora de norma ou sem manutenção"/>
    <s v="não estava no local adequado."/>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n v="8"/>
    <m/>
    <n v="3"/>
    <m/>
    <s v="0 | Trecho de rua sem nenhuma vegetação"/>
    <m/>
    <m/>
    <n v="6"/>
    <m/>
    <s v="https://drive.google.com/open?id=1iQlHORfc7qEf80FEDYqc9i2EgZzc4Fdr, https://drive.google.com/open?id=1mvIOC02C2Gg0re4PtTTDeaa4EYcKoWOP, https://drive.google.com/open?id=1CzINdvItrh1leXB2QU59w_8dc9RnRNIy, https://drive.google.com/open?id=13vy-SPpbyrcwhE3e7fTpIVWXeU1_5vTA, https://drive.google.com/open?id=14vu9fIHZWBK4vJ7iHRigtY-Qgdutpcn2, https://drive.google.com/open?id=1dFamTmLH03Pov7EVcjtW0L8x8PH9J_nj"/>
    <s v="desmarestlara18@gmail.com"/>
    <d v="1899-12-30T16:00:00"/>
    <n v="8"/>
    <n v="7"/>
    <n v="5"/>
    <n v="5"/>
    <n v="5"/>
    <n v="0"/>
    <n v="0"/>
    <n v="0"/>
    <n v="5"/>
    <n v="8"/>
    <n v="3"/>
    <n v="0"/>
    <n v="6"/>
    <n v="6"/>
    <n v="0"/>
    <n v="3.5"/>
    <n v="4.3"/>
  </r>
  <r>
    <x v="564"/>
    <x v="0"/>
    <x v="113"/>
    <x v="19"/>
    <s v="RO"/>
    <x v="8"/>
    <x v="568"/>
    <x v="1"/>
    <n v="9"/>
    <m/>
    <n v="8"/>
    <n v="3.4"/>
    <n v="2.4"/>
    <m/>
    <n v="7"/>
    <m/>
    <n v="9"/>
    <m/>
    <n v="8"/>
    <m/>
    <n v="6"/>
    <m/>
    <s v="0 | Trecho não tem semáforo para pedestre ou semáforo está com defeito"/>
    <m/>
    <s v="0 | Trecho não tem nenhuma orientação para localização dos pedestres"/>
    <m/>
    <n v="8"/>
    <m/>
    <m/>
    <n v="6"/>
    <m/>
    <s v="0 | Trecho sem nenhum ponto de apoio ou conforto para o pedestre"/>
    <m/>
    <s v="5 | Trecho com algumas árvores que trazem sombra"/>
    <m/>
    <m/>
    <s v="5 | Trecho com trânsito mais agressivo e velocidade regulamentar acima de 50 km/h"/>
    <m/>
    <s v="https://drive.google.com/open?id=1aXAeskTYoCIczZtUsS-F3u5W6CjF6aQR, https://drive.google.com/open?id=1TL27S2GrDjpOELswyUiUCC3dRV-SXApD, https://drive.google.com/open?id=14eNXJDmrf5GkBYy-9FbRmuWH025yo56-, https://drive.google.com/open?id=1ymLjgpKFPIefdS_FwTMk_U_0ABSuserM, https://drive.google.com/open?id=1D7OG6bU3DcKtu5Qysbe8sh0IXa2r1MC3, https://drive.google.com/open?id=1zRJBx1ll1654FHoBpIzTs9pu7LutfOXw, https://drive.google.com/open?id=1XEluLH7-9P-M_ZCnpuxVlQ0GTR4M726g, https://drive.google.com/open?id=1OB_nD9UoX_2UcjPA4wUzx9-ZLQf3Zosi, https://drive.google.com/open?id=1ZJ5ZgDyQ8RcoKjIxX06DrOkT-bZFzTvj"/>
    <s v="desmarestlara18@gmail.com"/>
    <d v="1899-12-30T16:30:00"/>
    <n v="9"/>
    <n v="8"/>
    <n v="7"/>
    <n v="9"/>
    <n v="8"/>
    <n v="6"/>
    <n v="0"/>
    <n v="0"/>
    <n v="8"/>
    <n v="6"/>
    <n v="0"/>
    <n v="5"/>
    <n v="5"/>
    <n v="8.1999999999999993"/>
    <n v="3"/>
    <n v="5.333333333333333"/>
    <n v="6.2666666666666666"/>
  </r>
  <r>
    <x v="565"/>
    <x v="0"/>
    <x v="114"/>
    <x v="19"/>
    <s v="RO"/>
    <x v="9"/>
    <x v="569"/>
    <x v="1"/>
    <s v="5 | Calçada com frestas, além de algumas falhas no pavimento"/>
    <s v="calçada desregular, com pocas de água "/>
    <n v="7"/>
    <n v="2.88"/>
    <n v="1.77"/>
    <m/>
    <n v="8"/>
    <m/>
    <s v="10 | Trecho sem obstáculos permite o caminhar contínuo pela calçada"/>
    <m/>
    <n v="6"/>
    <s v="rampas com inclinações irregular"/>
    <n v="8"/>
    <m/>
    <s v="0 | Trecho não tem semáforo para pedestre ou semáforo está com defeito"/>
    <m/>
    <n v="4"/>
    <s v="Placas em apenas um sentido"/>
    <n v="7"/>
    <m/>
    <m/>
    <s v="5 | Trecho com tráfego intenso de veículos, em especial motocicletas, ônibus, caminhões e vans com motor diesel"/>
    <m/>
    <n v="6"/>
    <m/>
    <n v="4"/>
    <m/>
    <m/>
    <n v="4"/>
    <m/>
    <s v="https://drive.google.com/open?id=1eAKHsF7riPBQQZpZnQ1Fcx0wGb7GdSVy, https://drive.google.com/open?id=1hdg_l673wWL2vpgXGgne0oRpu0ZXYvgH, https://drive.google.com/open?id=1teL59yUG-_Kwf1CoBghopCbg1owRYzNC, https://drive.google.com/open?id=19Sc6FMeGiM_xgHG1VfXjwdHUe-_9qdxt, https://drive.google.com/open?id=15NDUhIg1p_EgUH-CnzdLGiAEv97lRCf4, https://drive.google.com/open?id=1Sr66FteUzLNcXQScZs7Zg-PgMP9aD7sW, https://drive.google.com/open?id=19TSqxIB-KWypceCPQqZHX9PQXjQH9EAD, https://drive.google.com/open?id=147grMgeGljaUzKNx6LysEG82B4JBgL2p"/>
    <s v="lenitalunaderlly@gmail.com"/>
    <d v="1899-12-30T15:00:00"/>
    <n v="5"/>
    <n v="7"/>
    <n v="8"/>
    <n v="10"/>
    <n v="6"/>
    <n v="8"/>
    <n v="0"/>
    <n v="4"/>
    <n v="7"/>
    <n v="5"/>
    <n v="6"/>
    <n v="4"/>
    <n v="4"/>
    <n v="7.2"/>
    <n v="4.666666666666667"/>
    <n v="5.5"/>
    <n v="6.0333333333333332"/>
  </r>
  <r>
    <x v="566"/>
    <x v="0"/>
    <x v="114"/>
    <x v="19"/>
    <s v="RO"/>
    <x v="7"/>
    <x v="570"/>
    <x v="1"/>
    <s v="5 | Calçada com frestas, além de algumas falhas no pavimento"/>
    <m/>
    <n v="7"/>
    <n v="2.57"/>
    <n v="1.64"/>
    <m/>
    <s v="10 | Calçada de aparência plana, que não impede o caminhar confortável e seguro"/>
    <m/>
    <n v="9"/>
    <m/>
    <s v="5 | A rampa existe, mas está fora de norma ou sem manutenção"/>
    <m/>
    <s v="5 | Faixa desgastada, com falta de manutenção e sem placas de advertência."/>
    <s v="a faixa estava um pouco apaga"/>
    <s v="0 | Trecho não tem semáforo para pedestre ou semáforo está com defeito"/>
    <m/>
    <s v="5 | Trecho tem apenas placas indicando os pontos de interesse"/>
    <m/>
    <n v="2"/>
    <m/>
    <m/>
    <s v="5 | Trecho com tráfego intenso de veículos, em especial motocicletas, ônibus, caminhões e vans com motor diesel"/>
    <m/>
    <n v="7"/>
    <m/>
    <n v="3"/>
    <m/>
    <m/>
    <n v="6"/>
    <m/>
    <s v="https://drive.google.com/open?id=1ONpCkfVbmMIxzryUcCV0eL8PKYw97Wpo, https://drive.google.com/open?id=1qD7I9dvckXJnih1W27J2QIbjAqdTHALj, https://drive.google.com/open?id=1K717Hkmh-X3saZPFBmYvtlIEklUYE6xM, https://drive.google.com/open?id=1hag9C_6seUxbaIxXkPbeYkOq0F6LiUkU, https://drive.google.com/open?id=1mnng31SUkXNwzXRpIoJavl2CDJfxhDub, https://drive.google.com/open?id=1URuxrRpxkPsGCxWBESfaHYaHxGLNQkrw, https://drive.google.com/open?id=1dnrjLQcS-vNQC1COSSu8YsOd6d5IE1aX, https://drive.google.com/open?id=1mc0pwCy0xEB7BlyiAzL7d2bEWUnI7kV5, https://drive.google.com/open?id=1mvus1i3BBlRB08chfWWQmL9zvkUbeu51, https://drive.google.com/open?id=1I0soeoiVwYYL9kx2SrYe6lOhzJqRyOvN"/>
    <s v="lenitalunaderlly@gmail.com"/>
    <d v="1899-12-30T15:30:00"/>
    <n v="5"/>
    <n v="7"/>
    <n v="10"/>
    <n v="9"/>
    <n v="5"/>
    <n v="5"/>
    <n v="0"/>
    <n v="5"/>
    <n v="2"/>
    <n v="5"/>
    <n v="7"/>
    <n v="3"/>
    <n v="6"/>
    <n v="7.2"/>
    <n v="3.3333333333333335"/>
    <n v="3.6666666666666665"/>
    <n v="5.6"/>
  </r>
  <r>
    <x v="567"/>
    <x v="0"/>
    <x v="115"/>
    <x v="19"/>
    <s v="RO"/>
    <x v="8"/>
    <x v="221"/>
    <x v="0"/>
    <s v="10 | Calçada nivelada, sem imperfeições e dotada de piso tátil"/>
    <s v="Piso recentemente reformado"/>
    <s v="10 | Calçada com mais de 3,0 metros de largura e faixa livre com 1,20 m ou mais"/>
    <n v="4.3"/>
    <n v="3.1"/>
    <m/>
    <s v="10 | Calçada de aparência plana, que não impede o caminhar confortável e seguro"/>
    <m/>
    <s v="10 | Trecho sem obstáculos permite o caminhar contínuo pela calçada"/>
    <m/>
    <s v="10 | Rampas e todas as esquinas, absolutamente de acordo com o padrão da NBR 9050."/>
    <m/>
    <n v="8"/>
    <s v="Não há sinalização iluminada "/>
    <s v="0 | Trecho não tem semáforo para pedestre ou semáforo está com defeito"/>
    <m/>
    <s v="0 | Trecho não tem nenhuma orientação para localização dos pedestres"/>
    <m/>
    <n v="7"/>
    <n v="68"/>
    <m/>
    <n v="7"/>
    <m/>
    <s v="0 | Trecho sem nenhum ponto de apoio ou conforto para o pedestre"/>
    <m/>
    <s v="5 | Trecho com algumas árvores que trazem sombra"/>
    <n v="15"/>
    <m/>
    <n v="8"/>
    <m/>
    <s v="https://drive.google.com/open?id=1YyIP5P6jAm3nw2_L7U3sWalMmrUxqZIV"/>
    <s v="asfpvh@hotmail.com"/>
    <d v="1899-12-30T15:22:00"/>
    <n v="10"/>
    <n v="10"/>
    <n v="10"/>
    <n v="10"/>
    <n v="10"/>
    <n v="8"/>
    <n v="0"/>
    <n v="0"/>
    <n v="7"/>
    <n v="7"/>
    <n v="0"/>
    <n v="5"/>
    <n v="8"/>
    <n v="10"/>
    <n v="4"/>
    <n v="5.166666666666667"/>
    <n v="7.6333333333333337"/>
  </r>
  <r>
    <x v="568"/>
    <x v="0"/>
    <x v="116"/>
    <x v="19"/>
    <s v="RO"/>
    <x v="7"/>
    <x v="570"/>
    <x v="0"/>
    <n v="8"/>
    <m/>
    <n v="8"/>
    <n v="1.2"/>
    <n v="2.6"/>
    <m/>
    <n v="3"/>
    <m/>
    <s v="10 | Trecho sem obstáculos permite o caminhar contínuo pela calçada"/>
    <m/>
    <s v="10 | Rampas e todas as esquinas, absolutamente de acordo com o padrão da NBR 9050."/>
    <s v="Mas nao e a nbr 9050 de 2015"/>
    <s v="0 | Sem faixa de travessia no trecho"/>
    <m/>
    <s v="0 | Trecho não tem semáforo para pedestre ou semáforo está com defeito"/>
    <m/>
    <s v="0 | Trecho não tem nenhuma orientação para localização dos pedestres"/>
    <m/>
    <n v="7"/>
    <m/>
    <m/>
    <n v="4"/>
    <m/>
    <s v="0 | Trecho sem nenhum ponto de apoio ou conforto para o pedestre"/>
    <m/>
    <n v="3"/>
    <m/>
    <m/>
    <n v="4"/>
    <m/>
    <m/>
    <s v="samael1986@hotmail.com"/>
    <d v="1899-12-30T15:30:00"/>
    <n v="8"/>
    <n v="8"/>
    <n v="3"/>
    <n v="10"/>
    <n v="10"/>
    <n v="0"/>
    <n v="0"/>
    <n v="0"/>
    <n v="7"/>
    <n v="4"/>
    <n v="0"/>
    <n v="3"/>
    <n v="4"/>
    <n v="7.8"/>
    <n v="0"/>
    <n v="4"/>
    <n v="5.0999999999999996"/>
  </r>
  <r>
    <x v="569"/>
    <x v="0"/>
    <x v="117"/>
    <x v="19"/>
    <s v="RO"/>
    <x v="2"/>
    <x v="571"/>
    <x v="0"/>
    <n v="4"/>
    <m/>
    <n v="4"/>
    <n v="0.9"/>
    <n v="0.6"/>
    <s v="Largura irregular"/>
    <s v="0 | Inclinação acima de 10 graus"/>
    <m/>
    <s v="0 | Lugar fechado de barreiras, que obriga o cidadão a sair para a rua."/>
    <m/>
    <s v="5 | A rampa existe, mas está fora de norma ou sem manutenção"/>
    <m/>
    <s v="10 | Faixa de pedestres bem visível, com iluminação para aumentar visibilidade e sinalização de advertência ao motorista"/>
    <m/>
    <s v="0 | Trecho não tem semáforo para pedestre ou semáforo está com defeito"/>
    <m/>
    <s v="0 | Trecho não tem nenhuma orientação para localização dos pedestres"/>
    <m/>
    <s v="0 |  Trecho com ruído muito elevado, acima de 90 dB"/>
    <m/>
    <m/>
    <s v="10 | Trecho com baixo nível de poluição, permitindo sentir até o aroma de plantas e flores"/>
    <m/>
    <s v="0 | Trecho sem nenhum ponto de apoio ou conforto para o pedestre"/>
    <m/>
    <n v="1"/>
    <n v="1"/>
    <m/>
    <s v="5 | Trecho com trânsito mais agressivo e velocidade regulamentar acima de 50 km/h"/>
    <m/>
    <s v="https://drive.google.com/open?id=1PBkswDgxjE24VQXrkaoLPpPccsfyDvUy, https://drive.google.com/open?id=1Hio2fFbBxVja3D9fVq6BN2r_FMUd9bsr"/>
    <s v="heloiseisiqueira.arq@gmail.com"/>
    <d v="1899-12-30T15:30:00"/>
    <n v="4"/>
    <n v="4"/>
    <n v="0"/>
    <n v="0"/>
    <n v="5"/>
    <n v="10"/>
    <n v="0"/>
    <n v="0"/>
    <n v="0"/>
    <n v="10"/>
    <n v="0"/>
    <n v="1"/>
    <n v="5"/>
    <n v="2.6"/>
    <n v="5"/>
    <n v="2"/>
    <n v="3.2"/>
  </r>
  <r>
    <x v="570"/>
    <x v="0"/>
    <x v="115"/>
    <x v="19"/>
    <s v="RO"/>
    <x v="6"/>
    <x v="572"/>
    <x v="0"/>
    <s v="10 | Calçada nivelada, sem imperfeições e dotada de piso tátil"/>
    <m/>
    <s v="10 | Calçada com mais de 3,0 metros de largura e faixa livre com 1,20 m ou mais"/>
    <n v="4.8"/>
    <n v="1.8"/>
    <m/>
    <s v="10 | Calçada de aparência plana, que não impede o caminhar confortável e seguro"/>
    <m/>
    <s v="10 | Trecho sem obstáculos permite o caminhar contínuo pela calçada"/>
    <m/>
    <s v="10 | Rampas e todas as esquinas, absolutamente de acordo com o padrão da NBR 9050."/>
    <m/>
    <n v="8"/>
    <m/>
    <s v="0 | Trecho não tem semáforo para pedestre ou semáforo está com defeito"/>
    <m/>
    <s v="0 | Trecho não tem nenhuma orientação para localização dos pedestres"/>
    <m/>
    <n v="8"/>
    <n v="68"/>
    <m/>
    <s v="10 | Trecho com baixo nível de poluição, permitindo sentir até o aroma de plantas e flores"/>
    <m/>
    <s v="0 | Trecho sem nenhum ponto de apoio ou conforto para o pedestre"/>
    <m/>
    <s v="5 | Trecho com algumas árvores que trazem sombra"/>
    <n v="2"/>
    <m/>
    <s v="10 | Local de tráfego leve, com velocidade até 40 km/h, com ruas movimentadas, comércio aberto e “sensação de segurança”"/>
    <m/>
    <s v="https://drive.google.com/open?id=1a51ng6GWLOLdKG2571hhaCd35JBgJt8H"/>
    <s v="asfpvh@hotmail.com"/>
    <d v="1899-12-30T15:35:00"/>
    <n v="10"/>
    <n v="10"/>
    <n v="10"/>
    <n v="10"/>
    <n v="10"/>
    <n v="8"/>
    <n v="0"/>
    <n v="0"/>
    <n v="8"/>
    <n v="10"/>
    <n v="0"/>
    <n v="5"/>
    <n v="10"/>
    <n v="10"/>
    <n v="4"/>
    <n v="6"/>
    <n v="8"/>
  </r>
  <r>
    <x v="571"/>
    <x v="0"/>
    <x v="118"/>
    <x v="19"/>
    <s v="RO"/>
    <x v="9"/>
    <x v="573"/>
    <x v="0"/>
    <n v="7"/>
    <m/>
    <n v="8"/>
    <n v="2.86"/>
    <n v="1.1599999999999999"/>
    <m/>
    <n v="8"/>
    <m/>
    <n v="8"/>
    <m/>
    <s v="5 | A rampa existe, mas está fora de norma ou sem manutenção"/>
    <m/>
    <n v="7"/>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5"/>
    <m/>
    <n v="9"/>
    <m/>
    <n v="3"/>
    <m/>
    <s v="5 | Trecho com algumas árvores que trazem sombra"/>
    <n v="22"/>
    <m/>
    <n v="9"/>
    <m/>
    <s v="https://drive.google.com/open?id=1Uv2hX71K68NPu1RoLc-ShYEcWsuCA5V2, https://drive.google.com/open?id=1qx5JOAK9G83ExkSb1kJgyHk06oYaePNE"/>
    <s v="amanda.lima.icm@gmail.com"/>
    <d v="1899-12-30T15:00:00"/>
    <n v="7"/>
    <n v="8"/>
    <n v="8"/>
    <n v="8"/>
    <n v="5"/>
    <n v="7"/>
    <n v="0"/>
    <n v="0"/>
    <n v="5"/>
    <n v="9"/>
    <n v="3"/>
    <n v="5"/>
    <n v="9"/>
    <n v="7.2"/>
    <n v="3.5"/>
    <n v="5.333333333333333"/>
    <n v="6.2666666666666666"/>
  </r>
  <r>
    <x v="572"/>
    <x v="0"/>
    <x v="115"/>
    <x v="19"/>
    <s v="RO"/>
    <x v="6"/>
    <x v="574"/>
    <x v="2"/>
    <s v="5 | Calçada com frestas, além de algumas falhas no pavimento"/>
    <m/>
    <s v="5 | Calçada com menos de 2,0 metros de largura e faixa livre com menos de 1,20 m"/>
    <n v="1.6"/>
    <n v="1.6"/>
    <m/>
    <n v="9"/>
    <m/>
    <s v="10 | Trecho sem obstáculos permite o caminhar contínuo pela calçada"/>
    <m/>
    <n v="8"/>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62"/>
    <m/>
    <s v="10 | Trecho com baixo nível de poluição, permitindo sentir até o aroma de plantas e flores"/>
    <m/>
    <s v="0 | Trecho sem nenhum ponto de apoio ou conforto para o pedestre"/>
    <m/>
    <s v="0 | Trecho de rua sem nenhuma vegetação"/>
    <n v="0"/>
    <m/>
    <s v="10 | Local de tráfego leve, com velocidade até 40 km/h, com ruas movimentadas, comércio aberto e “sensação de segurança”"/>
    <m/>
    <s v="https://drive.google.com/open?id=1zpGWIzE0nlf5rVwuBRIFGdlJvLUzDnzY"/>
    <s v="asfpvh@hotmail.com"/>
    <d v="1899-12-30T15:47:00"/>
    <n v="5"/>
    <n v="5"/>
    <n v="9"/>
    <n v="10"/>
    <n v="8"/>
    <n v="0"/>
    <n v="0"/>
    <n v="0"/>
    <n v="10"/>
    <n v="10"/>
    <n v="0"/>
    <n v="0"/>
    <n v="10"/>
    <n v="7.4"/>
    <n v="0"/>
    <n v="5"/>
    <n v="5.7"/>
  </r>
  <r>
    <x v="573"/>
    <x v="0"/>
    <x v="119"/>
    <x v="19"/>
    <s v="RO"/>
    <x v="6"/>
    <x v="575"/>
    <x v="0"/>
    <s v="10 | Calçada nivelada, sem imperfeições e dotada de piso tátil"/>
    <s v="Calçada  com piso tátil, porém com uma declividade, acompanhando a topografia do local."/>
    <s v="10 | Calçada com mais de 3,0 metros de largura e faixa livre com 1,20 m ou mais"/>
    <n v="3"/>
    <n v="1.2"/>
    <s v="Largura da fachada principal é de 3metros e as laterais do prédio são em 1.50metros"/>
    <n v="8"/>
    <m/>
    <s v="10 | Trecho sem obstáculos permite o caminhar contínuo pela calçada"/>
    <m/>
    <n v="7"/>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s v="10 | Trecho com baixo nível de poluição, permitindo sentir até o aroma de plantas e flores"/>
    <m/>
    <s v="0 | Trecho sem nenhum ponto de apoio ou conforto para o pedestre"/>
    <m/>
    <s v="0 | Trecho de rua sem nenhuma vegetação"/>
    <m/>
    <m/>
    <n v="6"/>
    <m/>
    <s v="https://drive.google.com/open?id=1dTMmRr1FK_0XyaHHgGtXY4elSk6eDQp3, https://drive.google.com/open?id=1vj1BeAp5YsBLbk9ez599bkIPh_phAwlT"/>
    <s v="gabi.andressa59@gmail.com"/>
    <d v="1899-12-30T15:45:00"/>
    <n v="10"/>
    <n v="10"/>
    <n v="8"/>
    <n v="10"/>
    <n v="7"/>
    <n v="0"/>
    <n v="0"/>
    <n v="0"/>
    <n v="5"/>
    <n v="10"/>
    <n v="0"/>
    <n v="0"/>
    <n v="6"/>
    <n v="9"/>
    <n v="0"/>
    <n v="3.3333333333333335"/>
    <n v="5.7666666666666666"/>
  </r>
  <r>
    <x v="574"/>
    <x v="0"/>
    <x v="115"/>
    <x v="19"/>
    <s v="RO"/>
    <x v="6"/>
    <x v="576"/>
    <x v="2"/>
    <s v="10 | Calçada nivelada, sem imperfeições e dotada de piso tátil"/>
    <m/>
    <n v="6"/>
    <n v="1.9"/>
    <n v="1.47"/>
    <m/>
    <s v="10 | Calçada de aparência plana, que não impede o caminhar confortável e seguro"/>
    <m/>
    <s v="10 | Trecho sem obstáculos permite o caminhar contínuo pela calçada"/>
    <m/>
    <s v="10 | Rampas e todas as esquinas, absolutamente de acordo com o padrão da NBR 9050."/>
    <m/>
    <n v="8"/>
    <s v="A faixa não é acessível a cadeirantes"/>
    <s v="0 | Trecho não tem semáforo para pedestre ou semáforo está com defeito"/>
    <m/>
    <s v="0 | Trecho não tem nenhuma orientação para localização dos pedestres"/>
    <m/>
    <s v="10 | Trecho com baixo nível de ruído, com, no máximo, 65 dB de nível sonoro"/>
    <n v="62"/>
    <m/>
    <s v="10 | Trecho com baixo nível de poluição, permitindo sentir até o aroma de plantas e flores"/>
    <m/>
    <s v="0 | Trecho sem nenhum ponto de apoio ou conforto para o pedestre"/>
    <m/>
    <s v="0 | Trecho de rua sem nenhuma vegetação"/>
    <n v="0"/>
    <m/>
    <s v="10 | Local de tráfego leve, com velocidade até 40 km/h, com ruas movimentadas, comércio aberto e “sensação de segurança”"/>
    <m/>
    <s v="https://drive.google.com/open?id=1S1Alswh9CxA9B5nRM2d6V6NMA8wpg9RM"/>
    <s v="asfpvh@hotmail.com"/>
    <d v="1899-12-30T15:56:00"/>
    <n v="10"/>
    <n v="6"/>
    <n v="10"/>
    <n v="10"/>
    <n v="10"/>
    <n v="8"/>
    <n v="0"/>
    <n v="0"/>
    <n v="10"/>
    <n v="10"/>
    <n v="0"/>
    <n v="0"/>
    <n v="10"/>
    <n v="9.1999999999999993"/>
    <n v="4"/>
    <n v="5"/>
    <n v="7.4"/>
  </r>
  <r>
    <x v="575"/>
    <x v="1"/>
    <x v="117"/>
    <x v="19"/>
    <s v="RO"/>
    <x v="6"/>
    <x v="577"/>
    <x v="0"/>
    <s v="10 | Calçada nivelada, sem imperfeições e dotada de piso tátil"/>
    <m/>
    <s v="10 | Calçada com mais de 3,0 metros de largura e faixa livre com 1,20 m ou mais"/>
    <n v="6.3"/>
    <n v="4"/>
    <m/>
    <s v="10 | Calçada de aparência plana, que não impede o caminhar confortável e seguro"/>
    <m/>
    <m/>
    <m/>
    <s v="10 | Rampas e todas as esquinas, absolutamente de acordo com o padrão da NBR 9050."/>
    <s v="Não há rampa da rua para a calçada "/>
    <s v="0 | Sem faixa de travessia no trecho"/>
    <m/>
    <s v="0 | Trecho não tem semáforo para pedestre ou semáforo está com defeito"/>
    <m/>
    <s v="0 | Trecho não tem nenhuma orientação para localização dos pedestres"/>
    <m/>
    <n v="8"/>
    <m/>
    <m/>
    <n v="8"/>
    <m/>
    <s v="0 | Trecho sem nenhum ponto de apoio ou conforto para o pedestre"/>
    <m/>
    <s v="0 | Trecho de rua sem nenhuma vegetação"/>
    <n v="0"/>
    <m/>
    <s v="10 | Local de tráfego leve, com velocidade até 40 km/h, com ruas movimentadas, comércio aberto e “sensação de segurança”"/>
    <m/>
    <s v="https://drive.google.com/open?id=1Bb1dYAT7I8RkVTem6NbAh74Hmll8W1DL"/>
    <s v="heloisesiqueira.arq@gmail.com"/>
    <d v="1899-12-30T16:00:00"/>
    <n v="10"/>
    <n v="10"/>
    <n v="10"/>
    <e v="#VALUE!"/>
    <n v="10"/>
    <n v="0"/>
    <n v="0"/>
    <n v="0"/>
    <n v="8"/>
    <n v="8"/>
    <n v="0"/>
    <n v="0"/>
    <n v="10"/>
    <e v="#VALUE!"/>
    <n v="0"/>
    <n v="4"/>
    <e v="#VALUE!"/>
  </r>
  <r>
    <x v="576"/>
    <x v="0"/>
    <x v="115"/>
    <x v="19"/>
    <s v="RO"/>
    <x v="6"/>
    <x v="576"/>
    <x v="2"/>
    <s v="10 | Calçada nivelada, sem imperfeições e dotada de piso tátil"/>
    <m/>
    <s v="5 | Calçada com menos de 2,0 metros de largura e faixa livre com menos de 1,20 m"/>
    <n v="1.9"/>
    <n v="1.47"/>
    <m/>
    <s v="10 | Calçada de aparência plana, que não impede o caminhar confortável e seguro"/>
    <m/>
    <s v="10 | Trecho sem obstáculos permite o caminhar contínuo pela calçada"/>
    <m/>
    <s v="5 | A rampa existe, mas está fora de norma ou sem manutenção"/>
    <m/>
    <s v="10 | Faixa de pedestres bem visível, com iluminação para aumentar visibilidade e sinalização de advertência ao motorista"/>
    <s v="Não há acessibilidade da faixa para cadeirantes"/>
    <s v="0 | Trecho não tem semáforo para pedestre ou semáforo está com defeito"/>
    <m/>
    <s v="0 | Trecho não tem nenhuma orientação para localização dos pedestres"/>
    <m/>
    <s v="10 | Trecho com baixo nível de ruído, com, no máximo, 65 dB de nível sonoro"/>
    <n v="62"/>
    <m/>
    <s v="10 | Trecho com baixo nível de poluição, permitindo sentir até o aroma de plantas e flores"/>
    <m/>
    <s v="0 | Trecho sem nenhum ponto de apoio ou conforto para o pedestre"/>
    <m/>
    <s v="0 | Trecho de rua sem nenhuma vegetação"/>
    <n v="0"/>
    <m/>
    <s v="10 | Local de tráfego leve, com velocidade até 40 km/h, com ruas movimentadas, comércio aberto e “sensação de segurança”"/>
    <m/>
    <s v="https://drive.google.com/open?id=1JqopH1cT3uu00lrQAT4k2kPDipn4thI1"/>
    <s v="asfpvh@hotmail.com"/>
    <d v="1899-12-30T16:04:00"/>
    <n v="10"/>
    <n v="5"/>
    <n v="10"/>
    <n v="10"/>
    <n v="5"/>
    <n v="10"/>
    <n v="0"/>
    <n v="0"/>
    <n v="10"/>
    <n v="10"/>
    <n v="0"/>
    <n v="0"/>
    <n v="10"/>
    <n v="8"/>
    <n v="5"/>
    <n v="5"/>
    <n v="7"/>
  </r>
  <r>
    <x v="577"/>
    <x v="0"/>
    <x v="106"/>
    <x v="19"/>
    <s v="RO"/>
    <x v="5"/>
    <x v="578"/>
    <x v="0"/>
    <n v="3"/>
    <m/>
    <n v="6"/>
    <n v="2.5"/>
    <n v="1.1000000000000001"/>
    <m/>
    <n v="6"/>
    <m/>
    <n v="3"/>
    <m/>
    <s v="0 | Não há rampas de acessibilidade."/>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n v="8"/>
    <m/>
    <s v="0 | Trecho sem nenhum ponto de apoio ou conforto para o pedestre"/>
    <m/>
    <s v="0 | Trecho de rua sem nenhuma vegetação"/>
    <m/>
    <m/>
    <n v="8"/>
    <m/>
    <s v="https://drive.google.com/open?id=1jJeJOdutpNijtoUPmqXfq3kMa9ZLhWbA, https://drive.google.com/open?id=1p0oMiqtFBTk5Jg6b8TEN9qzytDulR-_Y"/>
    <s v="vanessa.ortiz.000@gmail.com"/>
    <d v="1899-12-30T16:04:00"/>
    <n v="3"/>
    <n v="6"/>
    <n v="6"/>
    <n v="3"/>
    <n v="0"/>
    <n v="5"/>
    <n v="0"/>
    <n v="0"/>
    <n v="5"/>
    <n v="8"/>
    <n v="0"/>
    <n v="0"/>
    <n v="8"/>
    <n v="3.6"/>
    <n v="2.5"/>
    <n v="3"/>
    <n v="3.7"/>
  </r>
  <r>
    <x v="578"/>
    <x v="0"/>
    <x v="117"/>
    <x v="19"/>
    <s v="RO"/>
    <x v="1"/>
    <x v="579"/>
    <x v="1"/>
    <s v="5 | Calçada com frestas, além de algumas falhas no pavimento"/>
    <m/>
    <s v="10 | Calçada com mais de 3,0 metros de largura e faixa livre com 1,20 m ou mais"/>
    <n v="4.2"/>
    <n v="3.4"/>
    <m/>
    <s v="10 | Calçada de aparência plana, que não impede o caminhar confortável e seguro"/>
    <m/>
    <s v="10 | Trecho sem obstáculos permite o caminhar contínuo pela calçada"/>
    <m/>
    <s v="0 | Não há rampas de acessibilidade."/>
    <m/>
    <s v="10 | Faixa de pedestres bem visível, com iluminação para aumentar visibilidade e sinalização de advertência ao motorista"/>
    <m/>
    <s v="0 | Trecho não tem semáforo para pedestre ou semáforo está com defeito"/>
    <m/>
    <n v="3"/>
    <m/>
    <n v="1"/>
    <m/>
    <m/>
    <s v="5 | Trecho com tráfego intenso de veículos, em especial motocicletas, ônibus, caminhões e vans com motor diesel"/>
    <m/>
    <s v="0 | Trecho sem nenhum ponto de apoio ou conforto para o pedestre"/>
    <m/>
    <s v="0 | Trecho de rua sem nenhuma vegetação"/>
    <n v="0"/>
    <m/>
    <s v="0 | Local de trânsito muito desordenado e agressivo. Pedestre tem a sensação de querer sair logo do local"/>
    <m/>
    <s v="https://drive.google.com/open?id=19JqRGxfrKx0TH-mAVE0g1sBnOKn9WSL7"/>
    <s v="heloisesiqueia.arq@gmail.com"/>
    <d v="1899-12-30T16:15:00"/>
    <n v="5"/>
    <n v="10"/>
    <n v="10"/>
    <n v="10"/>
    <n v="0"/>
    <n v="10"/>
    <n v="0"/>
    <n v="3"/>
    <n v="1"/>
    <n v="5"/>
    <n v="0"/>
    <n v="0"/>
    <n v="0"/>
    <n v="7"/>
    <n v="5.5"/>
    <n v="1.1666666666666667"/>
    <n v="4.833333333333333"/>
  </r>
  <r>
    <x v="579"/>
    <x v="0"/>
    <x v="118"/>
    <x v="19"/>
    <s v="RO"/>
    <x v="7"/>
    <x v="580"/>
    <x v="2"/>
    <s v="5 | Calçada com frestas, além de algumas falhas no pavimento"/>
    <m/>
    <s v="5 | Calçada com menos de 2,0 metros de largura e faixa livre com menos de 1,20 m"/>
    <n v="2.8"/>
    <n v="0.71"/>
    <m/>
    <s v="0 | Inclinação acima de 10 graus"/>
    <m/>
    <s v="5 | Obstáculos obrigam a constantes desvios."/>
    <m/>
    <s v="5 | A rampa existe, mas está fora de norma ou sem manutenção"/>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5"/>
    <m/>
    <n v="7"/>
    <m/>
    <n v="8"/>
    <m/>
    <n v="7"/>
    <n v="5"/>
    <m/>
    <n v="7"/>
    <m/>
    <m/>
    <s v="amanda.lima.icm@gmail.com"/>
    <d v="1899-12-30T16:00:00"/>
    <n v="5"/>
    <n v="5"/>
    <n v="0"/>
    <n v="5"/>
    <n v="5"/>
    <n v="0"/>
    <n v="0"/>
    <n v="0"/>
    <n v="5"/>
    <n v="7"/>
    <n v="8"/>
    <n v="7"/>
    <n v="7"/>
    <n v="4"/>
    <n v="0"/>
    <n v="6.5"/>
    <n v="4"/>
  </r>
  <r>
    <x v="580"/>
    <x v="0"/>
    <x v="120"/>
    <x v="19"/>
    <s v="RO"/>
    <x v="7"/>
    <x v="581"/>
    <x v="1"/>
    <n v="3"/>
    <m/>
    <n v="8"/>
    <n v="3.13"/>
    <n v="1.2"/>
    <m/>
    <s v="10 | Calçada de aparência plana, que não impede o caminhar confortável e seguro"/>
    <m/>
    <n v="4"/>
    <s v="5 arvores impedem a passagem de pedestres de um lado do local"/>
    <s v="5 | A rampa existe, mas está fora de norma ou sem manutenção"/>
    <s v="Na frenre da faixa de pedestre a rampa ta de acordo com a norma, porém sem sinalização tatil"/>
    <n v="6"/>
    <s v="Sö há uma faixa na frente da escola, não tem nas esquinas"/>
    <s v="0 | Trecho não tem semáforo para pedestre ou semáforo está com defeito"/>
    <m/>
    <s v="0 | Trecho não tem nenhuma orientação para localização dos pedestres"/>
    <m/>
    <s v="5 | Trecho com nível alto de ruído, que dificulta a conversação entre pessoas que caminham. Nível acima de 70 dB"/>
    <m/>
    <s v="Onibus e caminhão emitem muito ruidos"/>
    <n v="3"/>
    <m/>
    <s v="0 | Trecho sem nenhum ponto de apoio ou conforto para o pedestre"/>
    <m/>
    <n v="6"/>
    <n v="5"/>
    <s v="Arvores degradaram a calçada"/>
    <s v="5 | Trecho com trânsito mais agressivo e velocidade regulamentar acima de 50 km/h"/>
    <m/>
    <s v="https://drive.google.com/open?id=1hsDSTvKi7fwZ60VqKMpPIIss-o3jA4As"/>
    <s v="iurgan.henrique@gmail.com"/>
    <d v="1899-12-30T16:01:00"/>
    <n v="3"/>
    <n v="8"/>
    <n v="10"/>
    <n v="4"/>
    <n v="5"/>
    <n v="6"/>
    <n v="0"/>
    <n v="0"/>
    <n v="5"/>
    <n v="3"/>
    <n v="0"/>
    <n v="6"/>
    <n v="5"/>
    <n v="6"/>
    <n v="3"/>
    <n v="4.166666666666667"/>
    <n v="4.9333333333333336"/>
  </r>
  <r>
    <x v="581"/>
    <x v="0"/>
    <x v="121"/>
    <x v="19"/>
    <s v="RO"/>
    <x v="6"/>
    <x v="582"/>
    <x v="2"/>
    <s v="10 | Calçada nivelada, sem imperfeições e dotada de piso tátil"/>
    <m/>
    <s v="5 | Calçada com menos de 2,0 metros de largura e faixa livre com menos de 1,20 m"/>
    <n v="1.7"/>
    <n v="1.2"/>
    <s v="A calçada da fachada principal tem faixa de livre de 1.20 e as laterais menos de 1.20."/>
    <s v="10 | Calçada de aparência plana, que não impede o caminhar confortável e seguro"/>
    <m/>
    <s v="10 | Trecho sem obstáculos permite o caminhar contínuo pela calçada"/>
    <m/>
    <n v="7"/>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65"/>
    <m/>
    <s v="10 | Trecho com baixo nível de poluição, permitindo sentir até o aroma de plantas e flores"/>
    <m/>
    <s v="0 | Trecho sem nenhum ponto de apoio ou conforto para o pedestre"/>
    <m/>
    <n v="1"/>
    <n v="2"/>
    <s v="Faixa de serviço em grama. E alguns arbustos."/>
    <n v="9"/>
    <m/>
    <s v="https://drive.google.com/open?id=1hnlbG1TbAtthh3TvljJChbB_Sr8BBMAZ, https://drive.google.com/open?id=1sRoDgeG04-AjMNJb6YYHMqWl7qijtCb-, https://drive.google.com/open?id=1g2dxKNBUcKOoFLbVMATr750d4VJ2lTMu, https://drive.google.com/open?id=1VqwL_vpEFpKb9Z-39V1XybkWCeGYC9qJ"/>
    <s v="arq.estefanyaraujo@outlook.com"/>
    <d v="1899-12-30T16:00:00"/>
    <n v="10"/>
    <n v="5"/>
    <n v="10"/>
    <n v="10"/>
    <n v="7"/>
    <n v="0"/>
    <n v="0"/>
    <n v="0"/>
    <n v="10"/>
    <n v="10"/>
    <n v="0"/>
    <n v="1"/>
    <n v="9"/>
    <n v="8.4"/>
    <n v="0"/>
    <n v="5.333333333333333"/>
    <n v="6.166666666666667"/>
  </r>
  <r>
    <x v="582"/>
    <x v="0"/>
    <x v="117"/>
    <x v="19"/>
    <s v="RO"/>
    <x v="8"/>
    <x v="583"/>
    <x v="0"/>
    <s v="10 | Calçada nivelada, sem imperfeições e dotada de piso tátil"/>
    <m/>
    <s v="10 | Calçada com mais de 3,0 metros de largura e faixa livre com 1,20 m ou mais"/>
    <n v="8.6999999999999993"/>
    <n v="2.5"/>
    <m/>
    <s v="10 | Calçada de aparência plana, que não impede o caminhar confortável e seguro"/>
    <m/>
    <s v="10 | Trecho sem obstáculos permite o caminhar contínuo pela calçada"/>
    <m/>
    <s v="10 | Rampas e todas as esquinas, absolutamente de acordo com o padrão da NBR 9050."/>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s v="0 | Trecho sem nenhum ponto de apoio ou conforto para o pedestre"/>
    <m/>
    <s v="0 | Trecho de rua sem nenhuma vegetação"/>
    <n v="0"/>
    <m/>
    <s v="10 | Local de tráfego leve, com velocidade até 40 km/h, com ruas movimentadas, comércio aberto e “sensação de segurança”"/>
    <m/>
    <s v="https://drive.google.com/open?id=19G3OCrq3hg8bi2jEm5Gb2ZARAB_YoGbz"/>
    <s v="heloiseisiqueira.arq@gmail.com"/>
    <d v="1899-12-30T16:30:00"/>
    <n v="10"/>
    <n v="10"/>
    <n v="10"/>
    <n v="10"/>
    <n v="10"/>
    <n v="0"/>
    <n v="0"/>
    <n v="0"/>
    <n v="10"/>
    <n v="10"/>
    <n v="0"/>
    <n v="0"/>
    <n v="10"/>
    <n v="10"/>
    <n v="0"/>
    <n v="5"/>
    <n v="7"/>
  </r>
  <r>
    <x v="583"/>
    <x v="0"/>
    <x v="115"/>
    <x v="19"/>
    <s v="RO"/>
    <x v="7"/>
    <x v="584"/>
    <x v="2"/>
    <n v="1"/>
    <s v="Calcada muito irregular e sem manutenção com vários pontos com mato alto  "/>
    <s v="5 | Calçada com menos de 2,0 metros de largura e faixa livre com menos de 1,20 m"/>
    <n v="1.82"/>
    <n v="1.82"/>
    <s v="Os postes estão na sarjeta e não na calçada"/>
    <n v="8"/>
    <m/>
    <s v="0 | Lugar fechado de barreiras, que obriga o cidadão a sair para a rua."/>
    <s v="A parte posterior da escola tem muitos danos na calçada "/>
    <s v="0 | Não há rampas de acessibilidade."/>
    <m/>
    <n v="8"/>
    <s v="Existe faixa de pedestre apenas na frente da escola"/>
    <s v="0 | Trecho não tem semáforo para pedestre ou semáforo está com defeito"/>
    <m/>
    <s v="0 | Trecho não tem nenhuma orientação para localização dos pedestres"/>
    <m/>
    <s v="10 | Trecho com baixo nível de ruído, com, no máximo, 65 dB de nível sonoro"/>
    <n v="60"/>
    <m/>
    <s v="10 | Trecho com baixo nível de poluição, permitindo sentir até o aroma de plantas e flores"/>
    <m/>
    <s v="0 | Trecho sem nenhum ponto de apoio ou conforto para o pedestre"/>
    <m/>
    <s v="5 | Trecho com algumas árvores que trazem sombra"/>
    <n v="7"/>
    <m/>
    <s v="10 | Local de tráfego leve, com velocidade até 40 km/h, com ruas movimentadas, comércio aberto e “sensação de segurança”"/>
    <s v="Trecho sem nenhuma calcada atras da escola"/>
    <s v="https://drive.google.com/open?id=1NMS8ueOiFxqxvPUFe3N6fojJ7XlcvK42, https://drive.google.com/open?id=1LevuODci7p3e1dhDzg5yq0hJEUb8LgXd, https://drive.google.com/open?id=1XCA82ZB21u9M4fcCbgwJj0vlrm5Ks5L8, https://drive.google.com/open?id=1QABE6iD56d5LDlZVL3ivbiMMsPPpMIgI, https://drive.google.com/open?id=1YRmWNG95412krgcj1_Xczx6nk-MoiyQS, https://drive.google.com/open?id=1bvYBEQl7wvDsjSx9w15jScDNze9IcI1p, https://drive.google.com/open?id=1bOlTay4lvTDQlkccHvEtVeWaeNo6DQvR, https://drive.google.com/open?id=1Qj8RuLIgSchoZ7oUQvWoNYCis1daRsHr, https://drive.google.com/open?id=1Lni6uQPHFlnvYd8K3ePsftypr3YnJbaa, https://drive.google.com/open?id=1umHL2Pn2pPYtvdrBvkcqyG4N9PU9cuZN"/>
    <s v="asfpvh@hotmail.com"/>
    <d v="1899-12-30T16:12:00"/>
    <n v="1"/>
    <n v="5"/>
    <n v="8"/>
    <n v="0"/>
    <n v="0"/>
    <n v="8"/>
    <n v="0"/>
    <n v="0"/>
    <n v="10"/>
    <n v="10"/>
    <n v="0"/>
    <n v="5"/>
    <n v="10"/>
    <n v="2.8"/>
    <n v="4"/>
    <n v="6.666666666666667"/>
    <n v="4.5333333333333332"/>
  </r>
  <r>
    <x v="584"/>
    <x v="0"/>
    <x v="122"/>
    <x v="19"/>
    <s v="RO"/>
    <x v="7"/>
    <x v="585"/>
    <x v="1"/>
    <n v="3"/>
    <m/>
    <s v="10 | Calçada com mais de 3,0 metros de largura e faixa livre com 1,20 m ou mais"/>
    <n v="3.13"/>
    <n v="1.2"/>
    <m/>
    <n v="2"/>
    <m/>
    <s v="10 | Trecho sem obstáculos permite o caminhar contínuo pela calçada"/>
    <m/>
    <s v="0 | Não há rampas de acessibilidade."/>
    <m/>
    <s v="10 | Faixa de pedestres bem visível, com iluminação para aumentar visibilidade e sinalização de advertência ao motorista"/>
    <m/>
    <s v="0 | Trecho não tem semáforo para pedestre ou semáforo está com defeito"/>
    <m/>
    <s v="10 | Trecho tem mapa bem detalhado e acessível para a leitura e localização dos pedestres com todas as informações de locais e de transportes nas proximidades. Inclui informação sobre pontos com acessibilidade para pessoas com deficiência"/>
    <m/>
    <s v="5 | Trecho com nível alto de ruído, que dificulta a conversação entre pessoas que caminham. Nível acima de 70 dB"/>
    <m/>
    <m/>
    <s v="0 | Trecho visivelmente poluído, com alto tráfego de veículos diesel. Fumaça visível, com efeitos sobre a respiração"/>
    <m/>
    <s v="0 | Trecho sem nenhum ponto de apoio ou conforto para o pedestre"/>
    <m/>
    <s v="0 | Trecho de rua sem nenhuma vegetação"/>
    <m/>
    <m/>
    <s v="10 | Local de tráfego leve, com velocidade até 40 km/h, com ruas movimentadas, comércio aberto e “sensação de segurança”"/>
    <m/>
    <m/>
    <s v="wanderleyojunior@hotmail.com"/>
    <d v="1899-12-30T16:18:00"/>
    <n v="3"/>
    <n v="10"/>
    <n v="2"/>
    <n v="10"/>
    <n v="0"/>
    <n v="10"/>
    <n v="0"/>
    <n v="10"/>
    <n v="5"/>
    <n v="0"/>
    <n v="0"/>
    <n v="0"/>
    <n v="10"/>
    <n v="5"/>
    <n v="6.666666666666667"/>
    <n v="1.6666666666666667"/>
    <n v="5.166666666666667"/>
  </r>
  <r>
    <x v="585"/>
    <x v="0"/>
    <x v="119"/>
    <x v="19"/>
    <s v="RO"/>
    <x v="6"/>
    <x v="586"/>
    <x v="2"/>
    <s v="10 | Calçada nivelada, sem imperfeições e dotada de piso tátil"/>
    <m/>
    <s v="10 | Calçada com mais de 3,0 metros de largura e faixa livre com 1,20 m ou mais"/>
    <n v="3.1"/>
    <n v="1.5"/>
    <s v="Fachada principal com faixa livre mais 1.50m. E as laterais com fachada livre com o 1.20"/>
    <s v="10 | Calçada de aparência plana, que não impede o caminhar confortável e seguro"/>
    <m/>
    <s v="5 | Obstáculos obrigam a constantes desvios."/>
    <s v="Apenas um trecho da calçada tem um poste na faixa livre"/>
    <s v="10 | Rampas e todas as esquinas, absolutamente de acordo com o padrão da NBR 9050."/>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65"/>
    <m/>
    <s v="10 | Trecho com baixo nível de poluição, permitindo sentir até o aroma de plantas e flores"/>
    <m/>
    <s v="0 | Trecho sem nenhum ponto de apoio ou conforto para o pedestre"/>
    <m/>
    <n v="7"/>
    <n v="11"/>
    <s v="A das árvores estão em pequeno porte, apresentando crescimento."/>
    <n v="8"/>
    <m/>
    <s v="https://drive.google.com/open?id=1qYKb5v_lt_R0_UU8sI6yTmwXqGLLgAux, https://drive.google.com/open?id=1km-9-mVEJQnz2Px29GmZTecedhQhR7ka, https://drive.google.com/open?id=18gqTYLG3mODeNbjAsL8eOSV8hBgDuiq2, https://drive.google.com/open?id=15gSaxPoL6t2B_qUn-hdHMaPntNkEm0Cp, https://drive.google.com/open?id=1JDadpUAQL_Ae69yyP25rRAf3lnc1BMyu, https://drive.google.com/open?id=1FTQve9RkrHLNJNTan1N9JeRc8D3seGBx"/>
    <s v="gabi.andressa59@gmail.com"/>
    <d v="1899-12-30T16:30:00"/>
    <n v="10"/>
    <n v="10"/>
    <n v="10"/>
    <n v="5"/>
    <n v="10"/>
    <n v="0"/>
    <n v="0"/>
    <n v="0"/>
    <n v="10"/>
    <n v="10"/>
    <n v="0"/>
    <n v="7"/>
    <n v="8"/>
    <n v="9"/>
    <n v="0"/>
    <n v="7.333333333333333"/>
    <n v="6.7666666666666666"/>
  </r>
  <r>
    <x v="586"/>
    <x v="0"/>
    <x v="117"/>
    <x v="19"/>
    <s v="RO"/>
    <x v="0"/>
    <x v="587"/>
    <x v="1"/>
    <s v="5 | Calçada com frestas, além de algumas falhas no pavimento"/>
    <m/>
    <s v="10 | Calçada com mais de 3,0 metros de largura e faixa livre com 1,20 m ou mais"/>
    <n v="4"/>
    <n v="2.6"/>
    <s v="Varia ao longo do trecho"/>
    <s v="10 | Calçada de aparência plana, que não impede o caminhar confortável e seguro"/>
    <m/>
    <s v="10 | Trecho sem obstáculos permite o caminhar contínuo pela calçada"/>
    <m/>
    <n v="9"/>
    <m/>
    <s v="10 | Faixa de pedestres bem visível, com iluminação para aumentar visibilidade e sinalização de advertência ao motorista"/>
    <m/>
    <s v="0 | Trecho não tem semáforo para pedestre ou semáforo está com defeito"/>
    <m/>
    <s v="0 | Trecho não tem nenhuma orientação para localização dos pedestres"/>
    <m/>
    <s v="0 |  Trecho com ruído muito elevado, acima de 90 dB"/>
    <m/>
    <m/>
    <s v="10 | Trecho com baixo nível de poluição, permitindo sentir até o aroma de plantas e flores"/>
    <m/>
    <s v="0 | Trecho sem nenhum ponto de apoio ou conforto para o pedestre"/>
    <m/>
    <s v="5 | Trecho com algumas árvores que trazem sombra"/>
    <n v="7"/>
    <m/>
    <s v="5 | Trecho com trânsito mais agressivo e velocidade regulamentar acima de 50 km/h"/>
    <m/>
    <s v="https://drive.google.com/open?id=1sNbntiksLPHIocH1yVYuzJnoOUVS3hO-"/>
    <s v="heloisesiqueia.arq@gmail.com"/>
    <d v="1899-12-30T16:45:00"/>
    <n v="5"/>
    <n v="10"/>
    <n v="10"/>
    <n v="10"/>
    <n v="9"/>
    <n v="10"/>
    <n v="0"/>
    <n v="0"/>
    <n v="0"/>
    <n v="10"/>
    <n v="0"/>
    <n v="5"/>
    <n v="5"/>
    <n v="8.8000000000000007"/>
    <n v="5"/>
    <n v="3.3333333333333335"/>
    <n v="6.5666666666666664"/>
  </r>
  <r>
    <x v="587"/>
    <x v="0"/>
    <x v="123"/>
    <x v="19"/>
    <s v="RO"/>
    <x v="1"/>
    <x v="588"/>
    <x v="1"/>
    <n v="3"/>
    <m/>
    <s v="5 | Calçada com menos de 2,0 metros de largura e faixa livre com menos de 1,20 m"/>
    <n v="1.7"/>
    <n v="1.1000000000000001"/>
    <m/>
    <n v="8"/>
    <m/>
    <n v="7"/>
    <m/>
    <s v="5 | A rampa existe, mas está fora de norma ou sem manutenção"/>
    <m/>
    <n v="3"/>
    <m/>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s v="0 | Trecho sem nenhum ponto de apoio ou conforto para o pedestre"/>
    <m/>
    <s v="0 | Trecho de rua sem nenhuma vegetação"/>
    <n v="0"/>
    <m/>
    <s v="10 | Local de tráfego leve, com velocidade até 40 km/h, com ruas movimentadas, comércio aberto e “sensação de segurança”"/>
    <m/>
    <s v="https://drive.google.com/open?id=1_ijDR_COky2j9oYQypbalS6D4AeWe791"/>
    <s v="tainara.s.m@hotmail.com"/>
    <d v="1899-12-30T16:25:00"/>
    <n v="3"/>
    <n v="5"/>
    <n v="8"/>
    <n v="7"/>
    <n v="5"/>
    <n v="3"/>
    <n v="0"/>
    <n v="0"/>
    <n v="10"/>
    <n v="10"/>
    <n v="0"/>
    <n v="0"/>
    <n v="10"/>
    <n v="5.6"/>
    <n v="1.5"/>
    <n v="5"/>
    <n v="5.0999999999999996"/>
  </r>
  <r>
    <x v="588"/>
    <x v="0"/>
    <x v="115"/>
    <x v="19"/>
    <s v="RO"/>
    <x v="1"/>
    <x v="589"/>
    <x v="0"/>
    <s v="10 | Calçada nivelada, sem imperfeições e dotada de piso tátil"/>
    <m/>
    <n v="9"/>
    <n v="2.86"/>
    <n v="1.82"/>
    <m/>
    <s v="10 | Calçada de aparência plana, que não impede o caminhar confortável e seguro"/>
    <m/>
    <s v="10 | Trecho sem obstáculos permite o caminhar contínuo pela calçada"/>
    <m/>
    <n v="9"/>
    <s v="As rampas estão abaixo do nível da rua "/>
    <n v="9"/>
    <s v="Não há acessibilidade nas faixas de pedestre"/>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1"/>
    <m/>
    <s v="10 | Trecho com baixo nível de poluição, permitindo sentir até o aroma de plantas e flores"/>
    <m/>
    <s v="5 | Trecho com algum local para descanso ou abrigo, como parada de ônibus ou marquise de edifício"/>
    <m/>
    <s v="5 | Trecho com algumas árvores que trazem sombra"/>
    <n v="80"/>
    <m/>
    <s v="10 | Local de tráfego leve, com velocidade até 40 km/h, com ruas movimentadas, comércio aberto e “sensação de segurança”"/>
    <m/>
    <s v="https://drive.google.com/open?id=1ww1md02sefBzhEo-Jglvh4ZZ_3ZxiNIP, https://drive.google.com/open?id=1VEEvI1pCSwwKtQRzNIor-vfVGvk5p4s0"/>
    <s v="asfpvh@hotmail.com"/>
    <d v="1899-12-30T16:26:00"/>
    <n v="10"/>
    <n v="9"/>
    <n v="10"/>
    <n v="10"/>
    <n v="9"/>
    <n v="9"/>
    <n v="0"/>
    <n v="0"/>
    <n v="5"/>
    <n v="10"/>
    <n v="5"/>
    <n v="5"/>
    <n v="10"/>
    <n v="9.6"/>
    <n v="4.5"/>
    <n v="5.833333333333333"/>
    <n v="7.8666666666666663"/>
  </r>
  <r>
    <x v="589"/>
    <x v="0"/>
    <x v="118"/>
    <x v="19"/>
    <s v="RO"/>
    <x v="6"/>
    <x v="590"/>
    <x v="1"/>
    <n v="9"/>
    <m/>
    <s v="5 | Calçada com menos de 2,0 metros de largura e faixa livre com menos de 1,20 m"/>
    <n v="1.91"/>
    <n v="1.02"/>
    <m/>
    <s v="10 | Calçada de aparência plana, que não impede o caminhar confortável e seguro"/>
    <m/>
    <n v="7"/>
    <m/>
    <s v="5 | A rampa existe, mas está fora de norma ou sem manutenção"/>
    <m/>
    <s v="5 | Faixa desgastada, com falta de manutenção e sem placas de advertência."/>
    <m/>
    <s v="5 | Trecho com semáforo para pedestres, mas sem sinal sonoro. Espera para abertura superior a 1 min. e tempo curto (menos de 15 seg.) para travessia"/>
    <m/>
    <s v="0 | Trecho não tem nenhuma orientação para localização dos pedestres"/>
    <m/>
    <s v="5 | Trecho com nível alto de ruído, que dificulta a conversação entre pessoas que caminham. Nível acima de 70 dB"/>
    <n v="75"/>
    <m/>
    <s v="5 | Trecho com tráfego intenso de veículos, em especial motocicletas, ônibus, caminhões e vans com motor diesel"/>
    <m/>
    <n v="8"/>
    <m/>
    <n v="7"/>
    <n v="28"/>
    <m/>
    <n v="4"/>
    <m/>
    <s v="https://drive.google.com/open?id=1jEdxpCu7B_P0XYR9HUm0Qy6b2FFI0Svu, https://drive.google.com/open?id=1eX-02cxtNF_pGWshHw3lkHX_pjqYwYIo"/>
    <s v="amanda.lima.icm@gmail.com"/>
    <d v="1899-12-30T16:30:00"/>
    <n v="9"/>
    <n v="5"/>
    <n v="10"/>
    <n v="7"/>
    <n v="5"/>
    <n v="5"/>
    <n v="5"/>
    <n v="0"/>
    <n v="5"/>
    <n v="5"/>
    <n v="8"/>
    <n v="7"/>
    <n v="4"/>
    <n v="7.2"/>
    <n v="4.166666666666667"/>
    <n v="6.166666666666667"/>
    <n v="6.0666666666666664"/>
  </r>
  <r>
    <x v="590"/>
    <x v="0"/>
    <x v="124"/>
    <x v="19"/>
    <s v="RO"/>
    <x v="1"/>
    <x v="591"/>
    <x v="2"/>
    <s v="5 | Calçada com frestas, além de algumas falhas no pavimento"/>
    <m/>
    <n v="7"/>
    <n v="5"/>
    <n v="1"/>
    <m/>
    <s v="10 | Calçada de aparência plana, que não impede o caminhar confortável e seguro"/>
    <m/>
    <s v="5 | Obstáculos obrigam a constantes desvios."/>
    <m/>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s v="0 | Trecho sem nenhum ponto de apoio ou conforto para o pedestre"/>
    <m/>
    <s v="5 | Trecho com algumas árvores que trazem sombra"/>
    <n v="5"/>
    <m/>
    <s v="10 | Local de tráfego leve, com velocidade até 40 km/h, com ruas movimentadas, comércio aberto e “sensação de segurança”"/>
    <m/>
    <m/>
    <s v="paulaheloiza.arq@gmail.com"/>
    <d v="1899-12-30T16:40:00"/>
    <n v="5"/>
    <n v="7"/>
    <n v="10"/>
    <n v="5"/>
    <n v="0"/>
    <n v="0"/>
    <n v="0"/>
    <n v="0"/>
    <n v="10"/>
    <n v="10"/>
    <n v="0"/>
    <n v="5"/>
    <n v="10"/>
    <n v="5.4"/>
    <n v="0"/>
    <n v="6.666666666666667"/>
    <n v="5.0333333333333332"/>
  </r>
  <r>
    <x v="591"/>
    <x v="0"/>
    <x v="116"/>
    <x v="19"/>
    <s v="RO"/>
    <x v="7"/>
    <x v="592"/>
    <x v="0"/>
    <n v="2"/>
    <m/>
    <s v="5 | Calçada com menos de 2,0 metros de largura e faixa livre com menos de 1,20 m"/>
    <m/>
    <m/>
    <m/>
    <n v="3"/>
    <m/>
    <s v="5 | Obstáculos obrigam a constantes desvios."/>
    <m/>
    <s v="0 | Não há rampas de acessibilidade."/>
    <m/>
    <n v="4"/>
    <m/>
    <s v="0 | Trecho não tem semáforo para pedestre ou semáforo está com defeito"/>
    <m/>
    <s v="0 | Trecho não tem nenhuma orientação para localização dos pedestres"/>
    <m/>
    <n v="8"/>
    <m/>
    <m/>
    <n v="4"/>
    <m/>
    <s v="0 | Trecho sem nenhum ponto de apoio ou conforto para o pedestre"/>
    <m/>
    <s v="5 | Trecho com algumas árvores que trazem sombra"/>
    <m/>
    <m/>
    <s v="10 | Local de tráfego leve, com velocidade até 40 km/h, com ruas movimentadas, comércio aberto e “sensação de segurança”"/>
    <m/>
    <s v="https://drive.google.com/open?id=1ym8yGv4E-0Owfu5CGNmAeh3xkjJfWMf9"/>
    <s v="samael1986@hotmail.com"/>
    <d v="1899-12-30T16:45:00"/>
    <n v="2"/>
    <n v="5"/>
    <n v="3"/>
    <n v="5"/>
    <n v="0"/>
    <n v="4"/>
    <n v="0"/>
    <n v="0"/>
    <n v="8"/>
    <n v="4"/>
    <n v="0"/>
    <n v="5"/>
    <n v="10"/>
    <n v="3"/>
    <n v="2"/>
    <n v="5"/>
    <n v="3.9"/>
  </r>
  <r>
    <x v="592"/>
    <x v="0"/>
    <x v="125"/>
    <x v="19"/>
    <s v="RO"/>
    <x v="1"/>
    <x v="593"/>
    <x v="1"/>
    <s v="5 | Calçada com frestas, além de algumas falhas no pavimento"/>
    <s v="Calçada com um pouco de declividade e buracos."/>
    <s v="10 | Calçada com mais de 3,0 metros de largura e faixa livre com 1,20 m ou mais"/>
    <n v="4.2"/>
    <n v="3.2"/>
    <s v="Largura da fachada principal de 4.20, e largura da lateral de 7.20"/>
    <n v="7"/>
    <s v="Calçada um pouco inclinada em trechos da fachada principal."/>
    <s v="10 | Trecho sem obstáculos permite o caminhar contínuo pela calçada"/>
    <m/>
    <s v="5 | A rampa existe, mas está fora de norma ou sem manutenção"/>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s v="Avenida com passagem de ônibus e muito tráfego de carros."/>
    <n v="6"/>
    <m/>
    <s v="0 | Trecho sem nenhum ponto de apoio ou conforto para o pedestre"/>
    <m/>
    <s v="0 | Trecho de rua sem nenhuma vegetação"/>
    <m/>
    <m/>
    <s v="5 | Trecho com trânsito mais agressivo e velocidade regulamentar acima de 50 km/h"/>
    <m/>
    <s v="https://drive.google.com/open?id=1S6oF8XRy8n6a9NRs0bvci_AZwZgnfwXV, https://drive.google.com/open?id=1GMoCX4IVq70_jhB8UV2zQr_qbVtnpXq_, https://drive.google.com/open?id=16m9alJ18aMXg9W-OQ5UiW-Yp9lWUKhhJ, https://drive.google.com/open?id=1Q_zlqMrmxjnmfpv8mx4ypk1T-1m-bFD-, https://drive.google.com/open?id=1G-GAb2SlFjpEdqw15prNU9pTV-It4pQN"/>
    <s v="laurogma@hotmail.com"/>
    <d v="1899-12-30T16:45:00"/>
    <n v="5"/>
    <n v="10"/>
    <n v="7"/>
    <n v="10"/>
    <n v="5"/>
    <n v="0"/>
    <n v="0"/>
    <n v="0"/>
    <n v="5"/>
    <n v="6"/>
    <n v="0"/>
    <n v="0"/>
    <n v="5"/>
    <n v="7.4"/>
    <n v="0"/>
    <n v="2.6666666666666665"/>
    <n v="4.7333333333333334"/>
  </r>
  <r>
    <x v="593"/>
    <x v="0"/>
    <x v="106"/>
    <x v="19"/>
    <s v="RO"/>
    <x v="1"/>
    <x v="594"/>
    <x v="1"/>
    <s v="10 | Calçada nivelada, sem imperfeições e dotada de piso tátil"/>
    <m/>
    <n v="7"/>
    <n v="2.1"/>
    <n v="1.2"/>
    <m/>
    <s v="10 | Calçada de aparência plana, que não impede o caminhar confortável e seguro"/>
    <m/>
    <s v="10 | Trecho sem obstáculos permite o caminhar contínuo pela calçada"/>
    <m/>
    <s v="5 | A rampa existe, mas está fora de norma ou sem manutenção"/>
    <m/>
    <s v="10 | Faixa de pedestres bem visível, com iluminação para aumentar visibilidade e sinalização de advertência ao motorista"/>
    <m/>
    <s v="0 | Trecho não tem semáforo para pedestre ou semáforo está com defeito"/>
    <m/>
    <s v="0 | Trecho não tem nenhuma orientação para localização dos pedestres"/>
    <m/>
    <s v="0 |  Trecho com ruído muito elevado, acima de 90 dB"/>
    <m/>
    <m/>
    <s v="0 | Trecho visivelmente poluído, com alto tráfego de veículos diesel. Fumaça visível, com efeitos sobre a respiração"/>
    <m/>
    <s v="0 | Trecho sem nenhum ponto de apoio ou conforto para o pedestre"/>
    <m/>
    <s v="0 | Trecho de rua sem nenhuma vegetação"/>
    <m/>
    <m/>
    <s v="0 | Local de trânsito muito desordenado e agressivo. Pedestre tem a sensação de querer sair logo do local"/>
    <m/>
    <s v="https://drive.google.com/open?id=1s3HDjs5a5GDXc0wO2f0dPMSpBrVGCEyQ"/>
    <s v="vanessa.ortiz.000@gmail.com"/>
    <d v="1899-12-30T16:55:00"/>
    <n v="10"/>
    <n v="7"/>
    <n v="10"/>
    <n v="10"/>
    <n v="5"/>
    <n v="10"/>
    <n v="0"/>
    <n v="0"/>
    <n v="0"/>
    <n v="0"/>
    <n v="0"/>
    <n v="0"/>
    <n v="0"/>
    <n v="8.4"/>
    <n v="5"/>
    <n v="0"/>
    <n v="5.2"/>
  </r>
  <r>
    <x v="594"/>
    <x v="0"/>
    <x v="120"/>
    <x v="19"/>
    <s v="RO"/>
    <x v="7"/>
    <x v="595"/>
    <x v="1"/>
    <s v="5 | Calçada com frestas, além de algumas falhas no pavimento"/>
    <m/>
    <s v="10 | Calçada com mais de 3,0 metros de largura e faixa livre com 1,20 m ou mais"/>
    <n v="3.85"/>
    <n v="1.2"/>
    <m/>
    <s v="10 | Calçada de aparência plana, que não impede o caminhar confortável e seguro"/>
    <m/>
    <n v="7"/>
    <m/>
    <s v="10 | Rampas e todas as esquinas, absolutamente de acordo com o padrão da NBR 9050."/>
    <m/>
    <s v="5 | Faixa desgastada, com falta de manutenção e sem placas de advertência."/>
    <m/>
    <s v="0 | Trecho não tem semáforo para pedestre ou semáforo está com defeito"/>
    <m/>
    <s v="0 | Trecho não tem nenhuma orientação para localização dos pedestres"/>
    <m/>
    <n v="3"/>
    <m/>
    <m/>
    <s v="5 | Trecho com tráfego intenso de veículos, em especial motocicletas, ônibus, caminhões e vans com motor diesel"/>
    <m/>
    <n v="1"/>
    <m/>
    <n v="7"/>
    <n v="13"/>
    <m/>
    <s v="5 | Trecho com trânsito mais agressivo e velocidade regulamentar acima de 50 km/h"/>
    <m/>
    <s v="https://drive.google.com/open?id=1xVu0nLAeb3P_CC9S6aODtj4aeCtCsRMb"/>
    <s v="iurgan.henrique@gmail.com"/>
    <d v="1899-12-30T16:51:00"/>
    <n v="5"/>
    <n v="10"/>
    <n v="10"/>
    <n v="7"/>
    <n v="10"/>
    <n v="5"/>
    <n v="0"/>
    <n v="0"/>
    <n v="3"/>
    <n v="5"/>
    <n v="1"/>
    <n v="7"/>
    <n v="5"/>
    <n v="8.4"/>
    <n v="2.5"/>
    <n v="4.333333333333333"/>
    <n v="6.0666666666666664"/>
  </r>
  <r>
    <x v="595"/>
    <x v="0"/>
    <x v="115"/>
    <x v="19"/>
    <s v="RO"/>
    <x v="1"/>
    <x v="596"/>
    <x v="2"/>
    <s v="5 | Calçada com frestas, além de algumas falhas no pavimento"/>
    <m/>
    <s v="5 | Calçada com menos de 2,0 metros de largura e faixa livre com menos de 1,20 m"/>
    <n v="1.92"/>
    <n v="1.92"/>
    <m/>
    <s v="10 | Calçada de aparência plana, que não impede o caminhar confortável e seguro"/>
    <m/>
    <n v="8"/>
    <s v="Calcada muito irregular "/>
    <s v="5 | A rampa existe, mas está fora de norma ou sem manutenção"/>
    <m/>
    <n v="8"/>
    <s v="A travessia não é sinalizada com semáforo ou luzes "/>
    <s v="0 | Trecho não tem semáforo para pedestre ou semáforo está com defeito"/>
    <m/>
    <s v="0 | Trecho não tem nenhuma orientação para localização dos pedestres"/>
    <m/>
    <s v="10 | Trecho com baixo nível de ruído, com, no máximo, 65 dB de nível sonoro"/>
    <n v="61"/>
    <m/>
    <s v="10 | Trecho com baixo nível de poluição, permitindo sentir até o aroma de plantas e flores"/>
    <m/>
    <s v="5 | Trecho com algum local para descanso ou abrigo, como parada de ônibus ou marquise de edifício"/>
    <m/>
    <s v="0 | Trecho de rua sem nenhuma vegetação"/>
    <n v="0"/>
    <s v="Apenas jardim decorativo"/>
    <s v="10 | Local de tráfego leve, com velocidade até 40 km/h, com ruas movimentadas, comércio aberto e “sensação de segurança”"/>
    <m/>
    <s v="https://drive.google.com/open?id=130vY4WXGGUcX_VsmTc57f22gR4AbOdQv, https://drive.google.com/open?id=1Vrxd5OwimhFvIwh4Q48sfAesADBKTeTP, https://drive.google.com/open?id=1WW-aYUYwlV9AoZyXOUui-D-fteXMczwa, https://drive.google.com/open?id=1vFmclAXvm5yhIDAMIBafCd7KpjAY51DK, https://drive.google.com/open?id=1rTbea3-R4zYvuUcFiAi4g5Qgb5j4edSW, https://drive.google.com/open?id=1mwx2an7kf1VtpGSLaEFsB1moWNZnQKNk, https://drive.google.com/open?id=1k34UfG9KWZBWjNQggtVqMr9pZb1KJ5zF, https://drive.google.com/open?id=17K-yYXappUx_02kqXZVJ3OjZrE2FZ_Ej, https://drive.google.com/open?id=11GUY1L6RWRdoI-kJrg8cQEdOfTXJJmlp, https://drive.google.com/open?id=1aekfbEu2DFdZkjIqKISP3wpedki7x4yl"/>
    <s v="asfpvh@hotmail.com"/>
    <d v="1899-12-30T16:50:00"/>
    <n v="5"/>
    <n v="5"/>
    <n v="10"/>
    <n v="8"/>
    <n v="5"/>
    <n v="8"/>
    <n v="0"/>
    <n v="0"/>
    <n v="10"/>
    <n v="10"/>
    <n v="5"/>
    <n v="0"/>
    <n v="10"/>
    <n v="6.6"/>
    <n v="4"/>
    <n v="5.833333333333333"/>
    <n v="6.2666666666666666"/>
  </r>
  <r>
    <x v="596"/>
    <x v="0"/>
    <x v="125"/>
    <x v="19"/>
    <s v="RO"/>
    <x v="1"/>
    <x v="597"/>
    <x v="0"/>
    <s v="5 | Calçada com frestas, além de algumas falhas no pavimento"/>
    <s v="Calçada não está com pavimento adequado, sendo que o o existente dá trepidação."/>
    <s v="0 | Calçada estreita, com menos de 1,20 m, sem faixa livre"/>
    <n v="1"/>
    <n v="0"/>
    <m/>
    <n v="9"/>
    <m/>
    <s v="5 | Obstáculos obrigam a constantes desvios."/>
    <m/>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65"/>
    <m/>
    <s v="10 | Trecho com baixo nível de poluição, permitindo sentir até o aroma de plantas e flores"/>
    <m/>
    <s v="5 | Trecho com algum local para descanso ou abrigo, como parada de ônibus ou marquise de edifício"/>
    <s v="Ao longo da calçada existe bancos em concreto com arborização para descanso."/>
    <n v="1"/>
    <m/>
    <s v="Os bancos de concreto tem arborização, porém não trás sombra. Só que deixa o ambiente pouco mais ventilado e agradável. Devido está próximo ao Rio madeira."/>
    <s v="10 | Local de tráfego leve, com velocidade até 40 km/h, com ruas movimentadas, comércio aberto e “sensação de segurança”"/>
    <m/>
    <s v="https://drive.google.com/open?id=1jf9kWEAhwAGuvv3B2m03GDsEGVfaeG9f, https://drive.google.com/open?id=1jM6B1glEnb3yC5tJNVw3m-Fb4WJyfOPm, https://drive.google.com/open?id=1NDOEKed3Le0-VAQetsEosAPbV0bAK81h, https://drive.google.com/open?id=1vCBPW874PAMRtk451VhH0Sq_aHx3q6S8, https://drive.google.com/open?id=1aQNaITB0o2x3RcTakD65SldRiLcXtDLE"/>
    <s v="laurogma@hotmail.com"/>
    <d v="1899-12-30T17:00:00"/>
    <n v="5"/>
    <n v="0"/>
    <n v="9"/>
    <n v="5"/>
    <n v="0"/>
    <n v="0"/>
    <n v="0"/>
    <n v="0"/>
    <n v="10"/>
    <n v="10"/>
    <n v="5"/>
    <n v="1"/>
    <n v="10"/>
    <n v="3.8"/>
    <n v="0"/>
    <n v="6.166666666666667"/>
    <n v="4.1333333333333337"/>
  </r>
  <r>
    <x v="597"/>
    <x v="0"/>
    <x v="115"/>
    <x v="19"/>
    <s v="RO"/>
    <x v="1"/>
    <x v="598"/>
    <x v="0"/>
    <s v="5 | Calçada com frestas, além de algumas falhas no pavimento"/>
    <s v="Tem piso podotatil"/>
    <s v="10 | Calçada com mais de 3,0 metros de largura e faixa livre com 1,20 m ou mais"/>
    <n v="3.18"/>
    <n v="1.67"/>
    <m/>
    <n v="8"/>
    <s v="Há muitos quebras de nível "/>
    <s v="5 | Obstáculos obrigam a constantes desvios."/>
    <m/>
    <s v="5 | A rampa existe, mas está fora de norma ou sem manutenção"/>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n v="65"/>
    <m/>
    <s v="10 | Trecho com baixo nível de poluição, permitindo sentir até o aroma de plantas e flores"/>
    <m/>
    <s v="0 | Trecho sem nenhum ponto de apoio ou conforto para o pedestre"/>
    <m/>
    <s v="0 | Trecho de rua sem nenhuma vegetação"/>
    <n v="0"/>
    <m/>
    <s v="10 | Local de tráfego leve, com velocidade até 40 km/h, com ruas movimentadas, comércio aberto e “sensação de segurança”"/>
    <m/>
    <s v="https://drive.google.com/open?id=1OY5ZKTNh-_a8CmeU52NCBFatg63vYrk3, https://drive.google.com/open?id=1TqA1BfkZ7jgvc5Y6nJ7JxYv0qnoiFrfs, https://drive.google.com/open?id=1rneW8zHvNWtIAwrz0iQ-f1BfusQGSrS9, https://drive.google.com/open?id=18DC22wrXVVArUfmpE9h0D8V0DKlX4egT, https://drive.google.com/open?id=1zF47bTVS47-FUinB1YBAuBz6mEKqIpKf"/>
    <s v="asfpvh@hotmail.com"/>
    <d v="1899-12-30T17:05:00"/>
    <n v="5"/>
    <n v="10"/>
    <n v="8"/>
    <n v="5"/>
    <n v="5"/>
    <n v="0"/>
    <n v="0"/>
    <n v="0"/>
    <n v="10"/>
    <n v="10"/>
    <n v="0"/>
    <n v="0"/>
    <n v="10"/>
    <n v="6.6"/>
    <n v="0"/>
    <n v="5"/>
    <n v="5.3"/>
  </r>
  <r>
    <x v="598"/>
    <x v="0"/>
    <x v="123"/>
    <x v="19"/>
    <s v="RO"/>
    <x v="1"/>
    <x v="599"/>
    <x v="1"/>
    <s v="5 | Calçada com frestas, além de algumas falhas no pavimento"/>
    <m/>
    <s v="10 | Calçada com mais de 3,0 metros de largura e faixa livre com 1,20 m ou mais"/>
    <n v="3.83"/>
    <n v="1.8"/>
    <m/>
    <s v="10 | Calçada de aparência plana, que não impede o caminhar confortável e seguro"/>
    <m/>
    <n v="7"/>
    <m/>
    <s v="5 | A rampa existe, mas está fora de norma ou sem manutenção"/>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n v="7"/>
    <m/>
    <s v="0 | Trecho sem nenhum ponto de apoio ou conforto para o pedestre"/>
    <m/>
    <s v="5 | Trecho com algumas árvores que trazem sombra"/>
    <n v="3"/>
    <m/>
    <s v="5 | Trecho com trânsito mais agressivo e velocidade regulamentar acima de 50 km/h"/>
    <m/>
    <s v="https://drive.google.com/open?id=16zWW26-W-TfFL76HCq8O5xq6QQxd5twb"/>
    <s v="tainara.s.m@hotmail.com"/>
    <d v="1899-12-30T17:05:00"/>
    <n v="5"/>
    <n v="10"/>
    <n v="10"/>
    <n v="7"/>
    <n v="5"/>
    <n v="0"/>
    <n v="0"/>
    <n v="0"/>
    <n v="5"/>
    <n v="7"/>
    <n v="0"/>
    <n v="5"/>
    <n v="5"/>
    <n v="7.4"/>
    <n v="0"/>
    <n v="4.5"/>
    <n v="5.0999999999999996"/>
  </r>
  <r>
    <x v="599"/>
    <x v="0"/>
    <x v="124"/>
    <x v="19"/>
    <s v="RO"/>
    <x v="1"/>
    <x v="369"/>
    <x v="1"/>
    <s v="5 | Calçada com frestas, além de algumas falhas no pavimento"/>
    <m/>
    <n v="8"/>
    <n v="2.9"/>
    <n v="1.45"/>
    <m/>
    <s v="10 | Calçada de aparência plana, que não impede o caminhar confortável e seguro"/>
    <m/>
    <s v="5 | Obstáculos obrigam a constantes desvios."/>
    <m/>
    <s v="10 | Rampas e todas as esquinas, absolutamente de acordo com o padrão da NBR 9050."/>
    <m/>
    <s v="0 | Sem faixa de travessia no trecho"/>
    <m/>
    <s v="0 | Trecho não tem semáforo para pedestre ou semáforo está com defeito"/>
    <m/>
    <s v="0 | Trecho não tem nenhuma orientação para localização dos pedestres"/>
    <m/>
    <s v="0 |  Trecho com ruído muito elevado, acima de 90 dB"/>
    <m/>
    <m/>
    <s v="0 | Trecho visivelmente poluído, com alto tráfego de veículos diesel. Fumaça visível, com efeitos sobre a respiração"/>
    <m/>
    <s v="0 | Trecho sem nenhum ponto de apoio ou conforto para o pedestre"/>
    <m/>
    <s v="0 | Trecho de rua sem nenhuma vegetação"/>
    <m/>
    <m/>
    <s v="0 | Local de trânsito muito desordenado e agressivo. Pedestre tem a sensação de querer sair logo do local"/>
    <m/>
    <s v="https://drive.google.com/open?id=1TbzTR48RyyR2kG97JYHRSiAob93sCxIo"/>
    <s v="paulaheloiza.arq@gmail.com"/>
    <d v="1899-12-30T17:20:00"/>
    <n v="5"/>
    <n v="8"/>
    <n v="10"/>
    <n v="5"/>
    <n v="10"/>
    <n v="0"/>
    <n v="0"/>
    <n v="0"/>
    <n v="0"/>
    <n v="0"/>
    <n v="0"/>
    <n v="0"/>
    <n v="0"/>
    <n v="7.6"/>
    <n v="0"/>
    <n v="0"/>
    <n v="3.8"/>
  </r>
  <r>
    <x v="600"/>
    <x v="0"/>
    <x v="117"/>
    <x v="19"/>
    <s v="RO"/>
    <x v="9"/>
    <x v="587"/>
    <x v="1"/>
    <s v="5 | Calçada com frestas, além de algumas falhas no pavimento"/>
    <m/>
    <s v="10 | Calçada com mais de 3,0 metros de largura e faixa livre com 1,20 m ou mais"/>
    <n v="4"/>
    <n v="2.6"/>
    <s v="Varia ao longo do trecho"/>
    <s v="10 | Calçada de aparência plana, que não impede o caminhar confortável e seguro"/>
    <m/>
    <s v="10 | Trecho sem obstáculos permite o caminhar contínuo pela calçada"/>
    <m/>
    <n v="9"/>
    <m/>
    <s v="10 | Faixa de pedestres bem visível, com iluminação para aumentar visibilidade e sinalização de advertência ao motorista"/>
    <m/>
    <s v="0 | Trecho não tem semáforo para pedestre ou semáforo está com defeito"/>
    <m/>
    <s v="0 | Trecho não tem nenhuma orientação para localização dos pedestres"/>
    <m/>
    <s v="0 |  Trecho com ruído muito elevado, acima de 90 dB"/>
    <m/>
    <m/>
    <s v="10 | Trecho com baixo nível de poluição, permitindo sentir até o aroma de plantas e flores"/>
    <m/>
    <s v="0 | Trecho sem nenhum ponto de apoio ou conforto para o pedestre"/>
    <m/>
    <s v="5 | Trecho com algumas árvores que trazem sombra"/>
    <n v="7"/>
    <m/>
    <s v="5 | Trecho com trânsito mais agressivo e velocidade regulamentar acima de 50 km/h"/>
    <m/>
    <s v="https://drive.google.com/open?id=1bFRjxAi6Yi4FoxzTsQF_1HzO7Y2CK9Kp"/>
    <s v="heloisesiqueia.arq@gmail.com"/>
    <d v="1899-12-30T16:45:00"/>
    <n v="5"/>
    <n v="10"/>
    <n v="10"/>
    <n v="10"/>
    <n v="9"/>
    <n v="10"/>
    <n v="0"/>
    <n v="0"/>
    <n v="0"/>
    <n v="10"/>
    <n v="0"/>
    <n v="5"/>
    <n v="5"/>
    <n v="8.8000000000000007"/>
    <n v="5"/>
    <n v="3.3333333333333335"/>
    <n v="6.5666666666666664"/>
  </r>
  <r>
    <x v="601"/>
    <x v="0"/>
    <x v="126"/>
    <x v="19"/>
    <s v="RO"/>
    <x v="9"/>
    <x v="600"/>
    <x v="0"/>
    <s v="5 | Calçada com frestas, além de algumas falhas no pavimento"/>
    <m/>
    <s v="10 | Calçada com mais de 3,0 metros de largura e faixa livre com 1,20 m ou mais"/>
    <n v="3.5"/>
    <n v="1.5"/>
    <m/>
    <s v="10 | Calçada de aparência plana, que não impede o caminhar confortável e seguro"/>
    <m/>
    <s v="5 | Obstáculos obrigam a constantes desvios."/>
    <m/>
    <s v="5 | A rampa existe, mas está fora de norma ou sem manutenção"/>
    <m/>
    <s v="0 | Sem faixa de travessia no trecho"/>
    <m/>
    <s v="0 | Trecho não tem semáforo para pedestre ou semáforo está com defeito"/>
    <m/>
    <s v="0 | Trecho não tem nenhuma orientação para localização dos pedestres"/>
    <m/>
    <n v="3"/>
    <m/>
    <m/>
    <n v="4"/>
    <m/>
    <s v="5 | Trecho com algum local para descanso ou abrigo, como parada de ônibus ou marquise de edifício"/>
    <m/>
    <n v="1"/>
    <n v="1"/>
    <m/>
    <n v="3"/>
    <m/>
    <s v="https://drive.google.com/open?id=1-9c4B3MrLzYS12JOFgjVfoYbGAUKmQF9"/>
    <s v="simpsoncarine123412@gmail.com"/>
    <d v="1899-12-30T14:57:00"/>
    <n v="5"/>
    <n v="10"/>
    <n v="10"/>
    <n v="5"/>
    <n v="5"/>
    <n v="0"/>
    <n v="0"/>
    <n v="0"/>
    <n v="3"/>
    <n v="4"/>
    <n v="5"/>
    <n v="1"/>
    <n v="3"/>
    <n v="7"/>
    <n v="0"/>
    <n v="2.8333333333333335"/>
    <n v="4.3666666666666663"/>
  </r>
  <r>
    <x v="602"/>
    <x v="0"/>
    <x v="126"/>
    <x v="19"/>
    <s v="RO"/>
    <x v="9"/>
    <x v="601"/>
    <x v="1"/>
    <s v="10 | Calçada nivelada, sem imperfeições e dotada de piso tátil"/>
    <m/>
    <s v="10 | Calçada com mais de 3,0 metros de largura e faixa livre com 1,20 m ou mais"/>
    <n v="4.5"/>
    <n v="1.5"/>
    <m/>
    <s v="10 | Calçada de aparência plana, que não impede o caminhar confortável e seguro"/>
    <m/>
    <s v="10 | Trecho sem obstáculos permite o caminhar contínuo pela calçada"/>
    <m/>
    <n v="8"/>
    <m/>
    <s v="5 | Faixa desgastada, com falta de manutenção e sem placas de advertência."/>
    <m/>
    <s v="0 | Trecho não tem semáforo para pedestre ou semáforo está com defeito"/>
    <m/>
    <s v="0 | Trecho não tem nenhuma orientação para localização dos pedestres"/>
    <m/>
    <n v="3"/>
    <m/>
    <m/>
    <s v="5 | Trecho com tráfego intenso de veículos, em especial motocicletas, ônibus, caminhões e vans com motor diesel"/>
    <m/>
    <s v="5 | Trecho com algum local para descanso ou abrigo, como parada de ônibus ou marquise de edifício"/>
    <m/>
    <s v="0 | Trecho de rua sem nenhuma vegetação"/>
    <n v="0"/>
    <m/>
    <n v="7"/>
    <m/>
    <s v="https://drive.google.com/open?id=1K_UWd88fyP_p3WVi-Xeg_4hrWEh3X-GT, https://drive.google.com/open?id=15lzOb_7IQosvmCauSMjLw1JgVNNXmHKt"/>
    <s v="simpsoncarine123412@gmail.com"/>
    <d v="1899-12-30T15:05:00"/>
    <n v="10"/>
    <n v="10"/>
    <n v="10"/>
    <n v="10"/>
    <n v="8"/>
    <n v="5"/>
    <n v="0"/>
    <n v="0"/>
    <n v="3"/>
    <n v="5"/>
    <n v="5"/>
    <n v="0"/>
    <n v="7"/>
    <n v="9.6"/>
    <n v="2.5"/>
    <n v="2.6666666666666665"/>
    <n v="6.5333333333333332"/>
  </r>
  <r>
    <x v="603"/>
    <x v="0"/>
    <x v="126"/>
    <x v="19"/>
    <s v="RO"/>
    <x v="9"/>
    <x v="602"/>
    <x v="1"/>
    <s v="0 | Calçada completamente destruída, repleta de buracos, blocos e pedras soltas que “empurram” o pedestre para a rua"/>
    <m/>
    <s v="0 | Calçada estreita, com menos de 1,20 m, sem faixa livre"/>
    <n v="1.5"/>
    <n v="0.7"/>
    <m/>
    <n v="8"/>
    <m/>
    <s v="0 | Lugar fechado de barreiras, que obriga o cidadão a sair para a rua."/>
    <m/>
    <s v="0 | Não há rampas de acessibilidade."/>
    <m/>
    <s v="0 | Sem faixa de travessia no trecho"/>
    <m/>
    <n v="2"/>
    <m/>
    <s v="0 | Trecho não tem nenhuma orientação para localização dos pedestres"/>
    <m/>
    <s v="5 | Trecho com nível alto de ruído, que dificulta a conversação entre pessoas que caminham. Nível acima de 70 dB"/>
    <m/>
    <m/>
    <n v="1"/>
    <m/>
    <s v="0 | Trecho sem nenhum ponto de apoio ou conforto para o pedestre"/>
    <m/>
    <s v="0 | Trecho de rua sem nenhuma vegetação"/>
    <n v="0"/>
    <m/>
    <s v="0 | Local de trânsito muito desordenado e agressivo. Pedestre tem a sensação de querer sair logo do local"/>
    <m/>
    <s v="https://drive.google.com/open?id=1vzCOFfKi_9iiKSXKtc1kcKm0P9IKsBd1, https://drive.google.com/open?id=1jsWiT9DClGYNDbv1xpr2yX7NDrELVWVM"/>
    <s v="simpsoncarine123412@gmail.com"/>
    <d v="1899-12-30T16:00:00"/>
    <n v="0"/>
    <n v="0"/>
    <n v="8"/>
    <n v="0"/>
    <n v="0"/>
    <n v="0"/>
    <n v="2"/>
    <n v="0"/>
    <n v="5"/>
    <n v="1"/>
    <n v="0"/>
    <n v="0"/>
    <n v="0"/>
    <n v="1.6"/>
    <n v="0.66666666666666663"/>
    <n v="1.8333333333333333"/>
    <n v="1.3"/>
  </r>
  <r>
    <x v="604"/>
    <x v="0"/>
    <x v="107"/>
    <x v="19"/>
    <s v="RO"/>
    <x v="6"/>
    <x v="603"/>
    <x v="1"/>
    <s v="10 | Calçada nivelada, sem imperfeições e dotada de piso tátil"/>
    <m/>
    <n v="9"/>
    <n v="10.1"/>
    <n v="4.7"/>
    <s v="Varia um pouco ao longo do trecho. Há áreas que a circulação livre é de 1.25 e 1.75"/>
    <s v="10 | Calçada de aparência plana, que não impede o caminhar confortável e seguro"/>
    <s v="Varia de 1,5 a 1,9%"/>
    <s v="10 | Trecho sem obstáculos permite o caminhar contínuo pela calçada"/>
    <s v="Não há obstáculos"/>
    <n v="9"/>
    <s v="Na área há apenas uma rampa que não atende a NBR9050"/>
    <n v="8"/>
    <s v="A faixa da calçada que passa em frente a uma escola está um pouco desgastada"/>
    <s v="0 | Trecho não tem semáforo para pedestre ou semáforo está com defeito"/>
    <m/>
    <s v="0 | Trecho não tem nenhuma orientação para localização dos pedestres"/>
    <m/>
    <n v="3"/>
    <n v="76"/>
    <s v="Região com muito tráfego de caminhões e ônibus, tendo variações de 86db à 67db"/>
    <s v="5 | Trecho com tráfego intenso de veículos, em especial motocicletas, ônibus, caminhões e vans com motor diesel"/>
    <m/>
    <s v="0 | Trecho sem nenhum ponto de apoio ou conforto para o pedestre"/>
    <m/>
    <n v="2"/>
    <n v="0"/>
    <s v="Há no entorno 1 árvore e na calçada e no jardim do TJ há 7 palmeiras, mas nenhuma produz sombra. Jardim bem cuidado"/>
    <s v="5 | Trecho com trânsito mais agressivo e velocidade regulamentar acima de 50 km/h"/>
    <s v="Não há policiamento"/>
    <s v="https://drive.google.com/open?id=14Tu1obxA935vCKZ0Zxi8bsHGLJqOimj0, https://drive.google.com/open?id=1rt1GtFjtsZ5X6luCC3g9MFDvsetFhNL1, https://drive.google.com/open?id=1Khzm8A8OF-eXQ5SfKSJe9rNVYz2ci0RN, https://drive.google.com/open?id=10S8yFHnzWCatl5H5vLnVxbM9UIihf-6j, https://drive.google.com/open?id=1cQSubX-H7-uGYG79xLKV82eDAk3u9OuK, https://drive.google.com/open?id=18V7GBlGxrvoNj2GU-DkikZGCJ9QG6iFt, https://drive.google.com/open?id=1ZA4gacJzBbtd6TMMogQG7Al1Z5kQ1Ix8, https://drive.google.com/open?id=1TlW479L5QHG-Sw3SNLV2aq7N0-M6qf9H, https://drive.google.com/open?id=1fOhs3N8LF8EIPQful6e81kE8SwnSckVU, https://drive.google.com/open?id=1sBDcUrmYZZbrc6XDfurWVBjHwjEXfzkW"/>
    <s v="smcasara@gmail.com"/>
    <d v="1899-12-30T09:00:00"/>
    <n v="10"/>
    <n v="9"/>
    <n v="10"/>
    <n v="10"/>
    <n v="9"/>
    <n v="8"/>
    <n v="0"/>
    <n v="0"/>
    <n v="3"/>
    <n v="5"/>
    <n v="0"/>
    <n v="2"/>
    <n v="5"/>
    <n v="9.6"/>
    <n v="4"/>
    <n v="2.5"/>
    <n v="6.6"/>
  </r>
  <r>
    <x v="605"/>
    <x v="0"/>
    <x v="127"/>
    <x v="19"/>
    <s v="RO"/>
    <x v="1"/>
    <x v="604"/>
    <x v="1"/>
    <s v="5 | Calçada com frestas, além de algumas falhas no pavimento"/>
    <s v="Foi encontrado trincas na calçada, e baixa acessibilidade "/>
    <n v="6"/>
    <n v="3"/>
    <n v="2.2000000000000002"/>
    <s v="Largura irregular para uma pessoa mais 1 cadeirante utiliza-la"/>
    <n v="4"/>
    <s v="Uma grande variação entre calçadas planas e irregulares no local "/>
    <s v="10 | Trecho sem obstáculos permite o caminhar contínuo pela calçada"/>
    <s v="Circulação livre para caminhar "/>
    <s v="0 | Não há rampas de acessibilidade."/>
    <s v="As rampas se encontram fora da NBR 9050"/>
    <n v="6"/>
    <s v="Precisa de manutenção (Pintura)"/>
    <s v="0 | Trecho não tem semáforo para pedestre ou semáforo está com defeito"/>
    <s v="Não consta no local o item citado acima"/>
    <s v="5 | Trecho tem apenas placas indicando os pontos de interesse"/>
    <s v="Os sub-intens citado na referência 10 não consta no local  "/>
    <s v="10 | Trecho com baixo nível de ruído, com, no máximo, 65 dB de nível sonoro"/>
    <n v="66"/>
    <s v="O local é poluído sonoramente devido aos vários pontos de ônibus localizados no entorno "/>
    <s v="5 | Trecho com tráfego intenso de veículos, em especial motocicletas, ônibus, caminhões e vans com motor diesel"/>
    <s v="Um porte médio de circulação destes veículos na região "/>
    <s v="5 | Trecho com algum local para descanso ou abrigo, como parada de ônibus ou marquise de edifício"/>
    <s v="Porém não tem acesso ao serviço (banheiro) no entorno"/>
    <s v="5 | Trecho com algumas árvores que trazem sombra"/>
    <n v="70"/>
    <s v="Devido ao descuido algumas árvores não estão saudáveis e não tem capacidade de dar sombra "/>
    <s v="10 | Local de tráfego leve, com velocidade até 40 km/h, com ruas movimentadas, comércio aberto e “sensação de segurança”"/>
    <s v="Porém deveria aumentar o serviço de policiamento no entorno "/>
    <s v="https://drive.google.com/open?id=1jg4UDc6F4b9bnz_DkmlNgUNOhCVO-4L7, https://drive.google.com/open?id=1zRbUlucQfRHd4xnKmOAQMCmX0qarchuz, https://drive.google.com/open?id=1RNOed8OCLtL5KJOLZgm5QYsLJYE1Zw7s, https://drive.google.com/open?id=1uRSksRLneJQwM8gHqGL8wcq2A6bdWDMc, https://drive.google.com/open?id=1p6T_RplV4epzDYhzVh9j7SZadL4mlvmj, https://drive.google.com/open?id=1Y2P6o6ZlWoI6BsPpjXhermG3m6ryOe27, https://drive.google.com/open?id=1Xria4t1Tj9CiwaRCrHQGmANW-6EA0aLC, https://drive.google.com/open?id=1aOSaIul0ER7uzZAAbrpxGt2_dxMLNTlz, https://drive.google.com/open?id=1nwSm3VRaOs2p_NKnvc5QEXTXggGm7xdw, https://drive.google.com/open?id=1OegRHtJUz7GSr4ZgMRmf6ibmnaURE-ou"/>
    <s v="araujof243@gmail.com"/>
    <d v="1899-12-30T09:00:00"/>
    <n v="5"/>
    <n v="6"/>
    <n v="4"/>
    <n v="10"/>
    <n v="0"/>
    <n v="6"/>
    <n v="0"/>
    <n v="5"/>
    <n v="10"/>
    <n v="5"/>
    <n v="5"/>
    <n v="5"/>
    <n v="10"/>
    <n v="5"/>
    <n v="3.8333333333333335"/>
    <n v="6.666666666666667"/>
    <n v="5.6"/>
  </r>
  <r>
    <x v="606"/>
    <x v="0"/>
    <x v="127"/>
    <x v="19"/>
    <s v="RO"/>
    <x v="9"/>
    <x v="605"/>
    <x v="1"/>
    <n v="4"/>
    <s v="Diversas trincas ao longo da calçada "/>
    <s v="5 | Calçada com menos de 2,0 metros de largura e faixa livre com menos de 1,20 m"/>
    <n v="2"/>
    <n v="1.2"/>
    <s v="Largura irregular para a circulação na região "/>
    <s v="5 | Inclinação acima de 5 graus já dificulta a passagem"/>
    <s v="Calçada muito inclinada "/>
    <s v="10 | Trecho sem obstáculos permite o caminhar contínuo pela calçada"/>
    <s v="Porém a calçada deveria ter uma área de circulação maior "/>
    <s v="0 | Não há rampas de acessibilidade."/>
    <s v="Não se encontra rampas no entorno do edifício tornando o mesmo inacessível "/>
    <s v="0 | Sem faixa de travessia no trecho"/>
    <s v="Não foi encontrado nem faixa de pedestre e nem sinalização no entorno "/>
    <s v="0 | Trecho não tem semáforo para pedestre ou semáforo está com defeito"/>
    <s v="Não existe este item no local "/>
    <s v="0 | Trecho não tem nenhuma orientação para localização dos pedestres"/>
    <s v="Não foi encontrado nenhuma sinalização na região "/>
    <s v="5 | Trecho com nível alto de ruído, que dificulta a conversação entre pessoas que caminham. Nível acima de 70 dB"/>
    <n v="75"/>
    <s v="Fluxo intenso de carros e motos "/>
    <n v="6"/>
    <s v="Por ser uma Avenida e seu fluxo ser intenso "/>
    <n v="6"/>
    <m/>
    <n v="4"/>
    <n v="18"/>
    <s v="Melhor o projeto paisagístico no local "/>
    <s v="5 | Trecho com trânsito mais agressivo e velocidade regulamentar acima de 50 km/h"/>
    <s v="Falta policiamento no local "/>
    <s v="https://drive.google.com/open?id=18l_CKrFaff80UlC-zOwughr9Bi5eQwJJ, https://drive.google.com/open?id=1DSDEadbUt41a7ubHEYM4e3ycShODGzLF, https://drive.google.com/open?id=1K5uIXzFotR4E_Wxg1aSVVbx4xLnMFHkc, https://drive.google.com/open?id=1vAkkMT92F9FwI0R6lIWAKUKK0LyPQRve"/>
    <s v="araujof243@gmail.com"/>
    <d v="1899-12-30T10:45:00"/>
    <n v="4"/>
    <n v="5"/>
    <n v="5"/>
    <n v="10"/>
    <n v="0"/>
    <n v="0"/>
    <n v="0"/>
    <n v="0"/>
    <n v="5"/>
    <n v="6"/>
    <n v="6"/>
    <n v="4"/>
    <n v="5"/>
    <n v="4.8"/>
    <n v="0"/>
    <n v="5"/>
    <n v="3.9"/>
  </r>
  <r>
    <x v="607"/>
    <x v="0"/>
    <x v="124"/>
    <x v="19"/>
    <s v="RO"/>
    <x v="0"/>
    <x v="606"/>
    <x v="0"/>
    <s v="5 | Calçada com frestas, além de algumas falhas no pavimento"/>
    <m/>
    <s v="5 | Calçada com menos de 2,0 metros de largura e faixa livre com menos de 1,20 m"/>
    <n v="4.3"/>
    <n v="0.7"/>
    <m/>
    <s v="10 | Calçada de aparência plana, que não impede o caminhar confortável e seguro"/>
    <m/>
    <s v="5 | Obstáculos obrigam a constantes desvios."/>
    <m/>
    <s v="0 | Não há rampas de acessibilidade."/>
    <m/>
    <n v="3"/>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s v="10 | Trecho com baixo nível de poluição, permitindo sentir até o aroma de plantas e flores"/>
    <m/>
    <n v="3"/>
    <m/>
    <s v="5 | Trecho com algumas árvores que trazem sombra"/>
    <n v="5"/>
    <m/>
    <s v="10 | Local de tráfego leve, com velocidade até 40 km/h, com ruas movimentadas, comércio aberto e “sensação de segurança”"/>
    <m/>
    <s v="https://drive.google.com/open?id=1T1LFX10R8DqCUJBZacz44-M84zx1Z76_"/>
    <s v="paulaheloiza.arq@gmail.com"/>
    <d v="1899-12-30T14:40:00"/>
    <n v="5"/>
    <n v="5"/>
    <n v="10"/>
    <n v="5"/>
    <n v="0"/>
    <n v="3"/>
    <n v="0"/>
    <n v="0"/>
    <n v="5"/>
    <n v="10"/>
    <n v="3"/>
    <n v="5"/>
    <n v="10"/>
    <n v="5"/>
    <n v="1.5"/>
    <n v="5.5"/>
    <n v="4.9000000000000004"/>
  </r>
  <r>
    <x v="608"/>
    <x v="0"/>
    <x v="128"/>
    <x v="19"/>
    <s v="RO"/>
    <x v="0"/>
    <x v="607"/>
    <x v="0"/>
    <s v="0 | Calçada completamente destruída, repleta de buracos, blocos e pedras soltas que “empurram” o pedestre para a rua"/>
    <m/>
    <n v="2"/>
    <n v="3.05"/>
    <n v="1.1000000000000001"/>
    <m/>
    <n v="7"/>
    <m/>
    <s v="0 | Lugar fechado de barreiras, que obriga o cidadão a sair para a rua."/>
    <m/>
    <s v="0 | Não há rampas de acessibilidade."/>
    <m/>
    <s v="0 | Sem faixa de travessia no trecho"/>
    <m/>
    <s v="0 | Trecho não tem semáforo para pedestre ou semáforo está com defeito"/>
    <m/>
    <n v="1"/>
    <m/>
    <n v="6"/>
    <m/>
    <m/>
    <s v="5 | Trecho com tráfego intenso de veículos, em especial motocicletas, ônibus, caminhões e vans com motor diesel"/>
    <m/>
    <s v="5 | Trecho com algum local para descanso ou abrigo, como parada de ônibus ou marquise de edifício"/>
    <m/>
    <s v="5 | Trecho com algumas árvores que trazem sombra"/>
    <n v="3"/>
    <m/>
    <s v="5 | Trecho com trânsito mais agressivo e velocidade regulamentar acima de 50 km/h"/>
    <m/>
    <s v="https://drive.google.com/open?id=1M2M1BkPYsE4-tBfk7OtloKrgJPqSowgM"/>
    <s v="jonasstrawss@hotmail.com"/>
    <d v="1899-12-30T15:00:00"/>
    <n v="0"/>
    <n v="2"/>
    <n v="7"/>
    <n v="0"/>
    <n v="0"/>
    <n v="0"/>
    <n v="0"/>
    <n v="1"/>
    <n v="6"/>
    <n v="5"/>
    <n v="5"/>
    <n v="5"/>
    <n v="5"/>
    <n v="1.8"/>
    <n v="0.16666666666666666"/>
    <n v="5.333333333333333"/>
    <n v="2.5"/>
  </r>
  <r>
    <x v="609"/>
    <x v="0"/>
    <x v="117"/>
    <x v="19"/>
    <s v="RO"/>
    <x v="2"/>
    <x v="608"/>
    <x v="2"/>
    <s v="5 | Calçada com frestas, além de algumas falhas no pavimento"/>
    <m/>
    <s v="10 | Calçada com mais de 3,0 metros de largura e faixa livre com 1,20 m ou mais"/>
    <n v="4"/>
    <n v="1.75"/>
    <m/>
    <s v="10 | Calçada de aparência plana, que não impede o caminhar confortável e seguro"/>
    <m/>
    <s v="10 | Trecho sem obstáculos permite o caminhar contínuo pela calçada"/>
    <m/>
    <s v="0 | Não há rampas de acessibilidade."/>
    <m/>
    <n v="7"/>
    <m/>
    <s v="0 | Trecho não tem semáforo para pedestre ou semáforo está com defeito"/>
    <m/>
    <s v="0 | Trecho não tem nenhuma orientação para localização dos pedestres"/>
    <m/>
    <s v="10 | Trecho com baixo nível de ruído, com, no máximo, 65 dB de nível sonoro"/>
    <m/>
    <m/>
    <s v="10 | Trecho com baixo nível de poluição, permitindo sentir até o aroma de plantas e flores"/>
    <m/>
    <n v="2"/>
    <m/>
    <s v="0 | Trecho de rua sem nenhuma vegetação"/>
    <n v="0"/>
    <m/>
    <s v="10 | Local de tráfego leve, com velocidade até 40 km/h, com ruas movimentadas, comércio aberto e “sensação de segurança”"/>
    <m/>
    <s v="https://drive.google.com/open?id=1vAbiZUBFcfMIcsTP-COQGpB4PWp_yVQ4, https://drive.google.com/open?id=1Pv6OiCyqYc0c_HxvgF_ZQYySpXMRKgRw"/>
    <s v="heloisesiqueira.arq@gmail.com"/>
    <d v="1899-12-30T15:45:00"/>
    <n v="5"/>
    <n v="10"/>
    <n v="10"/>
    <n v="10"/>
    <n v="0"/>
    <n v="7"/>
    <n v="0"/>
    <n v="0"/>
    <n v="10"/>
    <n v="10"/>
    <n v="2"/>
    <n v="0"/>
    <n v="10"/>
    <n v="7"/>
    <n v="3.5"/>
    <n v="5.333333333333333"/>
    <n v="6.2666666666666666"/>
  </r>
  <r>
    <x v="610"/>
    <x v="0"/>
    <x v="129"/>
    <x v="19"/>
    <s v="RO"/>
    <x v="0"/>
    <x v="609"/>
    <x v="0"/>
    <n v="7"/>
    <m/>
    <n v="8"/>
    <n v="3"/>
    <n v="1.7"/>
    <m/>
    <s v="10 | Calçada de aparência plana, que não impede o caminhar confortável e seguro"/>
    <m/>
    <n v="6"/>
    <m/>
    <n v="6"/>
    <m/>
    <s v="0 | Sem faixa de travessia no trecho"/>
    <m/>
    <s v="0 | Trecho não tem semáforo para pedestre ou semáforo está com defeito"/>
    <m/>
    <s v="0 | Trecho não tem nenhuma orientação para localização dos pedestres"/>
    <m/>
    <n v="3"/>
    <m/>
    <m/>
    <s v="0 | Trecho visivelmente poluído, com alto tráfego de veículos diesel. Fumaça visível, com efeitos sobre a respiração"/>
    <m/>
    <s v="10 | Trecho com muitos bancos, praças, minipraças, espaços cobertos para descanso, abrigos para a chuva, banheiros e bebedouros públicos"/>
    <m/>
    <s v="10 | Rua com árvores dispostas a cada 10 metros. Canteiros ajardinados e bem mantidos ao lado da calçada. Edificações também têm jardins e árvores"/>
    <m/>
    <m/>
    <s v="10 | Local de tráfego leve, com velocidade até 40 km/h, com ruas movimentadas, comércio aberto e “sensação de segurança”"/>
    <m/>
    <m/>
    <s v="naymuniz16@gmail.com"/>
    <d v="1899-12-30T15:35:00"/>
    <n v="7"/>
    <n v="8"/>
    <n v="10"/>
    <n v="6"/>
    <n v="6"/>
    <n v="0"/>
    <n v="0"/>
    <n v="0"/>
    <n v="3"/>
    <n v="0"/>
    <n v="10"/>
    <n v="10"/>
    <n v="10"/>
    <n v="7.4"/>
    <n v="0"/>
    <n v="6"/>
    <n v="5.9"/>
  </r>
  <r>
    <x v="611"/>
    <x v="0"/>
    <x v="130"/>
    <x v="19"/>
    <s v="RO"/>
    <x v="0"/>
    <x v="610"/>
    <x v="0"/>
    <n v="1"/>
    <m/>
    <s v="10 | Calçada com mais de 3,0 metros de largura e faixa livre com 1,20 m ou mais"/>
    <n v="4"/>
    <n v="3"/>
    <m/>
    <s v="10 | Calçada de aparência plana, que não impede o caminhar confortável e seguro"/>
    <m/>
    <s v="10 | Trecho sem obstáculos permite o caminhar contínuo pela calçada"/>
    <m/>
    <s v="0 | Não há rampas de acessibilidade."/>
    <m/>
    <s v="5 | Faixa desgastada, com falta de manutenção e sem placas de advertência."/>
    <m/>
    <s v="0 | Trecho não tem semáforo para pedestre ou semáforo está com defeito"/>
    <m/>
    <s v="0 | Trecho não tem nenhuma orientação para localização dos pedestres"/>
    <m/>
    <n v="8"/>
    <m/>
    <m/>
    <n v="6"/>
    <m/>
    <n v="4"/>
    <m/>
    <s v="5 | Trecho com algumas árvores que trazem sombra"/>
    <n v="5"/>
    <m/>
    <s v="5 | Trecho com trânsito mais agressivo e velocidade regulamentar acima de 50 km/h"/>
    <m/>
    <s v="https://drive.google.com/open?id=1LroxTdTyQJqjirgvFucnz0aAhCE-6vOQ, https://drive.google.com/open?id=1URu6dh6BNkpWytXmNP9-n3a63HSjthGk, https://drive.google.com/open?id=11PVoF56A8WNseGafBzbGHfDnaiTjP11W"/>
    <s v="luciniotorres25@hotmail.com"/>
    <d v="1899-12-30T16:05:00"/>
    <n v="1"/>
    <n v="10"/>
    <n v="10"/>
    <n v="10"/>
    <n v="0"/>
    <n v="5"/>
    <n v="0"/>
    <n v="0"/>
    <n v="8"/>
    <n v="6"/>
    <n v="4"/>
    <n v="5"/>
    <n v="5"/>
    <n v="6.2"/>
    <n v="2.5"/>
    <n v="6"/>
    <n v="5.3"/>
  </r>
  <r>
    <x v="612"/>
    <x v="0"/>
    <x v="131"/>
    <x v="19"/>
    <s v="RO"/>
    <x v="2"/>
    <x v="611"/>
    <x v="1"/>
    <s v="0 | Calçada completamente destruída, repleta de buracos, blocos e pedras soltas que “empurram” o pedestre para a rua"/>
    <m/>
    <s v="5 | Calçada com menos de 2,0 metros de largura e faixa livre com menos de 1,20 m"/>
    <n v="2"/>
    <n v="1.4"/>
    <m/>
    <n v="7"/>
    <m/>
    <n v="9"/>
    <m/>
    <n v="4"/>
    <m/>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82"/>
    <m/>
    <s v="5 | Trecho com tráfego intenso de veículos, em especial motocicletas, ônibus, caminhões e vans com motor diesel"/>
    <m/>
    <n v="4"/>
    <m/>
    <n v="1"/>
    <m/>
    <m/>
    <s v="0 | Local de trânsito muito desordenado e agressivo. Pedestre tem a sensação de querer sair logo do local"/>
    <m/>
    <s v="https://drive.google.com/open?id=1KWEEQRBD3KVcFQUoWn5ePYUoUdcps9iD, https://drive.google.com/open?id=1zNYfSlFRu6LSeVDIqzGfYsUTAbrZb5XP, https://drive.google.com/open?id=1n3fJdxgeDl2C4bXO3IMAd5MxGrSbZEpM, https://drive.google.com/open?id=1G6sJW67l29t1S56I5OeyAyEM63Pan-Mf, https://drive.google.com/open?id=1__h9Z5b8tG5QiYQvUkoGnOciTlMN32AZ, https://drive.google.com/open?id=1x0RelWL6kGI3qBvutWjXV0iVg3tuiFgt"/>
    <s v="gabrieladarc11@gmail.com"/>
    <d v="1899-12-30T16:59:00"/>
    <n v="0"/>
    <n v="5"/>
    <n v="7"/>
    <n v="9"/>
    <n v="4"/>
    <n v="5"/>
    <n v="0"/>
    <n v="0"/>
    <n v="5"/>
    <n v="5"/>
    <n v="4"/>
    <n v="1"/>
    <n v="0"/>
    <n v="5"/>
    <n v="2.5"/>
    <n v="3.5"/>
    <n v="3.7"/>
  </r>
  <r>
    <x v="613"/>
    <x v="1"/>
    <x v="121"/>
    <x v="19"/>
    <s v="RO"/>
    <x v="10"/>
    <x v="612"/>
    <x v="0"/>
    <n v="6"/>
    <s v="Calçada em piso intertravado, com algumas falhas e desníveis."/>
    <s v="5 | Calçada com menos de 2,0 metros de largura e faixa livre com menos de 1,20 m"/>
    <n v="1.5"/>
    <n v="1"/>
    <s v="Calçada disputa com vaga de estacionamento e a beira da rua."/>
    <n v="8"/>
    <m/>
    <n v="6"/>
    <s v="Os desvios aconteceria quando todas as vagas de estacionamento estivesse preenchida."/>
    <n v="3"/>
    <s v="A apenas uma rampa existentes, que está totalmente deteriorada."/>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n v="9"/>
    <m/>
    <s v="0 | Trecho sem nenhum ponto de apoio ou conforto para o pedestre"/>
    <m/>
    <n v="1"/>
    <m/>
    <s v="A arborização porém não faz sombra para os pedestres."/>
    <n v="6"/>
    <m/>
    <s v="https://drive.google.com/open?id=1IM4j8uAVSQkRyROBT1uxycKQhwkA8K8M, https://drive.google.com/open?id=1XgpmhWfVV89keHyGFKRcBd_bfF4LHlbg, https://drive.google.com/open?id=1IVH9NBeganbI-PeZ9BawaZFrqJKHoefa, https://drive.google.com/open?id=15fVC-JRcOchR-8XDkyAbYKZo4mVuYy1M"/>
    <s v="arq.estefanyaraujo@outlook.com"/>
    <d v="1899-12-30T17:30:00"/>
    <n v="6"/>
    <n v="5"/>
    <n v="8"/>
    <n v="6"/>
    <n v="3"/>
    <n v="0"/>
    <n v="0"/>
    <n v="0"/>
    <n v="5"/>
    <n v="9"/>
    <n v="0"/>
    <n v="1"/>
    <n v="6"/>
    <n v="5.6"/>
    <n v="0"/>
    <n v="3.5"/>
    <n v="4.0999999999999996"/>
  </r>
  <r>
    <x v="614"/>
    <x v="0"/>
    <x v="129"/>
    <x v="19"/>
    <s v="RO"/>
    <x v="2"/>
    <x v="613"/>
    <x v="0"/>
    <n v="8"/>
    <m/>
    <n v="7"/>
    <n v="2"/>
    <n v="1.33"/>
    <m/>
    <s v="10 | Calçada de aparência plana, que não impede o caminhar confortável e seguro"/>
    <m/>
    <s v="10 | Trecho sem obstáculos permite o caminhar contínuo pela calçada"/>
    <m/>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m/>
    <m/>
    <n v="9"/>
    <m/>
    <s v="0 | Trecho sem nenhum ponto de apoio ou conforto para o pedestre"/>
    <m/>
    <s v="10 | Rua com árvores dispostas a cada 10 metros. Canteiros ajardinados e bem mantidos ao lado da calçada. Edificações também têm jardins e árvores"/>
    <n v="13"/>
    <m/>
    <s v="10 | Local de tráfego leve, com velocidade até 40 km/h, com ruas movimentadas, comércio aberto e “sensação de segurança”"/>
    <m/>
    <s v="https://drive.google.com/open?id=1q8joXIlsgHvInWTS9MrkzrwLrQJRjPGF, https://drive.google.com/open?id=1oAHsuyfO9gQqWs_wlUKTd5uzJemqgYIi, https://drive.google.com/open?id=17LEiN-k3APhzuEEfZr4EzCPlkUlnL1Tj, https://drive.google.com/open?id=1MpUOojhjLiw5SZjGVn7PRrulSp2wRd9U, https://drive.google.com/open?id=1w3sL7uWpodrQ6akmaCJQWlvzFf9ZmYMc"/>
    <s v="naymuniz16@gmail.com"/>
    <d v="1899-12-30T18:22:00"/>
    <n v="8"/>
    <n v="7"/>
    <n v="10"/>
    <n v="10"/>
    <n v="0"/>
    <n v="0"/>
    <n v="0"/>
    <n v="0"/>
    <n v="10"/>
    <n v="9"/>
    <n v="0"/>
    <n v="10"/>
    <n v="10"/>
    <n v="7"/>
    <n v="0"/>
    <n v="8.1666666666666661"/>
    <n v="6.1333333333333337"/>
  </r>
  <r>
    <x v="615"/>
    <x v="0"/>
    <x v="132"/>
    <x v="19"/>
    <s v="RO"/>
    <x v="9"/>
    <x v="614"/>
    <x v="0"/>
    <n v="6"/>
    <m/>
    <s v="10 | Calçada com mais de 3,0 metros de largura e faixa livre com 1,20 m ou mais"/>
    <n v="3.5"/>
    <n v="1.9"/>
    <m/>
    <s v="10 | Calçada de aparência plana, que não impede o caminhar confortável e seguro"/>
    <m/>
    <s v="0 | Lugar fechado de barreiras, que obriga o cidadão a sair para a rua."/>
    <m/>
    <s v="0 | Não há rampas de acessibilidade."/>
    <m/>
    <s v="0 | Sem faixa de travessia no trecho"/>
    <m/>
    <s v="0 | Trecho não tem semáforo para pedestre ou semáforo está com defeito"/>
    <m/>
    <s v="0 | Trecho não tem nenhuma orientação para localização dos pedestres"/>
    <m/>
    <n v="1"/>
    <m/>
    <m/>
    <n v="7"/>
    <m/>
    <s v="0 | Trecho sem nenhum ponto de apoio ou conforto para o pedestre"/>
    <m/>
    <s v="5 | Trecho com algumas árvores que trazem sombra"/>
    <m/>
    <m/>
    <n v="2"/>
    <m/>
    <m/>
    <s v="cynthiamarg@gmail.com"/>
    <d v="1899-12-30T15:26:00"/>
    <n v="6"/>
    <n v="10"/>
    <n v="10"/>
    <n v="0"/>
    <n v="0"/>
    <n v="0"/>
    <n v="0"/>
    <n v="0"/>
    <n v="1"/>
    <n v="7"/>
    <n v="0"/>
    <n v="5"/>
    <n v="2"/>
    <n v="5.2"/>
    <n v="0"/>
    <n v="3.1666666666666665"/>
    <n v="3.4333333333333331"/>
  </r>
  <r>
    <x v="616"/>
    <x v="0"/>
    <x v="133"/>
    <x v="20"/>
    <s v="PE"/>
    <x v="7"/>
    <x v="615"/>
    <x v="1"/>
    <s v="5 | Calçada com frestas, além de algumas falhas no pavimento"/>
    <s v="Calçada com trepidação e com alguns buracos e falhas, existe pontos de piso tátil."/>
    <n v="6"/>
    <n v="2.4"/>
    <n v="1"/>
    <s v="Faixa livre durante o percurso varia de 1m a .73cm e chega .22cm este extremamente estreito para passagem."/>
    <s v="10 | Calçada de aparência plana, que não impede o caminhar confortável e seguro"/>
    <s v="Apenas a entrada da garagem tem inclinação mais perceptível. "/>
    <n v="7"/>
    <s v="Alguns postes no meio do caminho e um ajardinamento caseiro que existe que é um pouco de barreira."/>
    <n v="3"/>
    <s v="Poucos acessos pra subir para a calçada, sem plena função e adequação da norma."/>
    <n v="3"/>
    <s v="2 faixas de pedestre presente, uma com a pintura gerando dúvidas no zebrado, nenhuma delas possui iluminação específica. Sem ligação de acesso da calçada para a faixa na pista."/>
    <s v="0 | Trecho não tem semáforo para pedestre ou semáforo está com defeito"/>
    <s v="1,5min. aberto para carro, 45seg. o outro sentido dos carros. Existe semáforos nas faixas de pedestre, eles possuem botoeira mas, não tem sinal sonoro."/>
    <n v="4"/>
    <s v="Placas de apenas indicação de outras ruas de acesso dadas pelo local. Placa que mostra que há ciclofaixa, mas está sendo usada como estacionamento de carros."/>
    <s v="5 | Trecho com nível alto de ruído, que dificulta a conversação entre pessoas que caminham. Nível acima de 70 dB"/>
    <n v="7.03"/>
    <s v="Intenso tráfico viário que provoca ruido desconfortável."/>
    <n v="6"/>
    <s v="Incômodo por conta das saídas do carros e ônibus."/>
    <s v="0 | Trecho sem nenhum ponto de apoio ou conforto para o pedestre"/>
    <s v="Não tem num raio de 100m."/>
    <n v="8"/>
    <n v="9"/>
    <s v="Há muita arborização e sombreamento, jardim caseiro na calçada, manutenção mínima visível."/>
    <n v="3"/>
    <s v="Rua extreita, trânsito rápido, entrada e saída de carros em garagem (dentro desse aspecto citado anteriormente) gerando insegurança."/>
    <s v="https://drive.google.com/open?id=1CA3gsAti4sWwLUwMTNsUV2N6BWk1Mw1M, https://drive.google.com/open?id=1yC8Ixer6nAaxK_Ohk3tvlRZYaVn_JaC1, https://drive.google.com/open?id=1ZdXjiEEVKwz3JyiirrZ4RbqdB6OEn7f-, https://drive.google.com/open?id=1NJ6_G6jcOvoz0iHiyvevSUNYSqdkLoTb, https://drive.google.com/open?id=1CtRoqfEVdnOiLP2kvil2kszeNrr3tgtr, https://drive.google.com/open?id=1r7Mb8e2nbYrM2lMA6QedJoxCyDeSJBvY, https://drive.google.com/open?id=1RphmaAicCPWTI2iBVd4Xwyg5R6tT_Jr7, https://drive.google.com/open?id=1luNNLVQbPVV_deWrCOifs-ktNoKR-xSY, https://drive.google.com/open?id=1idPgaMYrTTAITQiwv66meYOkwu7XQXHr, https://drive.google.com/open?id=16Y2kzUcwGIsKNLJA-6Shcgu8LblP3s6u"/>
    <s v="jessicapachecco@gmail.com"/>
    <d v="1899-12-30T09:10:00"/>
    <n v="5"/>
    <n v="6"/>
    <n v="10"/>
    <n v="7"/>
    <n v="3"/>
    <n v="3"/>
    <n v="0"/>
    <n v="4"/>
    <n v="5"/>
    <n v="6"/>
    <n v="0"/>
    <n v="8"/>
    <n v="3"/>
    <n v="6.2"/>
    <n v="2.1666666666666665"/>
    <n v="5.333333333333333"/>
    <n v="4.9000000000000004"/>
  </r>
  <r>
    <x v="617"/>
    <x v="0"/>
    <x v="133"/>
    <x v="20"/>
    <s v="PE"/>
    <x v="4"/>
    <x v="616"/>
    <x v="1"/>
    <n v="7"/>
    <s v="Calçadas de texturas diferentes, alguns pontos ruins pela falta de manutenção."/>
    <n v="7"/>
    <n v="6"/>
    <n v="2.9"/>
    <s v="Trechos com larguras diferentes, em média de 6m na largura total, mas existe barracas de ambulantes pelo caminho. "/>
    <s v="10 | Calçada de aparência plana, que não impede o caminhar confortável e seguro"/>
    <s v="Sem interferências para caminhar."/>
    <n v="7"/>
    <s v="Barracas de ambulantes pelo caminho."/>
    <n v="4"/>
    <s v="Poucos acessos pra subir para a calçada, sem plena função e adequação da norma."/>
    <n v="4"/>
    <s v="Existe as faixas necessárias, mas a sua maioria está quase invisível. Uma faixa sem ligação de acesso da calçada para a faixa na pista."/>
    <n v="3"/>
    <s v="Um dos semáforos em localização errada por que mais a frente a esquina que existe fica cega e perigosa pra atravessar, além do tempo de espera ser mais de 3min. e o tempo de travessia para pedestre ser 15seg."/>
    <n v="8"/>
    <s v="Tem um painel com referências de localização dos equipamentos importantes próximos, além de sinalização sobre a indicação do metrô e outras ruas."/>
    <s v="5 | Trecho com nível alto de ruído, que dificulta a conversação entre pessoas que caminham. Nível acima de 70 dB"/>
    <n v="70"/>
    <s v="Muito incômodo de ruido de carros e ônibus e um pouco da área de barracas mais próxima ao metrô."/>
    <n v="4"/>
    <s v="Trecho visivelmente poluído."/>
    <n v="7"/>
    <s v="Há local de descanso com bancos e sombreamento, mas não tem bebedouros ou banheiros públicos na rua."/>
    <n v="9"/>
    <n v="9"/>
    <s v="Maior parte do percurso sombreado, por conta também das árvores internas. Existe canteiros e um jardim com fonte."/>
    <s v="5 | Trecho com trânsito mais agressivo e velocidade regulamentar acima de 50 km/h"/>
    <s v="Trânsito pesado, desordenado pela falta de fiscalização geral. Porém, local muito movimentado com a presença do museu, metrô e comércios."/>
    <s v="https://drive.google.com/open?id=1x3jVSuzL6RI9Z-zsOP1HxPLGXbylmzlG, https://drive.google.com/open?id=1m_uylnkSduL50y6agWVJOVKLkXxpXYiG, https://drive.google.com/open?id=1VZo0NqgR1K4soS4uyEXs3Qtf5utaF66V, https://drive.google.com/open?id=1sGQfu66eYFhmMFJopmg4hVt5uHCvUZrf, https://drive.google.com/open?id=1Jqhne5iUYcN-qvqLO6M1Yz0d_TWTMXpF, https://drive.google.com/open?id=10kToYo8L68aZa75ntREunBIErkH2236Z, https://drive.google.com/open?id=19dXQq4gX972TGj3LnRLEUPXVZscUk0Oa, https://drive.google.com/open?id=1JOXvPmDln7rIPDtz6rN1OwqdFS3ABS9M, https://drive.google.com/open?id=19XxdOqSvrA0TbHj4L0KeJJRp0Hg_rx1e, https://drive.google.com/open?id=1NMztiA96fYrDuM5h-QIcqQV2_MqOnbIt"/>
    <s v="jessicapachecco@gmail.com"/>
    <d v="1899-12-30T11:35:00"/>
    <n v="7"/>
    <n v="7"/>
    <n v="10"/>
    <n v="7"/>
    <n v="4"/>
    <n v="4"/>
    <n v="3"/>
    <n v="8"/>
    <n v="5"/>
    <n v="4"/>
    <n v="7"/>
    <n v="9"/>
    <n v="5"/>
    <n v="7"/>
    <n v="4.333333333333333"/>
    <n v="6.5"/>
    <n v="6.166666666666667"/>
  </r>
  <r>
    <x v="618"/>
    <x v="0"/>
    <x v="133"/>
    <x v="20"/>
    <s v="PE"/>
    <x v="1"/>
    <x v="617"/>
    <x v="0"/>
    <s v="10 | Calçada nivelada, sem imperfeições e dotada de piso tátil"/>
    <m/>
    <s v="10 | Calçada com mais de 3,0 metros de largura e faixa livre com 1,20 m ou mais"/>
    <n v="3.1"/>
    <n v="2.17"/>
    <s v="Calçada bem definida, faixa livre com tamanho permanente e com piso tátil. O restante da calçada varia sua largura."/>
    <s v="10 | Calçada de aparência plana, que não impede o caminhar confortável e seguro"/>
    <s v="Sem interferências para caminhar."/>
    <s v="10 | Trecho sem obstáculos permite o caminhar contínuo pela calçada"/>
    <s v="Sem nenhum obstaculo para faixa livre."/>
    <n v="9"/>
    <s v="Rampas adequadas com a norma e dos 2 lados da faixa de pedestre."/>
    <n v="6"/>
    <s v="Faixa desgastada que prejudica um pouco a sua visualização."/>
    <n v="9"/>
    <s v="Semáforo com 14seg. de travessia para pedestre e 1min. para os carros, possui sinal sonoro para cegos."/>
    <n v="9"/>
    <s v="Bem abastecido de informações aos usuários, possui painel com referências de localização dos equipamentos importantes próximos, além de sinalização sobre travessia de pedestre, estacionamento público e outras."/>
    <s v="5 | Trecho com nível alto de ruído, que dificulta a conversação entre pessoas que caminham. Nível acima de 70 dB"/>
    <n v="6.99"/>
    <s v="Passa caminhões pela área além do trânsito convencional, tem muito movimento corrente de funcionários e seguranças no térreo do prédio."/>
    <n v="7"/>
    <m/>
    <n v="8"/>
    <s v="A prefeitura tem pilotis todo seu térreo é livre, então é abrigo se necessário e há bancos para se sentar."/>
    <n v="7"/>
    <n v="3"/>
    <s v="Há mais árvores pequenas ainda, mas é sombreado por outras internas e a própria edificação. Tem paginação com pedra portuguesa e tudo bem cuidado."/>
    <n v="9"/>
    <s v="Tem a disposição guardas de trânsito e seguranças, os semáforos e faixa fazem um trânsito controlado passando mais segurança."/>
    <s v="https://drive.google.com/open?id=1xiBEKL3rAn6UWAjA6nMW8HIhOg_4BHC9, https://drive.google.com/open?id=1i_5HY2Kb77g08VcN8SxxCBMoDl44hIiY, https://drive.google.com/open?id=1E6N3SRQs67nET-dXn2ndqjU7alZ_FmYT, https://drive.google.com/open?id=1Nc17O4ddkw0JlQvoogPUmSnzjyiMBsHi, https://drive.google.com/open?id=1boMlqtlEZg7TXmnzJON8JjiD-dKNyjBz, https://drive.google.com/open?id=1cpACoyu3qGmvMASOP0XinPbevkCi32Mw, https://drive.google.com/open?id=1kdJNg1X3YQiz-2At51aAtzYDJIl0Mq4h, https://drive.google.com/open?id=1midi0m4j0rpmSBcVSul7AGmqnWkcTXlq, https://drive.google.com/open?id=1TT8YfYUrnPSuTMZ5uOTeelDNvHJvgOs5, https://drive.google.com/open?id=1dbUGRDGPPBh3OISQ6vo-wpRuuEffgdBu"/>
    <s v="jessicapachecco@gmail.com"/>
    <d v="1899-12-30T10:30:00"/>
    <n v="10"/>
    <n v="10"/>
    <n v="10"/>
    <n v="10"/>
    <n v="9"/>
    <n v="6"/>
    <n v="9"/>
    <n v="9"/>
    <n v="5"/>
    <n v="7"/>
    <n v="8"/>
    <n v="7"/>
    <n v="9"/>
    <n v="9.8000000000000007"/>
    <n v="7.5"/>
    <n v="6.5"/>
    <n v="8.6"/>
  </r>
  <r>
    <x v="619"/>
    <x v="0"/>
    <x v="133"/>
    <x v="20"/>
    <s v="PE"/>
    <x v="0"/>
    <x v="618"/>
    <x v="0"/>
    <n v="6"/>
    <s v="Faixa livre com piso intertravado com alguns buracos e defeitos e parte em terra batida com irregularidade. A calçada se reparte em um ponto do percurso, alocando um estacionamento de carros.  Não possui piso tátil levando em consideração a importância dos equipamentos públicos."/>
    <s v="10 | Calçada com mais de 3,0 metros de largura e faixa livre com 1,20 m ou mais"/>
    <n v="8.89"/>
    <n v="2.5299999999999998"/>
    <s v="Bem espaçado, a cor vermelha se destaca para faixa livre facilitando para o percurso. "/>
    <n v="9"/>
    <s v="Inclinação mais perceptível em alguns pontos, mas não impede o caminhar."/>
    <n v="8"/>
    <s v="Estrutura para suporte de placas situado na faixa livre."/>
    <n v="2"/>
    <s v="Poucos acessos pra subir para a calçada, sem plena função e adequação da norma. Mais próximo ao parque a calçada quebra a continuidade por conta do desnível, há apenas escadas para o percurso."/>
    <n v="6"/>
    <s v="Faixa desgastada que prejudica um pouco a sua visualização. Sem ligação de acesso da calçada para a faixa na pista."/>
    <n v="9"/>
    <s v="1min. aberto para a avenida, 30seg. para pedestre (pista lateral). Dispõe de botoeira."/>
    <n v="7"/>
    <s v="Tem placa de orientação de acesso a outras ruas, uma de travessia de pedestre (perímetro com muitas escolas próximas) e de exposição da escola técnica e parque."/>
    <n v="8"/>
    <n v="6.78"/>
    <s v="Variação do ruído dependendo do fluxo do trânsito, atrapalha a conversação em alguns momentos."/>
    <s v="5 | Trecho com tráfego intenso de veículos, em especial motocicletas, ônibus, caminhões e vans com motor diesel"/>
    <s v="Trecho visivelmente poluído."/>
    <n v="9"/>
    <s v="Parada de ônibus com local de assento, Parque Macaxeira com disposição de bebedouros e banheiros."/>
    <n v="7"/>
    <n v="10"/>
    <s v="Boa quantidade de árvores, mas não se reflete na sensação de proteção devido a ser árvores que não tem copa densa."/>
    <n v="6"/>
    <s v="Inseguro fora dos horários de entrada e saídas das aulas, avenida forte sobrepondo um pouco da relação com a rua."/>
    <s v="https://drive.google.com/open?id=1nZh1002WfrInDYcLRGePj_xELWvjepMo, https://drive.google.com/open?id=1s1sd8QeAiTh_V5blmuLIGq6BxRIaol2i, https://drive.google.com/open?id=1qrHHYFdsHAWsIqTdsnszdQJ96IvpWxqB, https://drive.google.com/open?id=1xEaGS7G5w3j6CuvXI4-wXqH9hbgetC7I, https://drive.google.com/open?id=1zEz4-NPuqMkmhjYGqdvFOSHt2_pZW0pr, https://drive.google.com/open?id=1yG7pdJnJO1u9z27zes5FrsqAB-e-ZOpu, https://drive.google.com/open?id=1QrhFZ2UVXXjxv4YUn1U-WoCt0yXJLtfG, https://drive.google.com/open?id=1lRHmVmMWPDjI4PpApgd7NYAZJ_zgjWGD, https://drive.google.com/open?id=1G0jOHkLRbtR6EdoFRhQ4lXDHPXRyhzaH, https://drive.google.com/open?id=13dI0jvHDInB_YVVp7erV7-yktP2RTI40"/>
    <s v="jessicapachecco@gmail.com"/>
    <d v="1899-12-30T09:30:00"/>
    <n v="6"/>
    <n v="10"/>
    <n v="9"/>
    <n v="8"/>
    <n v="2"/>
    <n v="6"/>
    <n v="9"/>
    <n v="7"/>
    <n v="8"/>
    <n v="5"/>
    <n v="9"/>
    <n v="7"/>
    <n v="6"/>
    <n v="7"/>
    <n v="7.166666666666667"/>
    <n v="7.333333333333333"/>
    <n v="7"/>
  </r>
  <r>
    <x v="620"/>
    <x v="0"/>
    <x v="133"/>
    <x v="20"/>
    <s v="PE"/>
    <x v="6"/>
    <x v="619"/>
    <x v="0"/>
    <s v="5 | Calçada com frestas, além de algumas falhas no pavimento"/>
    <s v="Metade do percurso o piso é completamente ruim, a outra metade está em bom estado e possui piso tátil."/>
    <n v="6"/>
    <n v="4"/>
    <n v="1.8"/>
    <s v="Na metade do percurso, a calçada de pedestre fica abaixo do nível de estacionamento de carros, tornando as saídas complicadas. A outra metade do percurso a calçada é sem essa diferença, apenas para pedestre."/>
    <s v="10 | Calçada de aparência plana, que não impede o caminhar confortável e seguro"/>
    <s v="Sem interferências para caminhar."/>
    <s v="10 | Trecho sem obstáculos permite o caminhar contínuo pela calçada"/>
    <s v="Sem nenhum obstáculo para faixa livre."/>
    <n v="2"/>
    <s v="Sem rampas e existe um vão da calha da chuva de .41cm, ou acessos de passagem muito improvisados com uma chapa de metal."/>
    <n v="7"/>
    <s v="Faixa bem visível, bom estado de conservação. Uma sem ligação de acesso da calçada para a faixa na pista."/>
    <n v="9"/>
    <s v="1min. aberto para o sentido da avenida, 45seg. para pedestre (pista lateral). Dispõe de botoeira e sinal sonoro para cegos."/>
    <n v="4"/>
    <s v="Placas de apenas indicação de outras ruas de acesso dadas pelo local."/>
    <n v="7"/>
    <n v="6.81"/>
    <s v="Quanto mais próximo a avenida maior o incômodo, quando se entra nas instalações do MPPE existe barreiras que a afasta diretamente o que diminui o ruído consequentemente."/>
    <n v="8"/>
    <m/>
    <n v="7"/>
    <s v="Tem um canteiro arborizado para uma pausa breve e grande praça pública próxima."/>
    <s v="10 | Rua com árvores dispostas a cada 10 metros. Canteiros ajardinados e bem mantidos ao lado da calçada. Edificações também têm jardins e árvores"/>
    <n v="11"/>
    <s v="Bem sombreado e cuidado todo o entorno."/>
    <n v="9"/>
    <s v="MPPE conta com seguranças particulares para a instituição, essa sensação reflete nos usuários. Rua bem movimentada, comércio ativo."/>
    <s v="https://drive.google.com/open?id=1vhuh3i2ZKUwYCgxn7F-xHBiTte7pb3jX, https://drive.google.com/open?id=1XKWLopudRHBgw_LXow_lXMAmBznR9VQI, https://drive.google.com/open?id=1wJKW6OVcyGn6Wn1ZFXLofXN8huwdbgxA, https://drive.google.com/open?id=1SEy3HXpnLp3TGCvd971AlhKXdP1aoDSI, https://drive.google.com/open?id=13VMRK-YXFUpEaD797FPmu4IRtabalSKs, https://drive.google.com/open?id=1ahv6_y6qGBW91auMrACBMKEZsIE3w1s8, https://drive.google.com/open?id=1OkUrI__pCOC7P1E6kNbAxdFxHrp4oWNW, https://drive.google.com/open?id=1Dnkso9SKhnR9EgapmVaAbnPg3BBHfuYt, https://drive.google.com/open?id=1T94LAqAjxLIBkGonE4h5EYfdHQkzLsYQ, https://drive.google.com/open?id=1qBkv-TIjQ1L8CWMBq1NayF5NTGO7-u5v"/>
    <s v="jessicapachecco@gmail.com"/>
    <d v="1899-12-30T10:25:00"/>
    <n v="5"/>
    <n v="6"/>
    <n v="10"/>
    <n v="10"/>
    <n v="2"/>
    <n v="7"/>
    <n v="9"/>
    <n v="4"/>
    <n v="7"/>
    <n v="8"/>
    <n v="7"/>
    <n v="10"/>
    <n v="9"/>
    <n v="6.6"/>
    <n v="7.166666666666667"/>
    <n v="8.1666666666666661"/>
    <n v="7.2666666666666666"/>
  </r>
  <r>
    <x v="621"/>
    <x v="0"/>
    <x v="133"/>
    <x v="20"/>
    <s v="PE"/>
    <x v="7"/>
    <x v="620"/>
    <x v="1"/>
    <n v="4"/>
    <s v="Tem pedras em forma quadradas que não estão niveladas umas com as outras, causando desconforto, além de algumas que estão faltando ou com falhas. Sem piso tátil."/>
    <n v="6"/>
    <n v="1.98"/>
    <n v="1.98"/>
    <s v="Calçada estreita que se abre mais a frente como um largo, comportando parada de ônibus e as barracas de ambulantes."/>
    <s v="10 | Calçada de aparência plana, que não impede o caminhar confortável e seguro"/>
    <s v="Não há inclinação em relação a calçada, apenas uma leve ladeira a subir."/>
    <n v="8"/>
    <s v="No final da calçada já perto da entrada para o campus, uma barraca fica como barreira dificultando a passagem."/>
    <s v="0 | Não há rampas de acessibilidade."/>
    <m/>
    <s v="5 | Faixa desgastada, com falta de manutenção e sem placas de advertência."/>
    <s v="No local da pesquisa tem faixas visíveis, ainda que já desgastada sua pintura."/>
    <n v="7"/>
    <s v="48seg. aberto para o sentido da R. Manuel de Medeiros, 28seg. para pedestre (pista lateral). Dispõe de botoeira."/>
    <n v="4"/>
    <s v="Dispõe de placas de trânsito e velocidade permitida."/>
    <s v="5 | Trecho com nível alto de ruído, que dificulta a conversação entre pessoas que caminham. Nível acima de 70 dB"/>
    <n v="7.09"/>
    <s v="Fluxo alto de ônibus e pessoas circulando, gerando ruído que incômoda um pouco."/>
    <n v="7"/>
    <s v="Circulação de caminhões que emitem gases poluentes através do escapamento desregulado,, dentre alguns ônibus também."/>
    <s v="5 | Trecho com algum local para descanso ou abrigo, como parada de ônibus ou marquise de edifício"/>
    <s v="Abrigos espontaneos, a parada de ônibus, as barracas dos ambulantes, guarita da portaria."/>
    <n v="9"/>
    <n v="1"/>
    <s v="Tem um anel verde de árvores, mas essas estão atrás das grades ou dentro do campus, na calçada há apenas 1."/>
    <n v="8"/>
    <s v="Local muito movimentado, comércio aberto, não senti insegurança."/>
    <s v="https://drive.google.com/open?id=1tI_CpP4L_v0nbJCH8lckpNkdyHiS-uTu, https://drive.google.com/open?id=1CX7TZJWOV8MwcgSqVbdTCvPhBjSOL9In, https://drive.google.com/open?id=1XiWiV4gbX27MMsnFNTu8WWomAs3KkxUq, https://drive.google.com/open?id=1Jrjrjh5kaZBItbLSxeyWqswZwbkj6Zrh, https://drive.google.com/open?id=1Iz6NrqRw94xg2-LOUomUqs-F9XAraaH4, https://drive.google.com/open?id=1ohohr2rkYpNfzzg22QWOMUIQ282tTvZM, https://drive.google.com/open?id=1mnZC80UpSoDCa3lJ13SVYe2E7YIyl0jS, https://drive.google.com/open?id=1cv4aoNr2TZNsuir25Ns85X0-ZBPmWcN1, https://drive.google.com/open?id=1RXP2lvvGcbTQiZX6_em7sGE5VYZkySwK, https://drive.google.com/open?id=141OVqq_qRIpmy4ZFg06--Y68DHIUIIQ7"/>
    <s v="jessicapachecco@gmail.com"/>
    <d v="1899-12-30T09:45:00"/>
    <n v="4"/>
    <n v="6"/>
    <n v="10"/>
    <n v="8"/>
    <n v="0"/>
    <n v="5"/>
    <n v="7"/>
    <n v="4"/>
    <n v="5"/>
    <n v="7"/>
    <n v="5"/>
    <n v="9"/>
    <n v="8"/>
    <n v="5.6"/>
    <n v="5.5"/>
    <n v="6.666666666666667"/>
    <n v="6.0333333333333332"/>
  </r>
  <r>
    <x v="622"/>
    <x v="0"/>
    <x v="133"/>
    <x v="20"/>
    <s v="PE"/>
    <x v="2"/>
    <x v="621"/>
    <x v="1"/>
    <n v="3"/>
    <s v="Calçada do programa da prefeitura &quot;Calçada Legal&quot; (porém obra ainda inacabada) que já apresenta má qualidade do material e rachaduras."/>
    <n v="8"/>
    <n v="3"/>
    <n v="2.2999999999999998"/>
    <s v="Faixa livre de boa dimensão."/>
    <s v="10 | Calçada de aparência plana, que não impede o caminhar confortável e seguro"/>
    <s v="Sem interferências para caminhar."/>
    <n v="1"/>
    <s v="Ponto de ônibus, muitas barracas com mesas, toldos dos ambulantes e seus comércios, confrontando com a passagem dos usuários, torna-se mais difícil ainda para pessoas com deficiência."/>
    <n v="4"/>
    <s v="Rampas (com piso tátil) equivalentes a norma, porém sem cumprir sua função, por não ser adequada, ter degrau/ou afastamento."/>
    <n v="6"/>
    <s v="Existe faixa de pedestre e ela está em boas condições, mas sem ligação de acesso da calçada para a faixa na pista e entrada de pedestre do hospital impedida."/>
    <n v="6"/>
    <s v="1min. aberto para carros, 22seg. para pedestre, tempo insuficiente para a demanda. Possui botoeira."/>
    <n v="4"/>
    <s v="Placas de apenas indicação de outras ruas de acesso dadas pelo local."/>
    <n v="2"/>
    <n v="7.19"/>
    <s v="Ruído opressor agressivo na minha opinião."/>
    <s v="5 | Trecho com tráfego intenso de veículos, em especial motocicletas, ônibus, caminhões e vans com motor diesel"/>
    <m/>
    <n v="3"/>
    <s v="Não tem nada na rua de grande importância, pode-se entrar no hospital e ter tudo que precisar."/>
    <s v="0 | Trecho de rua sem nenhuma vegetação"/>
    <m/>
    <s v="Externamente nenhuma, tem árvores dentro das instituições rebatendo parte de sua sombra sobre a calçada e rua."/>
    <s v="0 | Local de trânsito muito desordenado e agressivo. Pedestre tem a sensação de querer sair logo do local"/>
    <s v="Rua estreita, mão dupla para os ônibus, entrada e saída de carros e ambulâncias do hospital mesmo na faixa de pedestre, que por sua vez tem barracas e pessoas atravessando a todo momento e sem calçada livre para andar seguro por ela."/>
    <s v="https://drive.google.com/open?id=1SEoIl-HwDp0IjMeCOgvWhy3h7CaqlUno, https://drive.google.com/open?id=1uO0AapRD3iiULFd52Car1pNV6mC859fi, https://drive.google.com/open?id=15TQmvWDLOCVf4YGvdlrPEPfFGCYrVip4, https://drive.google.com/open?id=1nFZWIH1I9i5JiOcn0su9F7aa62DR-kdx, https://drive.google.com/open?id=1sbm-LG_uYZrUuLMFNzVVvNSh27GWbG8Y, https://drive.google.com/open?id=1_W-6gR28fprrTOmznSqU-TRCQ47FT5qJ, https://drive.google.com/open?id=1ayzmPxdNt6hWsJ38x-WUgZt4QB-mAbRJ, https://drive.google.com/open?id=1PvWUhJSIJiO3wEvkn1A5DDC8znBMtKjj, https://drive.google.com/open?id=1B3MuaAAPbWr2EB-Lv30rewlIzTF_7AFO, https://drive.google.com/open?id=1mhDqGJJpkVfvyalj-_YOj4P0UIgKmWba"/>
    <s v="jessicapachecco@gmail.com"/>
    <d v="1899-12-30T15:40:00"/>
    <n v="3"/>
    <n v="8"/>
    <n v="10"/>
    <n v="1"/>
    <n v="4"/>
    <n v="6"/>
    <n v="6"/>
    <n v="4"/>
    <n v="2"/>
    <n v="5"/>
    <n v="3"/>
    <n v="0"/>
    <n v="0"/>
    <n v="5.2"/>
    <n v="5.666666666666667"/>
    <n v="2"/>
    <n v="4.1333333333333337"/>
  </r>
  <r>
    <x v="623"/>
    <x v="0"/>
    <x v="133"/>
    <x v="20"/>
    <s v="PE"/>
    <x v="7"/>
    <x v="622"/>
    <x v="2"/>
    <s v="5 | Calçada com frestas, além de algumas falhas no pavimento"/>
    <s v="Piso muito manchado e com rachaduras, no percurso há uma boca de lobo sem coberta onde tem galhos dentro crescendo."/>
    <n v="7"/>
    <n v="2.08"/>
    <m/>
    <s v="Largura pode ser pequena para o fluxo de alunos, tem a dimensão constante, aumenta próximo a entrada da escola para 2.5m, sem faixa livre definida."/>
    <n v="9"/>
    <s v="Irregular apenas na entrada da escola, um pouco mais íngreme pra subir."/>
    <n v="8"/>
    <s v="Alguns postes de luz pelo meio do caminho."/>
    <n v="4"/>
    <s v="Apenas o acesso da entrada pra subir, sem plena função e adequação da norma."/>
    <s v="0 | Sem faixa de travessia no trecho"/>
    <s v="Não tem, fachada da escola virada para rua local de paralelepípedo."/>
    <s v="0 | Trecho não tem semáforo para pedestre ou semáforo está com defeito"/>
    <m/>
    <s v="0 | Trecho não tem nenhuma orientação para localização dos pedestres"/>
    <s v="Não tem."/>
    <s v="10 | Trecho com baixo nível de ruído, com, no máximo, 65 dB de nível sonoro"/>
    <n v="6.22"/>
    <s v="Maior parte do tempo é silencioso, acentua-se pouco durante passagens de carros."/>
    <n v="9"/>
    <m/>
    <n v="1"/>
    <s v="Falta de apoio/conforto e a praça mais próxima é a 300m de distância."/>
    <n v="8"/>
    <n v="7"/>
    <s v="Bom sombreamento apesar do tipo menor de árvore. Há canteiros de grama mas pouca preocupação estética/paisagista."/>
    <n v="9"/>
    <s v="Sem muito trânsito, bom nível de segurança, apenas um pouco deserta por haver casas de muros fechados do outro lado."/>
    <s v="https://drive.google.com/open?id=1NFvHnO2TCRmkAlMiA99-lP1314EOhCz-, https://drive.google.com/open?id=1_XrhDsQUm8zNsT_wMFyGcyqeYHK7UgoM, https://drive.google.com/open?id=1HI4n93v0wDhkQMbg4YPNNVkNWnso9n_C, https://drive.google.com/open?id=1G5xzYW7BemiNDaNCq6bO9jNhtTecuYHO, https://drive.google.com/open?id=1smKfCnPsVaxyVJ_H9t0aWX_YO4nqEcoc, https://drive.google.com/open?id=1VrA2CPwROJ5fPI2UzZnv0Rhyf5HLupGd, https://drive.google.com/open?id=1NZevEWKiKV0G6dGiFN79FBN7WsYDOcVZ, https://drive.google.com/open?id=1kdGzulXHf3XVEyMM2KBOKAEFO1lcDWYn, https://drive.google.com/open?id=1HhQE2Dh6WL6obnHdnYYzTPtq7aPXPUO5, https://drive.google.com/open?id=1CoFY7BGYM822yNqGRtgV9aisq62hjQ8K"/>
    <s v="jessicapachecco@gmail.com"/>
    <d v="1899-12-30T13:15:00"/>
    <n v="5"/>
    <n v="7"/>
    <n v="9"/>
    <n v="8"/>
    <n v="4"/>
    <n v="0"/>
    <n v="0"/>
    <n v="0"/>
    <n v="10"/>
    <n v="9"/>
    <n v="1"/>
    <n v="8"/>
    <n v="9"/>
    <n v="6.6"/>
    <n v="0"/>
    <n v="7.666666666666667"/>
    <n v="5.7333333333333334"/>
  </r>
  <r>
    <x v="624"/>
    <x v="0"/>
    <x v="133"/>
    <x v="20"/>
    <s v="PE"/>
    <x v="2"/>
    <x v="623"/>
    <x v="1"/>
    <n v="6"/>
    <s v="A maior parte do percurso está bom, mas há um trecho bem ruim todo quebrado o piso e bem irregular."/>
    <n v="9"/>
    <n v="2.4500000000000002"/>
    <n v="1.75"/>
    <s v="Na maior parte, a faixa livre ocupa toda a calçada ao longo de todo o trajeto."/>
    <n v="9"/>
    <m/>
    <n v="8"/>
    <s v="Um poste na posição errada e também algumas barracas de ambulantes."/>
    <n v="3"/>
    <s v="Apenas um acesso que fica na faixa de pedestre, porém sem adequação da norma."/>
    <n v="8"/>
    <s v="Faixa em boas condições, nesse ponto da avenida conta com o auxílio de um guarda de trânsito."/>
    <n v="6"/>
    <s v="1.5min. aberto para o sentido da avenida, 1.10min. para pedestre (pista lateral). Não dispõe de nenhum recurso de acessibilidade."/>
    <s v="5 | Trecho tem apenas placas indicando os pontos de interesse"/>
    <s v="Tem placa de orientação de acesso a outras ruas, também de trânsito e a informação sobre o hospital."/>
    <n v="7"/>
    <n v="6.68"/>
    <m/>
    <n v="4"/>
    <m/>
    <n v="3"/>
    <s v="Há uma praça pública possível de abrigo de sombra e descanso, ela é um pouco longe, 240m."/>
    <n v="1"/>
    <n v="0"/>
    <s v="Nenhuma na calçada, chegando bem próximo a entrada do hospital existe sombra de árvores internas."/>
    <n v="6"/>
    <s v="Tem muita circulação de pessoas, auxílio de agentes da prefeitura, mas é cortado por ruas e avenidas de grande fluxo."/>
    <s v="https://drive.google.com/open?id=1gWlaq7PqP0y9a7SGTYeVWNXBEtT6NFfb, https://drive.google.com/open?id=1UT1i1LUtrV3zmKOc5d9x1LcRkv2zS_7L, https://drive.google.com/open?id=18X6zbZVkIGQClitaBQLdMk_fj867Myew, https://drive.google.com/open?id=1vprRYS5rKixScy9rDVpT-65In5aRBy8D, https://drive.google.com/open?id=1lyuxizls9vC7-rnaEcAJUCdidkaheo_O, https://drive.google.com/open?id=1MUIc7PO6hDMGyQ7GRabGyM4yqKB__Bon, https://drive.google.com/open?id=1f-rOrCzdgyl0pYUFYjlBkSR5JLOH84Fh, https://drive.google.com/open?id=17VUGnUd1wfzhtd4ZUkfEk306i5aCO-nz, https://drive.google.com/open?id=13QjPPdd_07aedbfkWk2DyDW2WP-fmNjp, https://drive.google.com/open?id=1QZMWbBcTRdYK5nNYXFMYnFrvJrMNyVLf"/>
    <s v="jessicapachecco@gmail.com"/>
    <d v="1899-12-30T10:50:00"/>
    <n v="6"/>
    <n v="9"/>
    <n v="9"/>
    <n v="8"/>
    <n v="3"/>
    <n v="8"/>
    <n v="6"/>
    <n v="5"/>
    <n v="7"/>
    <n v="4"/>
    <n v="3"/>
    <n v="1"/>
    <n v="6"/>
    <n v="7"/>
    <n v="6.833333333333333"/>
    <n v="3.8333333333333335"/>
    <n v="6.2333333333333334"/>
  </r>
  <r>
    <x v="625"/>
    <x v="0"/>
    <x v="133"/>
    <x v="20"/>
    <s v="PE"/>
    <x v="2"/>
    <x v="624"/>
    <x v="0"/>
    <n v="7"/>
    <s v="Na maior parte tem qualidade a calçada, contando apenas com um trecho que não tem que é terra batida."/>
    <n v="8"/>
    <n v="4.2300000000000004"/>
    <n v="4.2300000000000004"/>
    <s v="Toda a calçada é livre pra caminhar, a trecho dela com faixa total de apenas 2.62m."/>
    <s v="10 | Calçada de aparência plana, que não impede o caminhar confortável e seguro"/>
    <m/>
    <n v="6"/>
    <s v="Poste no meio da calçada e alguns carros estacionados indevidamente."/>
    <s v="0 | Não há rampas de acessibilidade."/>
    <s v="Acesso pela área da entrada de carros."/>
    <s v="0 | Sem faixa de travessia no trecho"/>
    <m/>
    <s v="0 | Trecho não tem semáforo para pedestre ou semáforo está com defeito"/>
    <m/>
    <s v="0 | Trecho não tem nenhuma orientação para localização dos pedestres"/>
    <m/>
    <n v="8"/>
    <n v="66"/>
    <s v="A frequência da passagem de ônibus provoca ruído."/>
    <n v="4"/>
    <s v="Não é visível mas incomoda, sente-se cheiro desagradável da rede de esgoto na rua."/>
    <s v="0 | Trecho sem nenhum ponto de apoio ou conforto para o pedestre"/>
    <m/>
    <n v="1"/>
    <n v="1"/>
    <s v="Não tem conforto térmico, canteiros cuidados dentro da instituição."/>
    <n v="4"/>
    <s v="Rua estreita, tem uma parte enladeirada e com visada cega, também não convidativa a pessoas de fora da localidade."/>
    <s v="https://drive.google.com/open?id=1YFERC2WoWwd9yJ9_piTXGmAOSsb0pM58, https://drive.google.com/open?id=10AtOECl5L8dMgPeZmrmSYbCWqn1rQtuJ, https://drive.google.com/open?id=1ZlZiDO4wMpV0dft44im-ZG9ZWl--S2ao, https://drive.google.com/open?id=1NP1qWdsBwWR6Pc_2fEeZHN9mKm-TCt1_, https://drive.google.com/open?id=17QmKojyPX85F1teISXfSasYcWYkwdc0-, https://drive.google.com/open?id=1XZi5WqOMIHvrPnd-5AQa7uOWm2sBsrl-, https://drive.google.com/open?id=1WIWuNjWWdobmicehCIU31EcdnMQUEBjn, https://drive.google.com/open?id=108D6hUhhqRE1_0yPiN23V4iA1QeKBhoV, https://drive.google.com/open?id=1Dsm62xXO3z0Khz4-H2YkJI3gQXA4sXDI, https://drive.google.com/open?id=1kXi-ah55xOH_yDsEtexNHNzPIkilCJhu"/>
    <s v="jessicapachecco@gmail.com"/>
    <d v="1899-12-30T16:00:00"/>
    <n v="7"/>
    <n v="8"/>
    <n v="10"/>
    <n v="6"/>
    <n v="0"/>
    <n v="0"/>
    <n v="0"/>
    <n v="0"/>
    <n v="8"/>
    <n v="4"/>
    <n v="0"/>
    <n v="1"/>
    <n v="4"/>
    <n v="6.2"/>
    <n v="0"/>
    <n v="3.6666666666666665"/>
    <n v="4.2333333333333334"/>
  </r>
  <r>
    <x v="626"/>
    <x v="0"/>
    <x v="133"/>
    <x v="20"/>
    <s v="PE"/>
    <x v="6"/>
    <x v="625"/>
    <x v="2"/>
    <n v="6"/>
    <s v="Calçada com rachaduras e partes quebradas."/>
    <n v="7"/>
    <n v="2.76"/>
    <n v="2.76"/>
    <s v="Faixa livre compatível com toda a calçada."/>
    <n v="9"/>
    <s v="Pouco acentudada na entrada para carros, onde esta não conta com sistema de sinalização para pessoas com deficiência."/>
    <n v="9"/>
    <m/>
    <s v="5 | A rampa existe, mas está fora de norma ou sem manutenção"/>
    <s v="Rampas com falta de manuntenção, sem contraste de cor e outro acesso sem adequação da norma."/>
    <n v="4"/>
    <s v="Faixa com pintura desgastada ou quase invisível."/>
    <n v="3"/>
    <s v="Existe duas faixas de pedestre relativamente próximas, com isso o semáforo fica apenas na mais a frente. A faixa de pedestre do fórum é equilibridada de acordo com a outra ou quando os motoristas param."/>
    <n v="2"/>
    <s v="Placa apenas de sinalização de travessia de pedestre e sobre não estacionar."/>
    <n v="8"/>
    <n v="6.61"/>
    <m/>
    <n v="8"/>
    <s v="Trecho pouco poluído."/>
    <n v="8"/>
    <s v="Tem uma praça pública próxima para abrigo e com bancos."/>
    <n v="1"/>
    <n v="0"/>
    <s v="Nenhuma árvore na calçada. Presença de palmeiras e cuidados com os jardins interno."/>
    <n v="6"/>
    <s v="Causa insegurança devido ao ponto de &quot;isolamento&quot; do fórum, a pistas em todo seu entorno com muita importancia aos carros e ônibus, praça com guardas policiais no momento da pesquisa"/>
    <s v="https://drive.google.com/open?id=1DKeKuua4nmNI6U6B6xGpG2re1Fu8qJ8e, https://drive.google.com/open?id=1TefZV4aaoHKCifLGlWYQOZTeeFKWVTsZ, https://drive.google.com/open?id=12LRJ2EmNZ5oGcK-C6hkIRQQE5Z3bSDJy, https://drive.google.com/open?id=1soaZkJebpgqfxrinBQ-ybYwkEta-5Eki, https://drive.google.com/open?id=1VjqBJ5hx1igec6nBiOdnGZBv8hClfyQq, https://drive.google.com/open?id=15Iuhas11NAAa3TLsbO1Tjl03W8H15_57, https://drive.google.com/open?id=1KkmyGr6bT_Dnei7qzDoxQiXKC7pEgb7G, https://drive.google.com/open?id=1t0CjylG2lwX6_upFGRV7Bcx9wviaPEh2, https://drive.google.com/open?id=1IfIhq0b-I4NYGQ89yyXy5rfdR-cHj62I, https://drive.google.com/open?id=1fLA77JjyJh6L0WfDJmSMnS1HeGt8iBPJ"/>
    <s v="jessicapachecco@gmail.com"/>
    <d v="1899-12-30T16:20:00"/>
    <n v="6"/>
    <n v="7"/>
    <n v="9"/>
    <n v="9"/>
    <n v="5"/>
    <n v="4"/>
    <n v="3"/>
    <n v="2"/>
    <n v="8"/>
    <n v="8"/>
    <n v="8"/>
    <n v="1"/>
    <n v="6"/>
    <n v="7.2"/>
    <n v="3.3333333333333335"/>
    <n v="5.666666666666667"/>
    <n v="6"/>
  </r>
  <r>
    <x v="627"/>
    <x v="0"/>
    <x v="133"/>
    <x v="20"/>
    <s v="PE"/>
    <x v="2"/>
    <x v="626"/>
    <x v="1"/>
    <n v="3"/>
    <s v="Piso com irregularidades e alguns trechos mais quebrados pelas raízes das árvores."/>
    <n v="7"/>
    <n v="2.4700000000000002"/>
    <n v="1.33"/>
    <s v="Espaço ainda pequeno para o fluxo de pessoas."/>
    <n v="9"/>
    <m/>
    <n v="4"/>
    <s v="As raízes das árvores tomam a calçada quase toda e uma barraca de revista diminui o espaço de passagem."/>
    <n v="1"/>
    <s v="Tem os acessos de carro pra entrar no hospital e a faixa de pedestre com semáforo não rampa de nenhum dos lados."/>
    <n v="6"/>
    <s v="Uma faixa em bom estado e outra nem tanto. Há pintura no chão para chamar a atenção do pedestre com cor e incentivo a brincadeiras."/>
    <n v="4"/>
    <m/>
    <n v="2"/>
    <s v="Placa com nome da rua e sobre não estacionar."/>
    <n v="6"/>
    <n v="6.91"/>
    <s v="Aumenta o ruído além do trânsito quando a barraca que vende caldo de cana aciona o motor."/>
    <n v="4"/>
    <s v="É visível em alguns momentos e sente-se cheiro desagradável da rede de esgoto na rua."/>
    <s v="0 | Trecho sem nenhum ponto de apoio ou conforto para o pedestre"/>
    <m/>
    <s v="5 | Trecho com algumas árvores que trazem sombra"/>
    <n v="11"/>
    <s v="A rua do Espinheiro é bem sombreada por árvores frondosas, já avenida é mais desconfortável por que as árvores estão mais internamente afastadas."/>
    <s v="5 | Trecho com trânsito mais agressivo e velocidade regulamentar acima de 50 km/h"/>
    <s v="Inseguro pelo trânsito, há travessia de pedestre na esquina cega para carros e ônibus onde tem velocidade as vias, mas tem muito movimento constante de pessoas."/>
    <s v="https://drive.google.com/open?id=1qp-T20v5urrTCf4LrnfxjfPIA3kNF5O8, https://drive.google.com/open?id=1M4F-bjuymD1waaSPlD-ZfRwYHRxWHhRi, https://drive.google.com/open?id=1l6e1lIWZAbuqlse-EJ1Ki9Ye7NXMdpya, https://drive.google.com/open?id=1Hy_1CHf8TLfGHMkwI7yr0fM5s1ZoDZFs, https://drive.google.com/open?id=1yCCD_7V6k_OZwiTjPsvyC1m_xNIcjs3W, https://drive.google.com/open?id=1u2fHHv7jMrPwH_bE2YXcjgb4h5aOrqF7, https://drive.google.com/open?id=1ann9kIBGhLo4SlicOBAv6YhCzSzmxlsY, https://drive.google.com/open?id=1vT5ozF_t5iP-w52icab4VUD82J0bBjTV, https://drive.google.com/open?id=1BeDb_sep1W3cRs_bhgQFQKpNO5KZqozE, https://drive.google.com/open?id=1SJbG8bFGwc84KhQYjB6pKxkerDV66hsX"/>
    <s v="jessicapachecco@gmail.com"/>
    <d v="1899-12-30T11:35:00"/>
    <n v="3"/>
    <n v="7"/>
    <n v="9"/>
    <n v="4"/>
    <n v="1"/>
    <n v="6"/>
    <n v="4"/>
    <n v="2"/>
    <n v="6"/>
    <n v="4"/>
    <n v="0"/>
    <n v="5"/>
    <n v="5"/>
    <n v="4.8"/>
    <n v="4.666666666666667"/>
    <n v="4.333333333333333"/>
    <n v="4.7"/>
  </r>
  <r>
    <x v="628"/>
    <x v="0"/>
    <x v="133"/>
    <x v="20"/>
    <s v="PE"/>
    <x v="9"/>
    <x v="627"/>
    <x v="1"/>
    <n v="8"/>
    <s v="Calçada em bom estado com piso intertravado, o trajeto da estação até a saída é nivelada, divide a área dos pedestre dos carros com pontaletes."/>
    <s v="10 | Calçada com mais de 3,0 metros de largura e faixa livre com 1,20 m ou mais"/>
    <n v="3.78"/>
    <n v="3.78"/>
    <s v="Calçada generosa, sem definição de faixa livre."/>
    <s v="10 | Calçada de aparência plana, que não impede o caminhar confortável e seguro"/>
    <s v="Sem interferências para caminhar."/>
    <n v="8"/>
    <s v="Tem barracas com mesas e cadeiras plásticas que por isso pode variar a interferência, também árvores, postes etc, mas na maior parte do percurso não atrapalha tem o espaço livre de passagem."/>
    <s v="5 | A rampa existe, mas está fora de norma ou sem manutenção"/>
    <s v="Poucos acessos pra subir para a calçada, sem plena função e adequação da norma."/>
    <s v="5 | Faixa desgastada, com falta de manutenção e sem placas de advertência."/>
    <s v="Tem faixas que esta com a pintura desgastada. Uma sem ligação de acesso da calçada para a faixa na pista."/>
    <s v="0 | Trecho não tem semáforo para pedestre ou semáforo está com defeito"/>
    <m/>
    <s v="0 | Trecho não tem nenhuma orientação para localização dos pedestres"/>
    <m/>
    <n v="8"/>
    <n v="67"/>
    <s v="Ruído dos ônibus, carros e do comércio dos vendedores."/>
    <n v="4"/>
    <s v="Não é agradável, poluição que chega a incomodar e sente-se cheiro desagradável da rede de esgoto na rua."/>
    <n v="9"/>
    <s v="Diversos pontos do mercado público são abrigos de sombra, dentro tem banheiros, ocasionalmente se encontra bancos para se sentar."/>
    <n v="3"/>
    <n v="2"/>
    <s v="Pouca preocupação com paisagismo, árvores pequenas que tem pouca relevância, a sombra é promovida pelo longo beiral com suporte que consegue amenizar a temperatura."/>
    <n v="6"/>
    <s v="O trânsito um pouco desordenado, mas o local tem muita circulação de pessoas e feirantes fazendo diminuir a velocidade tornando possível a convivência, mesmo que de forma inadequada."/>
    <s v="https://drive.google.com/open?id=1WePm2GV37d3q21LIepoCGKQZxE8uPIH_, https://drive.google.com/open?id=12RJOySLacSRkbz2dcESsGksjvJVZCKL_, https://drive.google.com/open?id=1dRbS1wstG25S6pyuK0a9GkhwwnKlGYnN, https://drive.google.com/open?id=1n6Nq1JzNngA7bOfo0ij3lF2RBXP2ZKOD, https://drive.google.com/open?id=1qgIa_IX_1Ag0NRlB3-gtsAmjRRiFQA5N, https://drive.google.com/open?id=1PQrDMgrbNXbi8z3DlxKnfPA95vO21mmM, https://drive.google.com/open?id=1Qho2CUkqr_wrNtg4gv-Q8QzOZAyMWY2K, https://drive.google.com/open?id=1bJnLNOKFaCEf5nPBRIDWVaRhzJcP4AFw, https://drive.google.com/open?id=1_560rl2f-7e7kqoXsPM0gTZN1Z_sR-pD, https://drive.google.com/open?id=1AgvId-kSWiszRq2C97Ha-bLvaakWmx4A"/>
    <s v="jessicapachecco@gmail.com"/>
    <d v="1899-12-30T09:35:00"/>
    <n v="8"/>
    <n v="10"/>
    <n v="10"/>
    <n v="8"/>
    <n v="5"/>
    <n v="5"/>
    <n v="0"/>
    <n v="0"/>
    <n v="8"/>
    <n v="4"/>
    <n v="9"/>
    <n v="3"/>
    <n v="6"/>
    <n v="8.1999999999999993"/>
    <n v="2.5"/>
    <n v="5.833333333333333"/>
    <n v="6.3666666666666663"/>
  </r>
  <r>
    <x v="629"/>
    <x v="0"/>
    <x v="133"/>
    <x v="20"/>
    <s v="PE"/>
    <x v="7"/>
    <x v="628"/>
    <x v="2"/>
    <n v="9"/>
    <m/>
    <n v="1"/>
    <n v="6.18"/>
    <n v="0.65"/>
    <m/>
    <n v="3"/>
    <s v="Muito íngreme por local ser subida também para estacionamento de carros."/>
    <n v="3"/>
    <s v="Estacionamento em todo o entorno do prédio, dificultando visualizar e chegar até a verdadeira calçada. A margem da rua tem mais um espaço porém inapropriado por ser a ré dos carros, além de alguns postes no caminho."/>
    <n v="2"/>
    <s v="Nota 0 para o acesso em cadeira de rodas ao meio-fio. O acesso da calçada é possível, mas está irregular e fora da norma."/>
    <s v="0 | Sem faixa de travessia no trecho"/>
    <m/>
    <s v="0 | Trecho não tem semáforo para pedestre ou semáforo está com defeito"/>
    <m/>
    <n v="2"/>
    <s v="Poucas placas para orientação de trânsito."/>
    <s v="10 | Trecho com baixo nível de ruído, com, no máximo, 65 dB de nível sonoro"/>
    <n v="53"/>
    <s v="Bastante tranquila e silenciosa."/>
    <n v="9"/>
    <s v="Local agradável nesse aspecto."/>
    <n v="4"/>
    <s v="Presença de um largo próximo com barracas, árvores e parada de ônibus."/>
    <n v="2"/>
    <n v="0"/>
    <s v="Calçada da escola sem nenhuma arborização, muito desconfortável, há um canteiro bem cuidado."/>
    <s v="5 | Trecho com trânsito mais agressivo e velocidade regulamentar acima de 50 km/h"/>
    <s v="Rua calma, mas estreita e pouco utilizada por pessoas, tem maior apreço para os carros."/>
    <s v="https://drive.google.com/open?id=1eYvFxix1WYH04N-lx1sNfUDtlxbjSc5X, https://drive.google.com/open?id=1sTwtUKBssV2yASxbUPUPt4fN-MSWe98r, https://drive.google.com/open?id=1nHfC5VAMVck7i2-kC6CcpGWKAy9gUiJw, https://drive.google.com/open?id=1GvQxu6p7wM0-cjRjox0zG1GtHaLG-jkk, https://drive.google.com/open?id=145glXPMbR7Wm3SL5C-okfkKyH3LMgp10, https://drive.google.com/open?id=1gNeAYww6hYkxBWTXEi9Rf8uFQt145nfA, https://drive.google.com/open?id=1qcJSUy70sl02MRqGux1kYwf0kvGncbG-, https://drive.google.com/open?id=1SKPSmdQEk4joAFTuPefslJ5OApXE7-kA, https://drive.google.com/open?id=1yvLuMDEhI-5NQ__G5p2CKUYSNoNxvJHH, https://drive.google.com/open?id=1iTuNoO93nKFNSBk05uc6iOj6GHGnFG6C"/>
    <s v="jessicapachecco@gmail.com"/>
    <d v="1899-12-30T09:45:00"/>
    <n v="9"/>
    <n v="1"/>
    <n v="3"/>
    <n v="3"/>
    <n v="2"/>
    <n v="0"/>
    <n v="0"/>
    <n v="2"/>
    <n v="10"/>
    <n v="9"/>
    <n v="4"/>
    <n v="2"/>
    <n v="5"/>
    <n v="3.6"/>
    <n v="0.33333333333333331"/>
    <n v="6.166666666666667"/>
    <n v="3.6"/>
  </r>
  <r>
    <x v="630"/>
    <x v="0"/>
    <x v="133"/>
    <x v="20"/>
    <s v="PE"/>
    <x v="9"/>
    <x v="629"/>
    <x v="1"/>
    <s v="10 | Calçada nivelada, sem imperfeições e dotada de piso tátil"/>
    <s v="Calçada em ótima condição, conta com piso tátil largo e pontaletes de proteção."/>
    <s v="10 | Calçada com mais de 3,0 metros de largura e faixa livre com 1,20 m ou mais"/>
    <n v="3.67"/>
    <n v="3.67"/>
    <s v="Após a travessia da faixa de pedestre tem um largo bem espaçoso, seguindo para a entrada atual do centro, a faixa livre é do tamanho total sem delimitação."/>
    <s v="10 | Calçada de aparência plana, que não impede o caminhar confortável e seguro"/>
    <m/>
    <n v="9"/>
    <s v="Não é uma barreira, mas está sendo colocado/abandonado &quot;coisas&quot; sobre a calçada."/>
    <n v="7"/>
    <s v="Falta de acesso do outro lado da faixa para a travessia. Rampas dentro da norma, mas falta o contraste de cor para melhor identificação."/>
    <n v="9"/>
    <s v="Faixa em boas condições, sem luz especifica."/>
    <n v="6"/>
    <s v="1.08min. aberto para o sentido da avenida, 40seg. para pedestre (pista lateral). Não tem recursos de acessibilidade."/>
    <n v="4"/>
    <s v="Tem placa com nome da rua e orientação para o trânsito."/>
    <n v="8"/>
    <n v="6.72"/>
    <s v="Chega incomodar um pouco a passagem dos caminhões e ônibus."/>
    <n v="7"/>
    <s v="Poluição visível em alguns momentos por escapamentos desregulados."/>
    <s v="0 | Trecho sem nenhum ponto de apoio ou conforto para o pedestre"/>
    <m/>
    <n v="1"/>
    <n v="0"/>
    <s v="Sem proteção e o desconforto é grande por ser árido próximo a avenida movimentada, não tem nenhuma interferência paisagística para talvez enaltecer o centro esportivo."/>
    <s v="5 | Trecho com trânsito mais agressivo e velocidade regulamentar acima de 50 km/h"/>
    <s v="Muito para os carros, poucas pessoas."/>
    <s v="https://drive.google.com/open?id=13mXgmwpSujHxWWMy6719_yYo-ngzfEX8, https://drive.google.com/open?id=1c05fB4eczom-RZOeOF01GVXePq5qAzhp, https://drive.google.com/open?id=1_BtytVo4uY5j_pDDctNtulhxce7mN2_p, https://drive.google.com/open?id=1-y0Q4xQLr7xrLg--mLpPwP6eYvWZWYnT, https://drive.google.com/open?id=1_6Hg5SUTTLKZxnZLwFMZvGAxiOJeY5UB, https://drive.google.com/open?id=1XZkLeQPotvkRTZ_BtJa_8Lv2bVujfReC, https://drive.google.com/open?id=1PZhYi5DKX_k5K7qAiFZQJ8Jol-ePj4ar, https://drive.google.com/open?id=1Z8peTSJRMKI6AzPQLWvJsSKvZ2E3drBK, https://drive.google.com/open?id=1KEfGQsXe0f2WpRPmaOOVcMq44psiuIzX, https://drive.google.com/open?id=1piyT4dZqwfBKUbzl8Kgl7wyDVYc2-20M"/>
    <s v="jessicapachecco@gmail.com"/>
    <d v="1899-12-30T12:40:00"/>
    <n v="10"/>
    <n v="10"/>
    <n v="10"/>
    <n v="9"/>
    <n v="7"/>
    <n v="9"/>
    <n v="6"/>
    <n v="4"/>
    <n v="8"/>
    <n v="7"/>
    <n v="0"/>
    <n v="1"/>
    <n v="5"/>
    <n v="9.1999999999999993"/>
    <n v="7.166666666666667"/>
    <n v="4.166666666666667"/>
    <n v="7.3666666666666663"/>
  </r>
  <r>
    <x v="631"/>
    <x v="0"/>
    <x v="133"/>
    <x v="20"/>
    <s v="PE"/>
    <x v="3"/>
    <x v="630"/>
    <x v="1"/>
    <n v="8"/>
    <s v="Piso intertravado em boas condições. Não tem piso tátil."/>
    <s v="10 | Calçada com mais de 3,0 metros de largura e faixa livre com 1,20 m ou mais"/>
    <n v="4.2300000000000004"/>
    <n v="4.2300000000000004"/>
    <s v="Ao longo do percurso varia um pouco sua largura, toda a calçada é livre, com paginação de piso indicação da metragem para a pratica de exercícios de corrida"/>
    <s v="10 | Calçada de aparência plana, que não impede o caminhar confortável e seguro"/>
    <m/>
    <n v="9"/>
    <s v="Tem que livrar-se de alguns pontos onde tem postes ou quinas dos quiosques, alegretes etc."/>
    <n v="9"/>
    <s v="Rampas presentes e normatizadas, mas segue a mesma cor do agenciamento, não tem contraste para melhor identificação."/>
    <n v="9"/>
    <s v="Faixa bem visível, iluminada. Não tem placa de travessia para o pedestre ou para orienta-lo."/>
    <n v="7"/>
    <s v="1.15min. aberto para o sentido da avenida (ainda que tem vezes que passa do tempo), 20seg. para pedestre. Tem botoeira, mas não tem sinal sonoro."/>
    <n v="2"/>
    <s v="Tem placa com nome da rua e orientação para o trânsito."/>
    <s v="10 | Trecho com baixo nível de ruído, com, no máximo, 65 dB de nível sonoro"/>
    <n v="6.27"/>
    <s v="Menos ruído vindo do fluxo da avenida, mais forte o som do mar."/>
    <n v="9"/>
    <m/>
    <n v="9"/>
    <s v="Tem a pracinha bem a frente que é local de encontro e uso e em todo o calçadão tem bancos, sombreamento, banheiros públicos, box para execícios físicos, só não tem bebedouros."/>
    <s v="10 | Rua com árvores dispostas a cada 10 metros. Canteiros ajardinados e bem mantidos ao lado da calçada. Edificações também têm jardins e árvores"/>
    <n v="15"/>
    <s v="Muitas árvores e ainda mais 6 coqueiros, tudo bem cuidado."/>
    <s v="10 | Local de tráfego leve, com velocidade até 40 km/h, com ruas movimentadas, comércio aberto e “sensação de segurança”"/>
    <s v="Local de muita apropriação, pessoas a passeio ou fazendo exercícios, tem vista de guardas policiais, bom controle do trânsito, ponto turístico."/>
    <s v="https://drive.google.com/open?id=1_AVQmehgt4NvfV7XzLhnH8CKu_vePCq3, https://drive.google.com/open?id=1SFsVsnLmOxctzDzQXRtt4v16Td_7UMA8, https://drive.google.com/open?id=1_e6zNL6ByB3-UtKe2uRBmC2PRuMj4cwf, https://drive.google.com/open?id=1gPA_-2TMrWMshPMVsPCo-831fdlqXJxV, https://drive.google.com/open?id=17yLBjcjddztL_LMDCH5YAcEzqN_J1V8c, https://drive.google.com/open?id=1cpAmDRVF6f-ELH8XHzwzDgXlkvq_We7B, https://drive.google.com/open?id=1On5hLjPAVV9uN_Q0tXzQTuJT86dEuLfb, https://drive.google.com/open?id=1m7ARShk_HkyFarZRv1fgFodhe7_SV-tu, https://drive.google.com/open?id=1u-R7LhiZ47Mje4xrMhXz3Zy6bvkbnhZe, https://drive.google.com/open?id=1JVg5mgGuOQebOKo1yGwa5Z7H9Or_CjOL"/>
    <s v="jessicapachecco@gmail.com"/>
    <d v="1899-12-30T17:40:00"/>
    <n v="8"/>
    <n v="10"/>
    <n v="10"/>
    <n v="9"/>
    <n v="9"/>
    <n v="9"/>
    <n v="7"/>
    <n v="2"/>
    <n v="10"/>
    <n v="9"/>
    <n v="9"/>
    <n v="10"/>
    <n v="10"/>
    <n v="9.1999999999999993"/>
    <n v="7.166666666666667"/>
    <n v="9.6666666666666661"/>
    <n v="8.9666666666666668"/>
  </r>
  <r>
    <x v="632"/>
    <x v="0"/>
    <x v="133"/>
    <x v="20"/>
    <s v="PE"/>
    <x v="3"/>
    <x v="631"/>
    <x v="0"/>
    <n v="4"/>
    <s v="Há um hiato no espaço, onde frente ao COMPAZ é uma calçada sem nenhum problema com piso intertravado e piso tátil, já nas suas extremidades não existe, tem grandes irregulares ou estão quebradas."/>
    <s v="10 | Calçada com mais de 3,0 metros de largura e faixa livre com 1,20 m ou mais"/>
    <n v="3"/>
    <n v="3"/>
    <s v="A calçada varia sua largura, de passagens mais estreitas a largos maiores, bem responsiva para o uso."/>
    <s v="10 | Calçada de aparência plana, que não impede o caminhar confortável e seguro"/>
    <m/>
    <n v="8"/>
    <s v="Alguns empecilhos diminuindo o lugar da calçada."/>
    <n v="1"/>
    <s v="Apenas 1 acesso pra subir para a calçada, sem plena função e adequação da norma."/>
    <s v="0 | Sem faixa de travessia no trecho"/>
    <m/>
    <s v="0 | Trecho não tem semáforo para pedestre ou semáforo está com defeito"/>
    <m/>
    <s v="0 | Trecho não tem nenhuma orientação para localização dos pedestres"/>
    <m/>
    <n v="8"/>
    <n v="6.59"/>
    <s v="Ruído maior por conta do fluxo de ônibus ao entorno do equipamento."/>
    <n v="8"/>
    <s v="Está ligado diretamente a o fluxo do trânsito e lá por ser uma rua estreita e mão dupla para ônibus acaba sendo incomodo."/>
    <n v="4"/>
    <s v="O canteiro central a frente, onde tem parada de ônibus e alguns bancos e árvores."/>
    <n v="3"/>
    <n v="2"/>
    <s v="Pouca preocupação com o conforto térmico, existe um tratamento paisagístico bem cuidado."/>
    <n v="7"/>
    <s v="Rua bem movimentada por usuários e moderadores e a importância do equipamento gera mais controle e segurança."/>
    <s v="https://drive.google.com/open?id=1qSB2HgIXiFTa145edPGVZ0vh9g-l1VlP, https://drive.google.com/open?id=1YQr7KZZT5YnV1T2ibNTxryvDdWCHR3WL, https://drive.google.com/open?id=1I7hQ7GHzZEjAc2AYMoR6HCa9fSx1Oe9g, https://drive.google.com/open?id=14tDUc93QslcORtCIu5tcPya-X3eX3pgk, https://drive.google.com/open?id=1T1mAzOFiE9a3RVkQOUVNaBoz82iIH27y, https://drive.google.com/open?id=1LB2SSHn4pda7n0nO86sUkMIe3rcBybsZ, https://drive.google.com/open?id=1UK1Q2YfcwNh0vUL64sIeT4nyuO-fJYlz, https://drive.google.com/open?id=1j7p3eoyXLGyTX2spIfFl-_Lw6asCv-5W, https://drive.google.com/open?id=1O66rAJopnQxLIwOV1d7IG9oY8wI-lVJF, https://drive.google.com/open?id=1f2id4lU90r8iOQopwQU7i56fbbnyKvKz"/>
    <s v="jessicapachecco@gmail.com"/>
    <d v="1899-12-30T10:10:00"/>
    <n v="4"/>
    <n v="10"/>
    <n v="10"/>
    <n v="8"/>
    <n v="1"/>
    <n v="0"/>
    <n v="0"/>
    <n v="0"/>
    <n v="8"/>
    <n v="8"/>
    <n v="4"/>
    <n v="3"/>
    <n v="7"/>
    <n v="6.6"/>
    <n v="0"/>
    <n v="5.666666666666667"/>
    <n v="5.1333333333333337"/>
  </r>
  <r>
    <x v="633"/>
    <x v="0"/>
    <x v="133"/>
    <x v="20"/>
    <s v="PE"/>
    <x v="7"/>
    <x v="632"/>
    <x v="1"/>
    <n v="6"/>
    <s v="Piso com trepidação e alguns trechos quebrados."/>
    <s v="5 | Calçada com menos de 2,0 metros de largura e faixa livre com menos de 1,20 m"/>
    <n v="1.9"/>
    <n v="0.85"/>
    <s v="A calçada varia sua largura no percurso, mas a faixa livre chega a esse espaço mínimo, inadequado."/>
    <n v="7"/>
    <s v="Inclinação mais perceptível."/>
    <n v="9"/>
    <s v=" Algum incômodo pelo poste e placa tão próximo."/>
    <s v="0 | Não há rampas de acessibilidade."/>
    <m/>
    <n v="7"/>
    <s v="Faixa bem vista, porém não tem placa de travessia para o pedestre (se tratando de uma creche) e sem a ligação de acesso da calçada para a faixa na pista em nenhum dos lados."/>
    <s v="0 | Trecho não tem semáforo para pedestre ou semáforo está com defeito"/>
    <s v="Semáforo distante da creche."/>
    <n v="2"/>
    <s v="Placa de velocidade permitida."/>
    <s v="5 | Trecho com nível alto de ruído, que dificulta a conversação entre pessoas que caminham. Nível acima de 70 dB"/>
    <n v="72"/>
    <s v="Ruído alto."/>
    <s v="5 | Trecho com tráfego intenso de veículos, em especial motocicletas, ônibus, caminhões e vans com motor diesel"/>
    <s v="Poluição alta."/>
    <n v="1"/>
    <s v="Apenas o abrigo da parada de ônibus."/>
    <n v="1"/>
    <n v="2"/>
    <s v="Falta de sombra provoca grande desconforto."/>
    <s v="5 | Trecho com trânsito mais agressivo e velocidade regulamentar acima de 50 km/h"/>
    <m/>
    <s v="https://drive.google.com/open?id=1B8nX6sFNRO78801a60Y9FKvH2_YEZ6Le, https://drive.google.com/open?id=1OBK6J-oBgsCz_iVYEcGX_eM_CvPId0A-, https://drive.google.com/open?id=1P3EWrIfzZw4AxmRBxui7tdY7ZFG5QLVP, https://drive.google.com/open?id=1CmhLbYTSBbpKi_wlrRalHYw7d5u3l2Bm, https://drive.google.com/open?id=1Hwxvzs_lwM6QbKbzJpiSY-DHGbKJFQmT, https://drive.google.com/open?id=1SOctRZk_a6MiGVgm1-lNPmhMmlAVb83h, https://drive.google.com/open?id=1zQPz9TPZypAKovueXmgfzEIeUqqv0emY, https://drive.google.com/open?id=1ZJl9KjmGoRpxnFf857nFEAwHCV8M3_pL, https://drive.google.com/open?id=1l-6qDMoVrWIe5oVDFe68KiCr-rcaT_Ja, https://drive.google.com/open?id=1uJxVEIbapSuvKbSnfK58YbrMZYiqicR5"/>
    <s v="jessicapachecco@gmail.com"/>
    <d v="1899-12-30T13:00:00"/>
    <n v="6"/>
    <n v="5"/>
    <n v="7"/>
    <n v="9"/>
    <n v="0"/>
    <n v="7"/>
    <n v="0"/>
    <n v="2"/>
    <n v="5"/>
    <n v="5"/>
    <n v="1"/>
    <n v="1"/>
    <n v="5"/>
    <n v="5.4"/>
    <n v="3.8333333333333335"/>
    <n v="3"/>
    <n v="4.5666666666666664"/>
  </r>
  <r>
    <x v="634"/>
    <x v="0"/>
    <x v="133"/>
    <x v="20"/>
    <s v="PE"/>
    <x v="2"/>
    <x v="633"/>
    <x v="1"/>
    <n v="1"/>
    <s v="Estado de grande degradação, calçada quebradas e inteiramente irregular."/>
    <n v="3"/>
    <n v="3.25"/>
    <m/>
    <s v="Calçada com boa dimensão, mas faixa livre interrompida e com diferentes larguras a todo momento em detrimento dos outros aspectos."/>
    <n v="8"/>
    <s v="Não tem inclinação indevida pela calçada, mas tem desníveis e pontos mais acentuação de diferença para o caminhar."/>
    <s v="0 | Lugar fechado de barreiras, que obriga o cidadão a sair para a rua."/>
    <s v="Raízes das árvores que extrapolaram a calçada, há barracas fixas, lava jato em todo o entorno."/>
    <n v="4"/>
    <s v="Há uma rampa normatizada para entrar no campus e nas outras entradas tem acessos sem plena função e adequação da norma."/>
    <s v="0 | Sem faixa de travessia no trecho"/>
    <m/>
    <s v="0 | Trecho não tem semáforo para pedestre ou semáforo está com defeito"/>
    <m/>
    <n v="1"/>
    <s v="Placa sobre não estacionar."/>
    <n v="6"/>
    <n v="6.84"/>
    <s v="Percepção de muito ruído, desconfortável."/>
    <s v="5 | Trecho com tráfego intenso de veículos, em especial motocicletas, ônibus, caminhões e vans com motor diesel"/>
    <m/>
    <s v="5 | Trecho com algum local para descanso ou abrigo, como parada de ônibus ou marquise de edifício"/>
    <s v="Tem as paradas de ônibus, abrigos e cobertas das barracas, não tem bancos."/>
    <n v="7"/>
    <n v="20"/>
    <s v="Muitas árvores tem bom nível de sombreamento. Nenhuma medida de conservação ou cuidados."/>
    <n v="4"/>
    <s v="Não tem faixa de pedestre é inseguro por caminhar na rua ou para atravessar, é bastante movimentada e segurança deixa a desejar."/>
    <s v="https://drive.google.com/open?id=1eBzbmxk-DF4Z1RQY2mqO3BiCw8TdiV5d, https://drive.google.com/open?id=1_11wiAqgYcf6RU8ruvkwUg-ZOvS1DR0s, https://drive.google.com/open?id=1Jsl5spxTheiug3ROPy8fDB27C4Xj0Cj0, https://drive.google.com/open?id=1dFgihSK4iIgsViPCoOmMXZYxBKAO5KEf, https://drive.google.com/open?id=1V1GbT6DGELs23pTTtEdqSZYrbxlfqN0p, https://drive.google.com/open?id=1VeokjMUtawBbiJ3QGWmV1RlOS_p2Z612, https://drive.google.com/open?id=1W_ve4Qc2Ql7g8d6Q-KD8XM8rezxAc9-O, https://drive.google.com/open?id=1gljD9vbyn71oVvrQxOLTuFMttmyNm5fQ, https://drive.google.com/open?id=1vvGlPoihqKvM3KpVpPfcLPrZrWrHILuA, https://drive.google.com/open?id=1eU72C9kbgkGO-ghgnbYvtAg3t_4hl9GD"/>
    <s v="jessicapachecco@gmail.com"/>
    <d v="1899-12-30T16:50:00"/>
    <n v="1"/>
    <n v="3"/>
    <n v="8"/>
    <n v="0"/>
    <n v="4"/>
    <n v="0"/>
    <n v="0"/>
    <n v="1"/>
    <n v="6"/>
    <n v="5"/>
    <n v="5"/>
    <n v="7"/>
    <n v="4"/>
    <n v="3.2"/>
    <n v="0.16666666666666666"/>
    <n v="6"/>
    <n v="3.2333333333333334"/>
  </r>
  <r>
    <x v="635"/>
    <x v="0"/>
    <x v="133"/>
    <x v="20"/>
    <s v="PE"/>
    <x v="0"/>
    <x v="634"/>
    <x v="1"/>
    <n v="8"/>
    <s v=" Está em boas condições, tem algumas rachaduras e espaçamentos."/>
    <n v="7"/>
    <n v="2.2200000000000002"/>
    <n v="1.1599999999999999"/>
    <s v="AA faixa livre muda de acordo com a dimensão das árvores."/>
    <s v="10 | Calçada de aparência plana, que não impede o caminhar confortável e seguro"/>
    <s v="Sem interferências para caminhar."/>
    <n v="8"/>
    <s v="Árvores e barracas perto da entrada."/>
    <n v="6"/>
    <s v="Tem duas rampas normatizadas para a mesma entrada (sem justificativa), aparentemente ainda com mau uso, mas as mesmas não cumprem sua plena função, falta também o contraste de cor para melhor identificação."/>
    <n v="9"/>
    <s v="Tem duas faixas de pedestre, falta uma manutenção na pintura."/>
    <n v="8"/>
    <s v="1min. aberto para o sentido da avenida, 14seg. para pedestre. Tem botoeira, mas não tem sinal sonoro."/>
    <n v="6"/>
    <s v="Placa para orientação dos carros do trânsito, tem sobre travessia de pedestre e também a placa relatando sobre o parque da Jaqueira."/>
    <n v="7"/>
    <n v="6.71"/>
    <m/>
    <n v="7"/>
    <m/>
    <s v="10 | Trecho com muitos bancos, praças, minipraças, espaços cobertos para descanso, abrigos para a chuva, banheiros e bebedouros públicos"/>
    <s v="A praça conta com tudo e próximo da entrada tem parklets."/>
    <s v="10 | Rua com árvores dispostas a cada 10 metros. Canteiros ajardinados e bem mantidos ao lado da calçada. Edificações também têm jardins e árvores"/>
    <n v="6"/>
    <s v="Todo entorno é bem cuidado."/>
    <s v="10 | Local de tráfego leve, com velocidade até 40 km/h, com ruas movimentadas, comércio aberto e “sensação de segurança”"/>
    <s v="Tem  bastante uso das pessoas, fluxo do trânsito intenso mas bem organizado com  as faixas de pedestre e o semáforo, tem ainda a segurança do parque."/>
    <s v="https://drive.google.com/open?id=11d6wV1xJupr6yWYGoiPzpRM_vkTtLNWi, https://drive.google.com/open?id=1OWsGny-DUe-CXnGwbdQHvM_4FOgLFGwU, https://drive.google.com/open?id=1WmTEyEIFGzYWjG7sUbe66IavTXik5dhT, https://drive.google.com/open?id=1ws1nvnwJ9XAFf8SIX2QVEhB72TuQt8bz, https://drive.google.com/open?id=1pjKOtYRVj1BoTjl3znrXdOw4p0ojMtvc, https://drive.google.com/open?id=1GHcaDzwV4wyn4D-R_vdoWslv3Rr8u9el, https://drive.google.com/open?id=18lO2_TvYOjbW66-7PqP-DZgO2D2K1R4p, https://drive.google.com/open?id=14dk1RmsPjdCV0LTncWgV0aHHj59ux4Zk, https://drive.google.com/open?id=1NDLh6-SjGu2Ah7xP5T7dmyqOcqWcLrH2, https://drive.google.com/open?id=1D2EMNzjaSaoZInrtjRrOYlI4oJwX2sSZ"/>
    <s v="jessicapachecco@gmail.com"/>
    <d v="1899-12-30T10:20:00"/>
    <n v="8"/>
    <n v="7"/>
    <n v="10"/>
    <n v="8"/>
    <n v="6"/>
    <n v="9"/>
    <n v="8"/>
    <n v="6"/>
    <n v="7"/>
    <n v="7"/>
    <n v="10"/>
    <n v="10"/>
    <n v="10"/>
    <n v="7.8"/>
    <n v="8.1666666666666661"/>
    <n v="8.5"/>
    <n v="8.2333333333333325"/>
  </r>
  <r>
    <x v="636"/>
    <x v="1"/>
    <x v="134"/>
    <x v="21"/>
    <s v="SP"/>
    <x v="10"/>
    <x v="635"/>
    <x v="1"/>
    <n v="4"/>
    <m/>
    <n v="8"/>
    <n v="2.8"/>
    <n v="1.5"/>
    <s v="Largura irregular"/>
    <n v="9"/>
    <s v="Inclinação longitudinal - possui degraus."/>
    <n v="8"/>
    <s v="Inclinação longitudinal - possui degraus."/>
    <s v="0 | Não há rampas de acessibilidade."/>
    <s v="Inclinação longitudinal - possui degraus ao longo da calçada."/>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m/>
    <m/>
    <s v="5 | Trecho com tráfego intenso de veículos, em especial motocicletas, ônibus, caminhões e vans com motor diesel"/>
    <m/>
    <s v="0 | Trecho sem nenhum pontos de apoio ou conforto para o pedestre"/>
    <s v="Há corrimão, por ter degraus"/>
    <n v="1"/>
    <n v="1"/>
    <s v="Árvore existente é de pequeno porte e não disponibiliza sombra."/>
    <n v="6"/>
    <m/>
    <s v="https://drive.google.com/open?id=1Ga4NrpxEcNSfJLyuXHlgI3jOIRyQC90D, https://drive.google.com/open?id=1PL2zlbUJpK2WZntCLG4URp5vXTbjPmpu"/>
    <m/>
    <m/>
    <n v="4"/>
    <n v="8"/>
    <n v="9"/>
    <n v="8"/>
    <n v="0"/>
    <n v="5"/>
    <n v="0"/>
    <n v="0"/>
    <n v="5"/>
    <n v="5"/>
    <n v="0"/>
    <n v="1"/>
    <n v="6"/>
    <n v="5.8"/>
    <n v="2.5"/>
    <n v="2.8333333333333335"/>
    <n v="4.5666666666666664"/>
  </r>
  <r>
    <x v="637"/>
    <x v="1"/>
    <x v="134"/>
    <x v="22"/>
    <s v="SP"/>
    <x v="10"/>
    <x v="636"/>
    <x v="1"/>
    <n v="8"/>
    <m/>
    <n v="7"/>
    <n v="2.6"/>
    <n v="1.3"/>
    <s v="Largura da Faixa Livre varia ao longo do trecho, no entanto sempre &gt;1.2"/>
    <s v="10 | Calçada de aparência plana, que não impede o caminhar confortável e seguro"/>
    <m/>
    <n v="8"/>
    <s v="Há obstáculos não fixos ao longo do trecho (ex. uso da calçada por comerciantes para expor produtos ou placas)"/>
    <s v="5 | A rampa existe, mas está fora de norma ou sem manutenção"/>
    <s v="De modo geral, o asfalto é recapeado apenas adicionando novas camadas, formando novos desníveis em relação à guia. Não há rampas em todas as esquinas deste cruzamento."/>
    <n v="6"/>
    <s v="Não há sinalização de advertência ao motorista, tampouco iluminação específica para faixa de pedestres.  "/>
    <s v="0 | Trecho não tem semáforo para pedestre ou semáforo está com defeito"/>
    <s v="Há semáforo apenas para o trânsito, sem tempo dedicado para travessia de pedestres, tampouco sinalização semafórica ou sonora para pedestres."/>
    <s v="0 | Trecho não tem nenhuma orientação para localização dos pedestres"/>
    <m/>
    <n v="6"/>
    <m/>
    <s v="Grande parte do ruído vem de estabelecimentos comercias - chamando clientes para promoções etc."/>
    <s v="5 | Trecho com tráfego intenso de veículos, em especial motocicletas, ônibus, caminhões e vans com motor diesel"/>
    <s v="Não há restrições de veículos neste trecho"/>
    <s v="5 | Trecho com algum local para descanso ou abrigo, como parada de ônibus ou marquise de edifício"/>
    <s v="Não há presença de mobiliário urbano. Apenas marquises dos edifícios proporcionam certo conforto."/>
    <s v="0 | Trecho de rua sem nenhuma vegetação"/>
    <n v="0"/>
    <s v="De modo geral, trata-se de área central, calçadas estreitas e edifícios com marquises e sem recuos. Não há espaço para árvores, dadas exceções. Poucos pontos onde árvores poderiam ser plantadas, são inexistentes. "/>
    <s v="10 | Local de tráfego leve, com velocidade até 40 km/h, com ruas movimentadas, comércio aberto e “sensação de segurança”"/>
    <m/>
    <s v="https://drive.google.com/open?id=19ORgLGAIpOZYx8Em1Ma_HhUHDRhYJ_oD, https://drive.google.com/open?id=1gHUxUwlrCEvZ4lv252fKH9l5_rt8UZ_J"/>
    <m/>
    <m/>
    <n v="8"/>
    <n v="7"/>
    <n v="10"/>
    <n v="8"/>
    <n v="5"/>
    <n v="6"/>
    <n v="0"/>
    <n v="0"/>
    <n v="6"/>
    <n v="5"/>
    <n v="5"/>
    <n v="0"/>
    <n v="10"/>
    <n v="7.6"/>
    <n v="3"/>
    <n v="3.6666666666666665"/>
    <n v="6.1333333333333337"/>
  </r>
  <r>
    <x v="638"/>
    <x v="0"/>
    <x v="135"/>
    <x v="23"/>
    <s v="AC"/>
    <x v="7"/>
    <x v="637"/>
    <x v="2"/>
    <s v="5 | Calçada com frestas, além de algumas falhas no pavimento"/>
    <s v="Calçada com pavimento pouco regular, não havendo manutenção. É possível observar algumas trincas e buracos."/>
    <s v="10 | Calçada com mais de 3,0 metros de largura e faixa livre com 1,20 m ou mais"/>
    <n v="3"/>
    <n v="2.7"/>
    <s v="Largura constante, porém mobiliários que alternam no percurso da calçada."/>
    <s v="10 | Calçada de aparência plana, que não impede o caminhar confortável e seguro"/>
    <s v="todo o percurso é aparentemente plano."/>
    <n v="7"/>
    <m/>
    <s v="5 | A rampa existe, mas está fora de norma ou sem manutenção"/>
    <s v="Há duas rampas durante o percurso avaliado, porém as rampas não atendem as normas, não há manutenção e estão longe da faixa de pedestres."/>
    <n v="8"/>
    <s v="A faixa é visivel durante todo o dia, pois há iluminação e está bem pintada, contudo, não há acessibilidade. "/>
    <n v="6"/>
    <s v="Existe semafaro, mas não há sinal sonoro, porém o tempo de espera para abrir o sinal é de 1 min e 30 segundos e 20 segundos para atravessar."/>
    <s v="5 | Trecho tem apenas placas indicando os pontos de interesse"/>
    <m/>
    <s v="10 | Trecho com baixo nível de ruído, com, no máximo, 65 dB de nível sonoro"/>
    <n v="65"/>
    <s v="Como o órgão público avaliado fica localizado em um bairro onde há maior predominância de residencias, possui ônibus passando que transmite um certo desconforto, mas raramente caminhões ou outro tipo de automóveis que emitem muito ruídos."/>
    <n v="9"/>
    <m/>
    <s v="0 | Trecho sem nenhum ponto de apoio ou conforto para o pedestre"/>
    <s v="Não há praças, nem espaço público para o descanso e uso de banheiros."/>
    <s v="0 | Trecho de rua sem nenhuma vegetação"/>
    <m/>
    <s v="Não existe a presença de vegetação no percurso avaliado, mas nas edificações, entretanto, não beneficia o pedestre."/>
    <s v="10 | Local de tráfego leve, com velocidade até 40 km/h, com ruas movimentadas, comércio aberto e “sensação de segurança”"/>
    <s v="Há um batalhão de policia nas imediações para auxiliar os pedestres."/>
    <s v="https://drive.google.com/open?id=1UCYCj7-uPsp3QahslBLj6YbwhCKzpV9p, https://drive.google.com/open?id=1BPrR4aIX5NeWzvkyhyjYKE-Vz-meul1q, https://drive.google.com/open?id=11clJfmjANFiuyq97VXOQbDC10rB2ekfb, https://drive.google.com/open?id=1D5iddBsPnTJq6NLeG0ceSBRyUyybeVfh, https://drive.google.com/open?id=1O6E-C0J902mSMkAV9hbeoosSgXx_5yn5, https://drive.google.com/open?id=15r9FQj-lsfjqO3vLhlSiooAtoFzUg5ac, https://drive.google.com/open?id=1GuTabAZdBlS34eDEexGNZb1JZjec3yJp, https://drive.google.com/open?id=1srOm8ixnue-4dagF7Vh7kORdUR_-1yJx, https://drive.google.com/open?id=1dXTVwtFXrg-_wgV-rT_-zGDajaV6ZRWI"/>
    <s v="pamellacruzz@hotmail.com"/>
    <d v="1899-12-30T17:07:00"/>
    <n v="5"/>
    <n v="10"/>
    <n v="10"/>
    <n v="7"/>
    <n v="5"/>
    <n v="8"/>
    <n v="6"/>
    <n v="5"/>
    <n v="10"/>
    <n v="9"/>
    <n v="0"/>
    <n v="0"/>
    <n v="10"/>
    <n v="7.4"/>
    <n v="6.833333333333333"/>
    <n v="4.833333333333333"/>
    <n v="7.0333333333333332"/>
  </r>
  <r>
    <x v="639"/>
    <x v="0"/>
    <x v="135"/>
    <x v="23"/>
    <s v="AC"/>
    <x v="7"/>
    <x v="638"/>
    <x v="1"/>
    <s v="5 | Calçada com frestas, além de algumas falhas no pavimento"/>
    <s v="calçada com pavimento bem regular, mas há algumas trincas e algumas depressões leves na pavimentação."/>
    <n v="7"/>
    <n v="2"/>
    <n v="1"/>
    <s v="Em alguns pontos do percursos, devido ao mobiliário urbano, há uma variação no trajeto. "/>
    <s v="10 | Calçada de aparência plana, que não impede o caminhar confortável e seguro"/>
    <m/>
    <n v="8"/>
    <m/>
    <s v="5 | A rampa existe, mas está fora de norma ou sem manutenção"/>
    <s v="Rampa suja e sem manutenção."/>
    <s v="5 | Faixa desgastada, com falta de manutenção e sem placas de advertência."/>
    <s v="Não há iluminação, tornando perigoso para o pedestre durante a noite."/>
    <s v="5 | Trecho com semáforo para pedestres, mas sem sinal sonoro. Espera para abertura superior a 1 min. e tempo curto (menos de 15 seg.) para travessia"/>
    <m/>
    <s v="5 | Trecho tem apenas placas indicando os pontos de interesse"/>
    <s v="Placas de orientação apenas de uso obrigatório."/>
    <n v="1"/>
    <n v="83"/>
    <s v="O trecho avaliado fica próximo de uma BR, logo o fluxo é intenso e barulhento. Há a passagem de ônibus, trator e caminhões constantemente."/>
    <s v="5 | Trecho com tráfego intenso de veículos, em especial motocicletas, ônibus, caminhões e vans com motor diesel"/>
    <s v="Não é intenso o trafego de automóveis com escapamento desregular, mas vez ou outra é possível observar a fumaça que saem dos caminhões, carros e etc."/>
    <n v="9"/>
    <s v="Não há banheiros ou bebedouros próximos. Fica próximo a um parque linear. "/>
    <s v="5 | Trecho com algumas árvores que trazem sombra"/>
    <n v="4"/>
    <m/>
    <s v="5 | Trecho com trânsito mais agressivo e velocidade regulamentar acima de 50 km/h"/>
    <s v="Velocidade de 80 km/h, mas não gera um desconforto intenso. Mas deixa o pedestre mais alerta, devido ao grande fluxo de carro e a velocidade."/>
    <s v="https://drive.google.com/open?id=1m4Lb4XT-4guMPUAsMZ30hYgKP_wmsE1x, https://drive.google.com/open?id=1vyQi35WjaBKY6UL23KNM1AK_sNBZDieE, https://drive.google.com/open?id=1dUiS4HBnmTkCIzN_Px4GADechWC770gw, https://drive.google.com/open?id=1ESPhzBTzvDgdtXWg0ynCnQf-FFYQk17O, https://drive.google.com/open?id=1x_Zw7e3BOfLJbG2ADxnv6KmUQ15FaYWG, https://drive.google.com/open?id=1usEvbU2T3mizBO2vIfntQFRJtgBCkXik, https://drive.google.com/open?id=1fudinFVzJUaDfyVXLMNiV6IoAssE0cK4, https://drive.google.com/open?id=1dl8I5xxFd1IBRBT_fEUPLfHOE0iJoLYI"/>
    <s v="pamellacruzz@hotmail.com"/>
    <d v="1899-12-30T17:15:00"/>
    <n v="5"/>
    <n v="7"/>
    <n v="10"/>
    <n v="8"/>
    <n v="5"/>
    <n v="5"/>
    <n v="5"/>
    <n v="5"/>
    <n v="1"/>
    <n v="5"/>
    <n v="9"/>
    <n v="5"/>
    <n v="5"/>
    <n v="7"/>
    <n v="5"/>
    <n v="4.333333333333333"/>
    <n v="5.8666666666666663"/>
  </r>
  <r>
    <x v="640"/>
    <x v="0"/>
    <x v="135"/>
    <x v="23"/>
    <s v="AC"/>
    <x v="7"/>
    <x v="639"/>
    <x v="2"/>
    <s v="0 | Calçada completamente destruída, repleta de buracos, blocos e pedras soltas que “empurram” o pedestre para a rua"/>
    <m/>
    <s v="0 | Calçada estreita, com menos de 1,20 m, sem faixa livre"/>
    <n v="0.8"/>
    <m/>
    <s v="Largura irregular, que varia ao longo do trecho. "/>
    <s v="0 | Inclinação acima de 10 graus"/>
    <s v="O trecho tem imóveis com a maioria das calçadas bem inclinadas, impossibilitando um trajeto tranquilo, além de não haver acessibilidade."/>
    <s v="0 | Lugar fechado de barreiras, que obriga o cidadão a sair para a rua."/>
    <s v="Lixos no meio das calçadas. "/>
    <s v="0 | Não há rampas de acessibilidade."/>
    <m/>
    <s v="0 | Sem faixa de travessia no trecho"/>
    <m/>
    <s v="0 | Trecho não tem semáforo para pedestre ou semáforo está com defeito"/>
    <m/>
    <s v="5 | Trecho tem apenas placas indicando os pontos de interesse"/>
    <m/>
    <s v="10 | Trecho com baixo nível de ruído, com, no máximo, 65 dB de nível sonoro"/>
    <n v="42"/>
    <m/>
    <s v="10 | Trecho com baixo nível de poluição, permitindo sentir até o aroma de plantas e flores"/>
    <m/>
    <s v="0 | Trecho sem nenhum ponto de apoio ou conforto para o pedestre"/>
    <m/>
    <n v="4"/>
    <n v="4"/>
    <s v="São poucas arvores e localizadas de forma errada, atrapalhando o percurso."/>
    <n v="7"/>
    <s v="Não a posto policial próximo, há poucos comércios e muitas residencias. Trazendo um ar de insegurança durante a noite."/>
    <s v="https://drive.google.com/open?id=1p3E1uB7JR9Ysdu5KLlidxDBCxP1iNNGf, https://drive.google.com/open?id=13ReJf4afFxuS7WOIcVYhksUaRYsOfiEU, https://drive.google.com/open?id=1QdtRjA0dh0c94t9w6qesDsa89JkjKcnS, https://drive.google.com/open?id=17Ae-7YKarnUnGQqxSn-0SD4Ru_5J8CS4, https://drive.google.com/open?id=1-z9DweIdL9YGuQk4fkNRqmRMn--mhMNm, https://drive.google.com/open?id=1yzR29F4VharcVRVFSFuktjAqyVvCUZaR, https://drive.google.com/open?id=1wcvAqZd4CPw-vcdZdHEmKsPuRQAuWDWH, https://drive.google.com/open?id=1t1QJ2-5O8YQgWt-WHbeZatvuQFriy3p7, https://drive.google.com/open?id=1IzHiPZMQX12hQvJil0mhSqWRNgZECv5X, https://drive.google.com/open?id=1v_gDSxiGQW-35-Q3yCa1ThLDKZfFA4xg"/>
    <s v="pamellacruzz@hotmail.com"/>
    <d v="1899-12-30T17:30:00"/>
    <n v="0"/>
    <n v="0"/>
    <n v="0"/>
    <n v="0"/>
    <n v="0"/>
    <n v="0"/>
    <n v="0"/>
    <n v="5"/>
    <n v="10"/>
    <n v="10"/>
    <n v="0"/>
    <n v="4"/>
    <n v="7"/>
    <n v="0"/>
    <n v="0.83333333333333337"/>
    <n v="6.333333333333333"/>
    <n v="2.1333333333333333"/>
  </r>
  <r>
    <x v="641"/>
    <x v="0"/>
    <x v="135"/>
    <x v="23"/>
    <s v="AC"/>
    <x v="7"/>
    <x v="640"/>
    <x v="0"/>
    <n v="3"/>
    <s v="Calcada com pavimento irregular,  com muitas depressões que causam o desvio do pedestre e insegurança."/>
    <s v="5 | Calçada com menos de 2,0 metros de largura e faixa livre com menos de 1,20 m"/>
    <n v="2"/>
    <n v="1.7"/>
    <s v="Há variações de largura durante o percurso, onde em alguns momentos possui uma largura de 4 metros e também de 2 metros mais a frente. Sempre havendo placas ou postes como mobiliário, diminuindo a largura total."/>
    <n v="9"/>
    <m/>
    <s v="5 | Obstáculos obrigam a constantes desvios."/>
    <s v="Postes e placas mal localizadas."/>
    <s v="5 | A rampa existe, mas está fora de norma ou sem manutenção"/>
    <s v="Há apenas uma rampa de acessibilidade."/>
    <s v="5 | Faixa desgastada, com falta de manutenção e sem placas de advertência."/>
    <m/>
    <s v="0 | Trecho não tem semáforo para pedestre ou semáforo está com defeito"/>
    <m/>
    <s v="5 | Trecho tem apenas placas indicando os pontos de interesse"/>
    <m/>
    <n v="7"/>
    <n v="59"/>
    <m/>
    <s v="10 | Trecho com baixo nível de poluição, permitindo sentir até o aroma de plantas e flores"/>
    <m/>
    <s v="5 | Trecho com algum local para descanso ou abrigo, como parada de ônibus ou marquise de edifício"/>
    <s v="Há bancos para descanso em uma parte do percurso, assim como parada de ônibus. "/>
    <s v="5 | Trecho com algumas árvores que trazem sombra"/>
    <n v="8"/>
    <m/>
    <n v="7"/>
    <m/>
    <m/>
    <s v="pamellacruzz@hotmail.com"/>
    <d v="1899-12-30T17:45:00"/>
    <n v="3"/>
    <n v="5"/>
    <n v="9"/>
    <n v="5"/>
    <n v="5"/>
    <n v="5"/>
    <n v="0"/>
    <n v="5"/>
    <n v="7"/>
    <n v="10"/>
    <n v="5"/>
    <n v="5"/>
    <n v="7"/>
    <n v="5.4"/>
    <n v="3.3333333333333335"/>
    <n v="6.5"/>
    <n v="5.3666666666666663"/>
  </r>
  <r>
    <x v="642"/>
    <x v="0"/>
    <x v="135"/>
    <x v="23"/>
    <s v="AC"/>
    <x v="2"/>
    <x v="641"/>
    <x v="2"/>
    <s v="0 | Calçada completamente destruída, repleta de buracos, blocos e pedras soltas que “empurram” o pedestre para a rua"/>
    <s v="Calçada completamente desregular, com depressões  e lixo; "/>
    <n v="3"/>
    <n v="0.8"/>
    <m/>
    <s v="O trecho analisado não segue um padrão no tamanho da calçada, a calçada varia de 1.2 a 0.8 na largura. "/>
    <s v="0 | Inclinação acima de 10 graus"/>
    <m/>
    <s v="0 | Lugar fechado de barreiras, que obriga o cidadão a sair para a rua."/>
    <s v="Há lixo nas calaças, além do mobiliário urbano atrapalhar no percurso. "/>
    <s v="0 | Não há rampas de acessibilidade."/>
    <m/>
    <s v="0 | Sem faixa de travessia no trecho"/>
    <m/>
    <s v="0 | Trecho não tem semáforo para pedestre ou semáforo está com defeito"/>
    <m/>
    <s v="5 | Trecho tem apenas placas indicando os pontos de interesse"/>
    <m/>
    <n v="3"/>
    <n v="49"/>
    <s v="Por se tratar de um bairro consolidado de uso residencial, com alguns comércios, não há tanto ruído."/>
    <s v="10 | Trecho com baixo nível de poluição, permitindo sentir até o aroma de plantas e flores"/>
    <m/>
    <s v="0 | Trecho sem nenhum ponto de apoio ou conforto para o pedestre"/>
    <s v="Rua estreita, calçadas estreitas, não há todos os mobiliários necessários para atender a população."/>
    <n v="4"/>
    <n v="4"/>
    <s v="Arvores posicionadas de forma errada, onde nem todas trazem sombra para o pedestre."/>
    <n v="8"/>
    <s v="Não há postos policiais próximo. Durante o dia o trecho avaliado é bem movimentado, porém durante a noite os poucos comércios fecham e torna-se um lugar relativamente perigoso."/>
    <s v="https://drive.google.com/open?id=1SiguEqHzXawyMcInA20hV9IvrRR6HUvm, https://drive.google.com/open?id=12qndt3ATFaWlOjKjRp1fgHpdWPe9zPbt, https://drive.google.com/open?id=1vE5zByDBiSUfGQaliMMD5AUmGpE5sVge, https://drive.google.com/open?id=15v0ZtWQsVQfCqYZ5dgMvrSDXQQt9iuGh, https://drive.google.com/open?id=1q_2A7SlB-aWhr2zAqvtTQsxJwX507S2N, https://drive.google.com/open?id=1F-gR_Hfbc6Hx8XyZ-e48tSX-U3eTSg5a, https://drive.google.com/open?id=1zYdExx8y2g_WfzdcQr_w8UrU8yWO3VD9, https://drive.google.com/open?id=1kijiXZMFQeHTFOkG7YYyM6RllqAQ23p-, https://drive.google.com/open?id=1tYdYCkktNuOeh_TGXSFq4WVMJRPtHqRg, https://drive.google.com/open?id=1pPzBg0GSZxPoQpuNcHQvjDScuQSJpPIV"/>
    <s v="pamellacruzz@hotmail.com"/>
    <d v="1899-12-30T17:30:00"/>
    <n v="0"/>
    <n v="3"/>
    <n v="0"/>
    <n v="0"/>
    <n v="0"/>
    <n v="0"/>
    <n v="0"/>
    <n v="5"/>
    <n v="3"/>
    <n v="10"/>
    <n v="0"/>
    <n v="4"/>
    <n v="8"/>
    <n v="0.6"/>
    <n v="0.83333333333333337"/>
    <n v="4"/>
    <n v="2.0666666666666669"/>
  </r>
  <r>
    <x v="643"/>
    <x v="0"/>
    <x v="135"/>
    <x v="23"/>
    <s v="AC"/>
    <x v="7"/>
    <x v="642"/>
    <x v="0"/>
    <n v="4"/>
    <s v="Calçada com algumas depressões que levam o pedestre a desviar saindo da calçada."/>
    <s v="5 | Calçada com menos de 2,0 metros de largura e faixa livre com menos de 1,20 m"/>
    <n v="1.5"/>
    <n v="1"/>
    <s v="Durante o percurso a largura da calçada muda. "/>
    <s v="10 | Calçada de aparência plana, que não impede o caminhar confortável e seguro"/>
    <m/>
    <s v="5 | Obstáculos obrigam a constantes desvios."/>
    <s v="O mobiliário urbano posicionado no meio da calçada obriga o pedestre desviar pelo pavimento asfáltico, além de não ter acessibilidade."/>
    <s v="5 | A rampa existe, mas está fora de norma ou sem manutenção"/>
    <m/>
    <n v="6"/>
    <s v="Há faixa de pedestre, a mesma está visível durante o dia, mas durante a noite não há iluminação e nem placas avisando."/>
    <s v="0 | Trecho não tem semáforo para pedestre ou semáforo está com defeito"/>
    <m/>
    <s v="5 | Trecho tem apenas placas indicando os pontos de interesse"/>
    <m/>
    <s v="5 | Trecho com nível alto de ruído, que dificulta a conversação entre pessoas que caminham. Nível acima de 70 dB"/>
    <n v="74"/>
    <s v="Apenas no horário de pico há muito ruído."/>
    <s v="10 | Trecho com baixo nível de poluição, permitindo sentir até o aroma de plantas e flores"/>
    <m/>
    <s v="5 | Trecho com algum local para descanso ou abrigo, como parada de ônibus ou marquise de edifício"/>
    <s v="O trecho avaliado fica próximo a um parque linear, onde há bastante vegetação e  pontos de descanso. Além de ter no trecho avaliado, parada de ônibus e bancos. "/>
    <s v="5 | Trecho com algumas árvores que trazem sombra"/>
    <n v="8"/>
    <s v="Talvez as árvores não estejam posicionadas de forma que benefício o pedestre."/>
    <n v="8"/>
    <s v="A segurança no local tem haver com a luminosidade que não tem no local durante a noite. O percurso durante o dia é calmo, velocidade de 60 a 50km/h."/>
    <s v="https://drive.google.com/open?id=1UhspxfzdkQ2IKqTrL1lVnfNHiPCl2ecO, https://drive.google.com/open?id=1ojJnSSXEfsicxA1g98NyUJFhguPoRxGs, https://drive.google.com/open?id=1ho7gmekZKIk_rBxR-uGt7la2ayD7zwoU, https://drive.google.com/open?id=19czJ_2Vm-t6adkv2YTPJ4RE2t5k1ydrX, https://drive.google.com/open?id=1hhS32SN9hMEx3pER3p_TTlqSOAjKvQLx, https://drive.google.com/open?id=1YPx8hUHZ4ehgTvLWmn7DYYhQEsjo3IlV, https://drive.google.com/open?id=1nWNXwWuOFk4sFBf0Do6rvWICi6BnEl0W, https://drive.google.com/open?id=1gUZYBKMdx4C7RvM75IVirSdC6VxfFVVG, https://drive.google.com/open?id=1OZCA7iRRJDfD1dfcGo-o5VW3IAmGrtz-, https://drive.google.com/open?id=1D1jTQZP5Y_3UYopG5mJpIGoNdWsapueg"/>
    <s v="pamellacruzz@hotmail.com"/>
    <d v="1899-12-30T17:45:00"/>
    <n v="4"/>
    <n v="5"/>
    <n v="10"/>
    <n v="5"/>
    <n v="5"/>
    <n v="6"/>
    <n v="0"/>
    <n v="5"/>
    <n v="5"/>
    <n v="10"/>
    <n v="5"/>
    <n v="5"/>
    <n v="8"/>
    <n v="5.8"/>
    <n v="3.8333333333333335"/>
    <n v="5.833333333333333"/>
    <n v="5.6333333333333337"/>
  </r>
  <r>
    <x v="644"/>
    <x v="0"/>
    <x v="135"/>
    <x v="23"/>
    <s v="AC"/>
    <x v="9"/>
    <x v="643"/>
    <x v="1"/>
    <n v="4"/>
    <s v="Em alguns trechos as depressões da calçada são intensos."/>
    <n v="8"/>
    <n v="2"/>
    <n v="1.7"/>
    <m/>
    <n v="9"/>
    <m/>
    <n v="6"/>
    <m/>
    <s v="5 | A rampa existe, mas está fora de norma ou sem manutenção"/>
    <m/>
    <s v="5 | Faixa desgastada, com falta de manutenção e sem placas de advertência."/>
    <m/>
    <s v="5 | Trecho com semáforo para pedestres, mas sem sinal sonoro. Espera para abertura superior a 1 min. e tempo curto (menos de 15 seg.) para travessia"/>
    <s v="Espera para abrir de 30 segundos e tempo curto de 15 segundos para travessia."/>
    <s v="5 | Trecho tem apenas placas indicando os pontos de interesse"/>
    <m/>
    <n v="1"/>
    <n v="87"/>
    <s v="Uma das principais vias da Cidade, com um fluxo intenso, onde passa todos os tipos de automóveis e há congestionamento no horário de pico."/>
    <n v="7"/>
    <m/>
    <s v="5 | Trecho com algum local para descanso ou abrigo, como parada de ônibus ou marquise de edifício"/>
    <s v="Há parada de ônibus no local avaliado."/>
    <s v="0 | Trecho de rua sem nenhuma vegetação"/>
    <m/>
    <m/>
    <s v="5 | Trecho com trânsito mais agressivo e velocidade regulamentar acima de 50 km/h"/>
    <s v="A velocidade permitida no local é de 40km/h por conta da universidade, porém não é obedecido. "/>
    <s v="https://drive.google.com/open?id=1h0msIH0rFX9YNoaP4VzIPC54jS5wm_WR, https://drive.google.com/open?id=1cATnWmIk20dYUZ0OTI8fqqGYRgWvcQLW, https://drive.google.com/open?id=1OM00i0jFVP_qCFd0fZVQcJ7530yTPS-c, https://drive.google.com/open?id=1FxZlFB5tX3t3sIIJAPjLU39ywsEHS5l8, https://drive.google.com/open?id=1zLaCaBzcKYGdIZCRcilXUCwj0LWbrKj0, https://drive.google.com/open?id=1n7YsZwqWJftb_56qbLIZXYqKFOvrT81u, https://drive.google.com/open?id=1bLLk_kBcqTeaHGDpQm-Tihcs5ExGcKM_, https://drive.google.com/open?id=13rntmvSaSjpDQ_GhdlnVy-YmDEc_VTQl, https://drive.google.com/open?id=1Sou9UlIIFTTgmOANRUyWaMHOctDZCUaU"/>
    <s v="pamellacruzz@hotmail.com"/>
    <d v="1899-12-30T09:50:00"/>
    <n v="4"/>
    <n v="8"/>
    <n v="9"/>
    <n v="6"/>
    <n v="5"/>
    <n v="5"/>
    <n v="5"/>
    <n v="5"/>
    <n v="1"/>
    <n v="7"/>
    <n v="5"/>
    <n v="0"/>
    <n v="5"/>
    <n v="6.4"/>
    <n v="5"/>
    <n v="2.3333333333333335"/>
    <n v="5.166666666666667"/>
  </r>
  <r>
    <x v="645"/>
    <x v="0"/>
    <x v="135"/>
    <x v="23"/>
    <s v="AC"/>
    <x v="6"/>
    <x v="644"/>
    <x v="2"/>
    <n v="4"/>
    <s v="Em parte do trecho há falta de manutenção e a pavimentação está bem ruim."/>
    <n v="7"/>
    <n v="2"/>
    <n v="1.7"/>
    <s v="a largura varia ao longo do trecho."/>
    <n v="8"/>
    <s v="Há uma inclinação leve, não impedindo o caminhar."/>
    <s v="10 | Trecho sem obstáculos permite o caminhar contínuo pela calçada"/>
    <m/>
    <n v="9"/>
    <m/>
    <s v="0 | Sem faixa de travessia no trecho"/>
    <m/>
    <s v="0 | Trecho não tem semáforo para pedestre ou semáforo está com defeito"/>
    <m/>
    <s v="0 | Trecho não tem nenhuma orientação para localização dos pedestres"/>
    <m/>
    <n v="8"/>
    <n v="51"/>
    <s v="A rua avaliada fica próximo a uma BR que passa todos os tipos de automóveis. "/>
    <n v="9"/>
    <m/>
    <n v="1"/>
    <s v="Existe mobiliário, mas apenas orelhão. "/>
    <n v="1"/>
    <m/>
    <s v="há paisagismos, porém apenas para o embelezamento dos edifícios. "/>
    <n v="8"/>
    <m/>
    <m/>
    <s v="pamellacruzz@hotmail.com"/>
    <d v="1899-12-30T08:47:00"/>
    <n v="4"/>
    <n v="7"/>
    <n v="8"/>
    <n v="10"/>
    <n v="9"/>
    <n v="0"/>
    <n v="0"/>
    <n v="0"/>
    <n v="8"/>
    <n v="9"/>
    <n v="1"/>
    <n v="1"/>
    <n v="8"/>
    <n v="7.6"/>
    <n v="0"/>
    <n v="4.666666666666667"/>
    <n v="5.5333333333333332"/>
  </r>
  <r>
    <x v="646"/>
    <x v="0"/>
    <x v="135"/>
    <x v="23"/>
    <s v="AC"/>
    <x v="2"/>
    <x v="645"/>
    <x v="1"/>
    <s v="5 | Calçada com frestas, além de algumas falhas no pavimento"/>
    <s v="Algumas partes da calçada estão completamente quebradas, porém na maioria do percurso a pavimentação é regular."/>
    <n v="7"/>
    <n v="2.2999999999999998"/>
    <n v="2"/>
    <m/>
    <n v="9"/>
    <s v="tem pouca inclinação no trecho."/>
    <n v="8"/>
    <s v="Possui alguns mobiliários urbanos que obrigam o desvio do pedestre."/>
    <s v="5 | A rampa existe, mas está fora de norma ou sem manutenção"/>
    <m/>
    <n v="6"/>
    <s v="Faixa de pedestre desgastada, sem manutenção. Há sinalização sonora que funciona apenas de um dos lados do semáfaro."/>
    <n v="8"/>
    <s v="Há sinalização sonora apenas de um dos lados do semáforo, 30 segundos para travessia e 40 segundos para abrir."/>
    <s v="5 | Trecho tem apenas placas indicando os pontos de interesse"/>
    <m/>
    <n v="3"/>
    <n v="75"/>
    <m/>
    <s v="10 | Trecho com baixo nível de poluição, permitindo sentir até o aroma de plantas e flores"/>
    <m/>
    <s v="5 | Trecho com algum local para descanso ou abrigo, como parada de ônibus ou marquise de edifício"/>
    <s v="Há abrigos de ônibus."/>
    <s v="0 | Trecho de rua sem nenhuma vegetação"/>
    <m/>
    <m/>
    <n v="3"/>
    <m/>
    <s v="https://drive.google.com/open?id=1Qgiv5RnvvraNBDU7bkml_0sgrEFGktgg, https://drive.google.com/open?id=1HAEYHEOS58tVOZv-IPr5B_W-dyZwlwlJ, https://drive.google.com/open?id=1pxTIMqtlQ7T6IB-CO7VoA7-ibsUkwR_d, https://drive.google.com/open?id=14ccw7nQ0yipHrAVFOlx_3n4fzyx6KWxe, https://drive.google.com/open?id=1vN4p3hMS4tms0XueOTuwKTofGyZfoj73, https://drive.google.com/open?id=1DywTAjqSGnAAS8mgr1Tob8Sq9EsAhqog, https://drive.google.com/open?id=1LiN865p-Jn_wIUWK_BB1EYgnO7XA6rCP, https://drive.google.com/open?id=1UosIfdfXmVilvWepT6_Y3lBTKB8CtRp5, https://drive.google.com/open?id=1ZdJY0vGtdTasrUIYvWW99GXmyBa0oL7h, https://drive.google.com/open?id=1yFxVZigSf81MP-1bjDGIAQywQ-t2TIAM"/>
    <s v="pamellacruzz@hotmail.com"/>
    <d v="1899-12-30T09:17:00"/>
    <n v="5"/>
    <n v="7"/>
    <n v="9"/>
    <n v="8"/>
    <n v="5"/>
    <n v="6"/>
    <n v="8"/>
    <n v="5"/>
    <n v="3"/>
    <n v="10"/>
    <n v="5"/>
    <n v="0"/>
    <n v="3"/>
    <n v="6.8"/>
    <n v="6.5"/>
    <n v="3.5"/>
    <n v="5.7"/>
  </r>
  <r>
    <x v="647"/>
    <x v="0"/>
    <x v="135"/>
    <x v="23"/>
    <s v="AC"/>
    <x v="9"/>
    <x v="646"/>
    <x v="1"/>
    <n v="9"/>
    <s v="Calçada com pavimento bem regular, mas com algumas trincas."/>
    <n v="7"/>
    <n v="2.2000000000000002"/>
    <n v="1.9"/>
    <m/>
    <s v="10 | Calçada de aparência plana, que não impede o caminhar confortável e seguro"/>
    <m/>
    <n v="9"/>
    <m/>
    <s v="10 | Rampas e todas as esquinas, absolutamente de acordo com o padrão da NBR 9050."/>
    <m/>
    <n v="6"/>
    <s v="Com placas de advertência, porém faixa desgastada."/>
    <s v="5 | Trecho com semáforo para pedestres, mas sem sinal sonoro. Espera para abertura superior a 1 min. e tempo curto (menos de 15 seg.) para travessia"/>
    <m/>
    <s v="5 | Trecho tem apenas placas indicando os pontos de interesse"/>
    <m/>
    <s v="5 | Trecho com nível alto de ruído, que dificulta a conversação entre pessoas que caminham. Nível acima de 70 dB"/>
    <n v="73"/>
    <m/>
    <n v="9"/>
    <s v="A cidade é bem arborizada, devido a isso, nota-se pouco a presença de poluição."/>
    <n v="6"/>
    <s v="trecho com 2 abrigos de ônibus."/>
    <n v="3"/>
    <m/>
    <s v="a vegetação em sim é da escola, que traz um ar agradável, querendo ou não. Porém não gera sombra e é por um curto percurso."/>
    <n v="9"/>
    <s v="Possui um batalhão da policia militar próximo."/>
    <s v="https://drive.google.com/open?id=1spibRtC5P5B6qYC5dTz18-DHP-WaRQ9P, https://drive.google.com/open?id=1Zzsy-Lcm3Ukv6NB4rcleZCWQbS0UnlEL, https://drive.google.com/open?id=1dCBWgBz-KJcMOCh5FadbIMIKFLOZi0ml, https://drive.google.com/open?id=1d0W55M2N1lnAhuhngrCXuZIWjrzjpBbZ, https://drive.google.com/open?id=1Fny7fv1MhUCjOtidPiMBfIVZOZ65SmCj"/>
    <s v="pamellacruzz@hotmail.com"/>
    <d v="1899-12-30T09:30:00"/>
    <n v="9"/>
    <n v="7"/>
    <n v="10"/>
    <n v="9"/>
    <n v="10"/>
    <n v="6"/>
    <n v="5"/>
    <n v="5"/>
    <n v="5"/>
    <n v="9"/>
    <n v="6"/>
    <n v="3"/>
    <n v="9"/>
    <n v="9"/>
    <n v="5.5"/>
    <n v="5.166666666666667"/>
    <n v="7.5333333333333332"/>
  </r>
  <r>
    <x v="648"/>
    <x v="1"/>
    <x v="136"/>
    <x v="23"/>
    <s v="AC"/>
    <x v="7"/>
    <x v="647"/>
    <x v="1"/>
    <s v="10 | Calçada nivelada, sem imperfeições e dotada de piso tátil"/>
    <m/>
    <n v="7"/>
    <n v="2"/>
    <n v="1.5"/>
    <m/>
    <s v="10 | Calçada de aparência plana, que não impede o caminhar confortável e seguro"/>
    <m/>
    <n v="9"/>
    <m/>
    <s v="10 | Rampas e todas as esquinas, absolutamente de acordo com o padrão da NBR 9050."/>
    <m/>
    <s v="0 | Sem faixa de travessia no trecho"/>
    <m/>
    <s v="0 | Trecho não tem semáforo para pedestre ou semáforo está com defeito"/>
    <m/>
    <s v="5 | Trecho tem apenas placas indicando os pontos de interesse"/>
    <m/>
    <n v="6"/>
    <n v="71"/>
    <m/>
    <s v="10 | Trecho com baixo nível de poluição, permitindo sentir até o aroma de plantas e flores"/>
    <m/>
    <s v="5 | Trecho com algum local para descanso ou abrigo, como parada de ônibus ou marquise de edifício"/>
    <m/>
    <s v="0 | Trecho de rua sem nenhuma vegetação"/>
    <m/>
    <m/>
    <s v="5 | Trecho com trânsito mais agressivo e velocidade regulamentar acima de 50 km/h"/>
    <m/>
    <s v="https://drive.google.com/open?id=1fsh4N7F3RHav27wbQVIkg7BOOhDj629k, https://drive.google.com/open?id=1gbGWFT-DsStiQ9VkgasyTLUjuGbH4ogT, https://drive.google.com/open?id=1nkRPaVUyETpFUu3ibdaHwIcqCsMC6oJ5, https://drive.google.com/open?id=1ajzhMhVr1WLU1o4U61XsL6Mwl3xYhS9u, https://drive.google.com/open?id=1CY5CvfeqNncO4psgIDulWIj8ag9_SjbF, https://drive.google.com/open?id=1hsibnFYCQ0TdkfTfzE5Tq91ID7BPSxkc, https://drive.google.com/open?id=11AnPPgJa7mRqSIudACgixOurDOw1EAvy"/>
    <s v="pamellacruzz@hotmail.com"/>
    <d v="1899-12-30T09:51:00"/>
    <n v="10"/>
    <n v="7"/>
    <n v="10"/>
    <n v="9"/>
    <n v="10"/>
    <n v="0"/>
    <n v="0"/>
    <n v="5"/>
    <n v="6"/>
    <n v="10"/>
    <n v="5"/>
    <n v="0"/>
    <n v="5"/>
    <n v="9.1999999999999993"/>
    <n v="0.83333333333333337"/>
    <n v="4.5"/>
    <n v="6.166666666666667"/>
  </r>
  <r>
    <x v="649"/>
    <x v="0"/>
    <x v="135"/>
    <x v="23"/>
    <s v="AC"/>
    <x v="1"/>
    <x v="648"/>
    <x v="1"/>
    <s v="10 | Calçada nivelada, sem imperfeições e dotada de piso tátil"/>
    <m/>
    <s v="10 | Calçada com mais de 3,0 metros de largura e faixa livre com 1,20 m ou mais"/>
    <n v="3.1"/>
    <n v="2.8"/>
    <m/>
    <s v="10 | Calçada de aparência plana, que não impede o caminhar confortável e seguro"/>
    <m/>
    <n v="9"/>
    <m/>
    <s v="0 | Não há rampas de acessibilidade."/>
    <m/>
    <s v="10 | Faixa de pedestres bem visível, com iluminação para aumentar visibilidade e sinalização de advertência ao motorista"/>
    <m/>
    <n v="7"/>
    <s v="Não tem acessibilidade para cegos."/>
    <s v="5 | Trecho tem apenas placas indicando os pontos de interesse"/>
    <m/>
    <s v="5 | Trecho com nível alto de ruído, que dificulta a conversação entre pessoas que caminham. Nível acima de 70 dB"/>
    <m/>
    <m/>
    <n v="9"/>
    <s v="Não muita poluição, mas devido ao grande fluxo de automóveis, classifiquei com nota 9."/>
    <s v="10 | Trecho com muitos bancos, praças, minipraças, espaços cobertos para descanso, abrigos para a chuva, banheiros e bebedouros públicos"/>
    <s v="O trecho avaliado fica em frente a uma praça bem arborizada e com muitos mobiliários urbanos."/>
    <s v="0 | Trecho de rua sem nenhuma vegetação"/>
    <m/>
    <m/>
    <s v="10 | Local de tráfego leve, com velocidade até 40 km/h, com ruas movimentadas, comércio aberto e “sensação de segurança”"/>
    <s v="Fica muito próximo ao batalhão da policia militar."/>
    <s v="https://drive.google.com/open?id=1MPNTggBIt0N5TsGGVMdoGac82XYpwcC_, https://drive.google.com/open?id=14YmK_K-pPlJ7lRO3o2gmIhzM4bEMlFkE, https://drive.google.com/open?id=1yZ0Q0YdRAaMx6ekN_vHgPRcn9P3NQojZ, https://drive.google.com/open?id=1JWTLJzU-gBd29K7LQABcpS93EEmgQyV1, https://drive.google.com/open?id=1eYVJDmcJV-0DYz-AMlVgH_r9TypK5WaT, https://drive.google.com/open?id=1Yn-yPLr3ECnr8I8zyk46cvwe8D0a06Wd"/>
    <s v="pamellacruzz@hotmail.com"/>
    <d v="1899-12-30T10:20:00"/>
    <n v="10"/>
    <n v="10"/>
    <n v="10"/>
    <n v="9"/>
    <n v="0"/>
    <n v="10"/>
    <n v="7"/>
    <n v="5"/>
    <n v="5"/>
    <n v="9"/>
    <n v="10"/>
    <n v="0"/>
    <n v="10"/>
    <n v="7.8"/>
    <n v="8.1666666666666661"/>
    <n v="4.833333333333333"/>
    <n v="7.5"/>
  </r>
  <r>
    <x v="650"/>
    <x v="0"/>
    <x v="135"/>
    <x v="23"/>
    <s v="AC"/>
    <x v="7"/>
    <x v="649"/>
    <x v="1"/>
    <n v="9"/>
    <m/>
    <n v="6"/>
    <n v="2"/>
    <n v="1.7"/>
    <s v="Largura constante, porém há equipamentos urbanos no trajeto."/>
    <s v="10 | Calçada de aparência plana, que não impede o caminhar confortável e seguro"/>
    <m/>
    <n v="7"/>
    <s v="A calçada não tem acessibilidade e tem  equipamento urbano a ser desviado."/>
    <s v="0 | Não há rampas de acessibilidade."/>
    <m/>
    <s v="0 | Sem faixa de travessia no trecho"/>
    <m/>
    <s v="0 | Trecho não tem semáforo para pedestre ou semáforo está com defeito"/>
    <m/>
    <s v="5 | Trecho tem apenas placas indicando os pontos de interesse"/>
    <m/>
    <s v="5 | Trecho com nível alto de ruído, que dificulta a conversação entre pessoas que caminham. Nível acima de 70 dB"/>
    <m/>
    <s v="Por se tratar do centro da cidade, há muito ruído, principalmente no horário de pico."/>
    <n v="8"/>
    <m/>
    <s v="10 | Trecho com muitos bancos, praças, minipraças, espaços cobertos para descanso, abrigos para a chuva, banheiros e bebedouros públicos"/>
    <s v="Há uma praça próximo, onde há arborização, muitos equipamentos."/>
    <s v="0 | Trecho de rua sem nenhuma vegetação"/>
    <m/>
    <m/>
    <s v="10 | Local de tráfego leve, com velocidade até 40 km/h, com ruas movimentadas, comércio aberto e “sensação de segurança”"/>
    <s v="o trecho avaliado se trata  do local onde fica o 1 batalhão da policia militar do estado do acre."/>
    <s v="https://drive.google.com/open?id=134YHKADx2mWndk1fPsWkAZvUXcB627CM, https://drive.google.com/open?id=1bB6qSZ8fBIw6z6xmt2eebAYPrCWoguky, https://drive.google.com/open?id=1TL2b3V2QApGMjjdO0ICpzRG2CsV_F0qI, https://drive.google.com/open?id=1z7v6CmBNkjVHEi2Ufa5MBGK_iTucCx7r, https://drive.google.com/open?id=1N1ECF0z_L9MijqDPh3kR7jVQb43ic3Rc, https://drive.google.com/open?id=1-nYVDxnzjhvcEfo34lM5zzN0uy38fMI5"/>
    <s v="pamellacruzz@hotmail.com"/>
    <d v="1899-12-30T11:50:00"/>
    <n v="9"/>
    <n v="6"/>
    <n v="10"/>
    <n v="7"/>
    <n v="0"/>
    <n v="0"/>
    <n v="0"/>
    <n v="5"/>
    <n v="5"/>
    <n v="8"/>
    <n v="10"/>
    <n v="0"/>
    <n v="10"/>
    <n v="6.4"/>
    <n v="0.83333333333333337"/>
    <n v="4.666666666666667"/>
    <n v="5.3"/>
  </r>
  <r>
    <x v="651"/>
    <x v="0"/>
    <x v="135"/>
    <x v="23"/>
    <s v="AC"/>
    <x v="1"/>
    <x v="650"/>
    <x v="1"/>
    <n v="3"/>
    <m/>
    <n v="6"/>
    <n v="2.2000000000000002"/>
    <n v="1.3"/>
    <s v="O percurso tem irregularidades e varia no tamanho."/>
    <n v="8"/>
    <s v="Não há uma regularidade, algumas são um pouco inclinadas e outras são planas. Diferença é pouca."/>
    <s v="5 | Obstáculos obrigam a constantes desvios."/>
    <m/>
    <s v="5 | A rampa existe, mas está fora de norma ou sem manutenção"/>
    <m/>
    <s v="5 | Faixa desgastada, com falta de manutenção e sem placas de advertência."/>
    <m/>
    <s v="5 | Trecho com semáforo para pedestres, mas sem sinal sonoro. Espera para abertura superior a 1 min. e tempo curto (menos de 15 seg.) para travessia"/>
    <m/>
    <s v="5 | Trecho tem apenas placas indicando os pontos de interesse"/>
    <m/>
    <s v="5 | Trecho com nível alto de ruído, que dificulta a conversação entre pessoas que caminham. Nível acima de 70 dB"/>
    <n v="84"/>
    <s v="Há muito fluxo de automóveis, como caminhões e saída dos ônibus de um terminal urbano próximo."/>
    <n v="9"/>
    <m/>
    <s v="0 | Trecho sem nenhum ponto de apoio ou conforto para o pedestre"/>
    <m/>
    <s v="5 | Trecho com algumas árvores que trazem sombra"/>
    <n v="5"/>
    <m/>
    <n v="4"/>
    <m/>
    <s v="https://drive.google.com/open?id=1l0pqVzJGPp2OM7awZzCKidAtnMBGxwJQ, https://drive.google.com/open?id=1BSAdx1ZUxV87ecAeMRnhdSjuGcK-S95f, https://drive.google.com/open?id=1R4KTEfOC01PnEhL7LTUyIKxVr-prSl_2, https://drive.google.com/open?id=1yexvxPKR8uvxPDhvMyZyjVJAy9uFSFdi, https://drive.google.com/open?id=1xp1aiz0bhNEQcrDyXzZTCDOfpIUZYmk-, https://drive.google.com/open?id=15gh-pic1v7RnK4bf8geqEN4H-qyk8Q5A, https://drive.google.com/open?id=1tMjYH-4on5Bpkl6ibbRvXFpMclv99Qwi, https://drive.google.com/open?id=1D2jt6dgsOWzfEz7fYBv02NoCGrFTCEaI, https://drive.google.com/open?id=17BMNOSM4dA-iuL7ZWnCaqbSoeFYvih1E"/>
    <s v="pamellacruzz@hotmail.com"/>
    <d v="1899-12-30T11:01:00"/>
    <n v="3"/>
    <n v="6"/>
    <n v="8"/>
    <n v="5"/>
    <n v="5"/>
    <n v="5"/>
    <n v="5"/>
    <n v="5"/>
    <n v="5"/>
    <n v="9"/>
    <n v="0"/>
    <n v="5"/>
    <n v="4"/>
    <n v="5.4"/>
    <n v="5"/>
    <n v="4.833333333333333"/>
    <n v="5.0666666666666664"/>
  </r>
  <r>
    <x v="652"/>
    <x v="0"/>
    <x v="135"/>
    <x v="23"/>
    <s v="AC"/>
    <x v="6"/>
    <x v="651"/>
    <x v="0"/>
    <s v="0 | Calçada completamente destruída, repleta de buracos, blocos e pedras soltas que “empurram” o pedestre para a rua"/>
    <s v="Não há calçadas, quando deveria existir."/>
    <s v="0 | Calçada estreita, com menos de 1,20 m, sem faixa livre"/>
    <n v="0"/>
    <n v="0"/>
    <m/>
    <s v="0 | Inclinação acima de 10 graus"/>
    <m/>
    <s v="0 | Lugar fechado de barreiras, que obriga o cidadão a sair para a rua."/>
    <m/>
    <s v="0 | Não há rampas de acessibilidade."/>
    <m/>
    <s v="0 | Sem faixa de travessia no trecho"/>
    <m/>
    <s v="0 | Trecho não tem semáforo para pedestre ou semáforo está com defeito"/>
    <m/>
    <s v="5 | Trecho tem apenas placas indicando os pontos de interesse"/>
    <m/>
    <s v="10 | Trecho com baixo nível de ruído, com, no máximo, 65 dB de nível sonoro"/>
    <m/>
    <m/>
    <s v="10 | Trecho com baixo nível de poluição, permitindo sentir até o aroma de plantas e flores"/>
    <m/>
    <s v="5 | Trecho com algum local para descanso ou abrigo, como parada de ônibus ou marquise de edifício"/>
    <s v="Existe apenas um ponto de ônibus no trecho avaliado."/>
    <s v="0 | Trecho de rua sem nenhuma vegetação"/>
    <m/>
    <m/>
    <n v="9"/>
    <m/>
    <s v="https://drive.google.com/open?id=1lyu2PYecVKaPEZDjQrRuVpy43mqTA6Hs, https://drive.google.com/open?id=1KrXuROcshOmSRh4GtiJ2pg6MUEyoNsIt, https://drive.google.com/open?id=1koafAu5E6Kj_M5Rtn6PSHd0EjNJCU0vP, https://drive.google.com/open?id=1Tf4Viw4hnkk-ZBKge3pIdPfPjCvciazA"/>
    <s v="pamellacruzz@hotmail.com"/>
    <d v="1899-12-30T13:42:00"/>
    <n v="0"/>
    <n v="0"/>
    <n v="0"/>
    <n v="0"/>
    <n v="0"/>
    <n v="0"/>
    <n v="0"/>
    <n v="5"/>
    <n v="10"/>
    <n v="10"/>
    <n v="5"/>
    <n v="0"/>
    <n v="9"/>
    <n v="0"/>
    <n v="0.83333333333333337"/>
    <n v="5.833333333333333"/>
    <n v="2.2333333333333334"/>
  </r>
  <r>
    <x v="653"/>
    <x v="0"/>
    <x v="135"/>
    <x v="23"/>
    <s v="AC"/>
    <x v="2"/>
    <x v="652"/>
    <x v="1"/>
    <n v="9"/>
    <m/>
    <n v="7"/>
    <n v="2"/>
    <n v="1.7"/>
    <s v="Não há variação da calçada. Necessita de pouquíssima manutenção."/>
    <n v="9"/>
    <s v="a uma inclinação leve e constante."/>
    <n v="9"/>
    <m/>
    <s v="10 | Rampas e todas as esquinas, absolutamente de acordo com o padrão da NBR 9050."/>
    <m/>
    <s v="10 | Faixa de pedestres bem visível, com iluminação para aumentar visibilidade e sinalização de advertência ao motorista"/>
    <m/>
    <s v="0 | Trecho não tem semáforo para pedestre ou semáforo está com defeito"/>
    <m/>
    <s v="5 | Trecho tem apenas placas indicando os pontos de interesse"/>
    <m/>
    <s v="5 | Trecho com nível alto de ruído, que dificulta a conversação entre pessoas que caminham. Nível acima de 70 dB"/>
    <n v="76"/>
    <m/>
    <s v="10 | Trecho com baixo nível de poluição, permitindo sentir até o aroma de plantas e flores"/>
    <m/>
    <s v="0 | Trecho sem nenhum ponto de apoio ou conforto para o pedestre"/>
    <s v="O ponto de descanso para o pedestre são apenas as paradas de ônibus que ficam muito longes."/>
    <n v="9"/>
    <n v="16"/>
    <m/>
    <n v="6"/>
    <m/>
    <s v="https://drive.google.com/open?id=1jHmuqldCMEk4SJWyNXUKPWrA-QZ__bwA, https://drive.google.com/open?id=1eF5NMLc5ZFpIdFbfyufW-RYTWxqsjw71, https://drive.google.com/open?id=1kNd8O63xjKIBWrDd1W7azSdDXi84mpmN, https://drive.google.com/open?id=1ca_cpe6bROLIQOBrVuNzjS0o5WfBB0Hp"/>
    <s v="pamellacruzz@hotmail.com"/>
    <d v="1899-12-30T09:00:00"/>
    <n v="9"/>
    <n v="7"/>
    <n v="9"/>
    <n v="9"/>
    <n v="10"/>
    <n v="10"/>
    <n v="0"/>
    <n v="5"/>
    <n v="5"/>
    <n v="10"/>
    <n v="0"/>
    <n v="9"/>
    <n v="6"/>
    <n v="8.8000000000000007"/>
    <n v="5.833333333333333"/>
    <n v="6.333333333333333"/>
    <n v="7.4333333333333336"/>
  </r>
  <r>
    <x v="654"/>
    <x v="0"/>
    <x v="135"/>
    <x v="23"/>
    <s v="AC"/>
    <x v="9"/>
    <x v="653"/>
    <x v="1"/>
    <s v="5 | Calçada com frestas, além de algumas falhas no pavimento"/>
    <m/>
    <n v="6"/>
    <n v="2"/>
    <n v="1.7"/>
    <s v="Largura irregular, que varia ao longo do trecho."/>
    <n v="7"/>
    <s v="Há variações na inclinação da calçada, dificultando o percurso e acessibilidade."/>
    <s v="5 | Obstáculos obrigam a constantes desvios."/>
    <s v="Mobiliário urbano, mesas de vendedores ambulantes, entre outros."/>
    <s v="10 | Rampas e todas as esquinas, absolutamente de acordo com o padrão da NBR 9050."/>
    <m/>
    <n v="9"/>
    <s v="Não ha iluminação durante a noite."/>
    <s v="5 | Trecho com semáforo para pedestres, mas sem sinal sonoro. Espera para abertura superior a 1 min. e tempo curto (menos de 15 seg.) para travessia"/>
    <m/>
    <n v="6"/>
    <m/>
    <n v="2"/>
    <n v="88"/>
    <m/>
    <s v="5 | Trecho com tráfego intenso de veículos, em especial motocicletas, ônibus, caminhões e vans com motor diesel"/>
    <m/>
    <s v="5 | Trecho com algum local para descanso ou abrigo, como parada de ônibus ou marquise de edifício"/>
    <s v="Há pontos de ônibus e bancos em parte do percurso."/>
    <s v="5 | Trecho com algumas árvores que trazem sombra"/>
    <n v="5"/>
    <m/>
    <s v="0 | Local de trânsito muito desordenado e agressivo. Pedestre tem a sensação de querer sair logo do local"/>
    <m/>
    <s v="https://drive.google.com/open?id=1QqdS4Hg9HE0P0qSxTKKvtGRW7tfhm_yM, https://drive.google.com/open?id=1puKPrc0c9m2y_9UPXmbkrER7xwv92_Pf, https://drive.google.com/open?id=1ZRXbY77ETP0oJHW4YrfGsTtAPFueC-hQ, https://drive.google.com/open?id=1Le2b5HuwXrl1Zufa-vkbJvJl4B3pGXa6, https://drive.google.com/open?id=1z1Uk6qwsEF-Kf-hKS-or6UskHotju9h_, https://drive.google.com/open?id=1l4dIWHnIQnzpQv4W0eW82VNeZ62XpKf3, https://drive.google.com/open?id=1ktZP2gg9FpENlD4m3j7YQvDDReRQdDrD, https://drive.google.com/open?id=1SYH28IF7NpRPS5dfz_JMAcd-Eq3_gs1o"/>
    <s v="pamellacruzz@hotmail.com"/>
    <d v="1899-12-30T12:19:00"/>
    <n v="5"/>
    <n v="6"/>
    <n v="7"/>
    <n v="5"/>
    <n v="10"/>
    <n v="9"/>
    <n v="5"/>
    <n v="6"/>
    <n v="2"/>
    <n v="5"/>
    <n v="5"/>
    <n v="5"/>
    <n v="0"/>
    <n v="6.6"/>
    <n v="7.166666666666667"/>
    <n v="4"/>
    <n v="5.5333333333333332"/>
  </r>
  <r>
    <x v="655"/>
    <x v="0"/>
    <x v="135"/>
    <x v="23"/>
    <s v="AC"/>
    <x v="4"/>
    <x v="654"/>
    <x v="1"/>
    <n v="2"/>
    <m/>
    <s v="5 | Calçada com menos de 2,0 metros de largura e faixa livre com menos de 1,20 m"/>
    <n v="1.5"/>
    <n v="1"/>
    <m/>
    <n v="6"/>
    <m/>
    <s v="0 | Lugar fechado de barreiras, que obriga o cidadão a sair para a rua."/>
    <m/>
    <s v="5 | A rampa existe, mas está fora de norma ou sem manutenção"/>
    <m/>
    <s v="10 | Faixa de pedestres bem visível, com iluminação para aumentar visibilidade e sinalização de advertência ao motorista"/>
    <m/>
    <s v="10 | Trecho com semáforos para pedestres, dotados de botoeira e sinal sonoro para cegos. Tempo de espera máximo de 1 min. e tempo de travessia suficiente para uma pessoa que ande devagar"/>
    <m/>
    <s v="5 | Trecho tem apenas placas indicando os pontos de interesse"/>
    <m/>
    <n v="2"/>
    <m/>
    <m/>
    <n v="9"/>
    <m/>
    <s v="5 | Trecho com algum local para descanso ou abrigo, como parada de ônibus ou marquise de edifício"/>
    <m/>
    <s v="0 | Trecho de rua sem nenhuma vegetação"/>
    <m/>
    <m/>
    <s v="5 | Trecho com trânsito mais agressivo e velocidade regulamentar acima de 50 km/h"/>
    <m/>
    <s v="https://drive.google.com/open?id=1m4RjhTA7tjNyLKXiHuYSy8yedDppQwz8, https://drive.google.com/open?id=1bwr1mqx6HXe5xskT80M897BSOiRFkX22, https://drive.google.com/open?id=1Sa-jiiQv_4osDWDXVkr3RlLMoRCYYHNj, https://drive.google.com/open?id=1J-S0ZYLeB4hFm8yENVoyXU_Lzo38rmMr, https://drive.google.com/open?id=1Haxb54z5mfhdC-wOxZfyrB0aPn5AT_Ei, https://drive.google.com/open?id=1_RoWDsBORPwPaVBxiF-XnS9YRJB3Xtis, https://drive.google.com/open?id=1-CyDz51Tk5PLOJKd2FxHc39w1_Gumfqf, https://drive.google.com/open?id=1vRPD6Vgq51y-c1xHqce2WibdYv1kol_G, https://drive.google.com/open?id=16Tg3T4jjDZqGS1t9BA-ghczmMZ_fds4K, https://drive.google.com/open?id=16deYcpsnMcKYvjhi9BCMeRGOX7goYtd3"/>
    <s v="pamellacruzz@hotmail.com"/>
    <d v="1899-12-30T12:42:00"/>
    <n v="2"/>
    <n v="5"/>
    <n v="6"/>
    <n v="0"/>
    <n v="5"/>
    <n v="10"/>
    <n v="10"/>
    <n v="5"/>
    <n v="2"/>
    <n v="9"/>
    <n v="5"/>
    <n v="0"/>
    <n v="5"/>
    <n v="3.6"/>
    <n v="9.1666666666666661"/>
    <n v="3"/>
    <n v="4.7333333333333334"/>
  </r>
  <r>
    <x v="656"/>
    <x v="0"/>
    <x v="137"/>
    <x v="24"/>
    <s v="RJ"/>
    <x v="4"/>
    <x v="655"/>
    <x v="3"/>
    <s v="5 | Calçada com frestas, além de algumas falhas no pavimento"/>
    <s v="Calçada de concreto e filetes de pedra portuguesa mal assentados que dificultam o caminhar"/>
    <s v="10 | Calçada com mais de 3,0 metros de largura e faixa livre com 1,20 m ou mais"/>
    <n v="4.5"/>
    <n v="2.5"/>
    <s v="Largura varia al longo do trecho"/>
    <n v="9"/>
    <s v="Planificação do solo irregular, mas em geral sem inclinação"/>
    <n v="7"/>
    <m/>
    <s v="5 A rampa existe, mas está fora de norma ou sem manutenção"/>
    <s v="Não existe travessia e o acesso ao terminal se dá por rampas e passarelas, que no entanto, parece não ter a inclinação adequada."/>
    <s v="5 | Faixa desgastada, com falta de manutenção e sem placas de advertência."/>
    <s v="O trecho não possui travessia"/>
    <s v="5 | Trecho com semáforo para pedestres, mas sem sinal sonoro. Espera para abertura superior a 1 min. e tempo curto (menos de 15 seg.) para travessia."/>
    <s v="Não há necessidade, pois não há travessia"/>
    <s v="0 | Trecho não tem nenhuma orientação para localização dos pedestres"/>
    <s v="Orientação péssima nos arredores"/>
    <n v="2"/>
    <n v="75"/>
    <s v="Trecho de alto tráfego de veículos"/>
    <s v="5 | Trecho com tráfego intenso de veículos, em especial motocicletas, ônibus, caminhões e vans com motor diesel"/>
    <s v="Área de alta circulação de ônibus"/>
    <s v="0 | Trecho sem nenhum pontos de apoio ou conforto para o pedestre"/>
    <s v="É próximo da Cidade das Artes, porém o acesso é inviável"/>
    <s v="0 | Trecho de rua sem nenhuma vegetação"/>
    <n v="0"/>
    <s v="Canteiros em péssimo estado de conservação"/>
    <s v="0 | Local de trânsito muito desordenado e agressivo. Pedestre tem a sensação de querer sair logo do local"/>
    <s v="Local sem privilégio algum para o pedestre e com um trânsito agressivo"/>
    <s v="https://drive.google.com/open?id=1w2VUbQM17EOGXL0294aWDx4ShELPAGjt, https://drive.google.com/open?id=1BvRR0YjAOkJFlkGulUfXYTZ9a69VLoHY, https://drive.google.com/open?id=1_2HLOFx_bvoGS2HyoI_3NFZHcQCcq7H9, https://drive.google.com/open?id=1mAlPGAm5EodRhLhmTlx-yG-hVsoKotmx, https://drive.google.com/open?id=1efTCjrzIBwSwqy1LEU3EkrM6Blpp1nS7, https://drive.google.com/open?id=1YVs3tkARCvpb2zVTWwzOu0U9gX_IziLs, https://drive.google.com/open?id=1b6lZbnurT2s9JLqyNWcZJqBivE97HU7I, https://drive.google.com/open?id=1L5VbSHJr9fa_6WdJvW-4SdTHGQkYWxp-, https://drive.google.com/open?id=19OKXcdz32oQeRuxrLmsxemM7jeOIMXHZ, https://drive.google.com/open?id=1UJ8rsWmJ5urxyBvTHivOL24zj5LlHxoq"/>
    <m/>
    <m/>
    <n v="5"/>
    <n v="10"/>
    <n v="9"/>
    <n v="7"/>
    <n v="5"/>
    <n v="5"/>
    <n v="5"/>
    <n v="0"/>
    <n v="2"/>
    <n v="5"/>
    <n v="0"/>
    <n v="0"/>
    <n v="0"/>
    <n v="7.2"/>
    <n v="4.166666666666667"/>
    <n v="1.5"/>
    <n v="4.68"/>
  </r>
  <r>
    <x v="657"/>
    <x v="0"/>
    <x v="137"/>
    <x v="24"/>
    <s v="RJ"/>
    <x v="4"/>
    <x v="656"/>
    <x v="1"/>
    <s v="5 | Calçada com frestas, além de algumas falhas no pavimento"/>
    <s v="A calçada neste trecho é a própria cixlovia, portanto o piso é até adequado ao caminhar, exceto pelo fato que existe uma composição de dois tipos diferentes de material"/>
    <n v="8"/>
    <n v="2.5"/>
    <n v="2.5"/>
    <s v="A calçada no trecho avaliado é identificada como ciclovia, tem uma boa área de circulação, mas o tráfego de pedestres e bicicletas é compartilhado "/>
    <s v="10 | Calçada de aparência plana, que não impede o caminhar confortável e seguro"/>
    <s v="O trecho da calçada é bem plano, mas é válido ressaltar que o acesso se dá por meio de rampa e passarela"/>
    <s v="10 | Trecho sem obstáculos permite o caminhar contínuo pela calçada"/>
    <m/>
    <n v="4"/>
    <s v="Não existe travessia no trecho, então a presente avaliação considera a rampa que dá acesso à passarela. A rampa em questão parece ter inclinação adequada, mas seu piso apresenta fissuras."/>
    <s v="5 | Faixa desgastada, com falta de manutenção e sem placas de advertência."/>
    <s v="Não há travessia no trecho"/>
    <s v="5 | Trecho com semáforo para pedestres, mas sem sinal sonoro. Espera para abertura superior a 1 min. e tempo curto (menos de 15 seg.) para travessia"/>
    <s v="Não há travessia no trecho avaliado"/>
    <s v="0 | Trecho não tem nenhuma orientação para localização dos pedestres"/>
    <s v="Placas apenas para orientação dos veículos"/>
    <n v="2"/>
    <n v="75"/>
    <s v="Muito tráfego de ônibus no local"/>
    <s v="5 | Trecho com tráfego intenso de veículos, em especial motocicletas, ônibus, caminhões e vans com motor diesel"/>
    <s v="Área de alta circulação de ônibus"/>
    <s v="0 | Trecho sem nenhum pontos de apoio ou conforto para o pedestre"/>
    <s v="É próximo da Cidade das Artes, porém o acesso é muito difícil"/>
    <n v="1"/>
    <n v="0"/>
    <s v="Apenas canteiros e algumas árvores de pequeno porte diatantes da calçada e que, portanto, não qualificam o caminhar, tendo sido desconsideradas na avaliação"/>
    <n v="2"/>
    <s v="Local muito hostil ao pedestre tanto no aspecto do trânsito de veículos em alta velocidade, quanto com relação à segurança"/>
    <s v="https://drive.google.com/open?id=1Rm_qAlUrU7r3uot79glNKqK705FNRaJK, https://drive.google.com/open?id=1IKOIDme8IWR2rPIPjBdlKJb08mvqJHVq, https://drive.google.com/open?id=1AwFtAGz_kLcKk-Nb0lxzGpbpzXbnyYan, https://drive.google.com/open?id=1TyhxYE4X3dEuxV1euFIdqV6MpQ2O7gjI, https://drive.google.com/open?id=1qdSbQPhR_fvIrfECw_XAbvrekAKV7E1r, https://drive.google.com/open?id=1MOfiH2OfjjXgzAK-wRSsbEkZeK6GNLad, https://drive.google.com/open?id=1UP4uQ8RoEfKxGg7WlPWFK15fmZMXVgm2, https://drive.google.com/open?id=1tfNFiJ3_ST5Un0zBYm3E9GuDHp7qbMah, https://drive.google.com/open?id=1Jb5aEpnOnct9e6L5eLGpb3d_RT7Qbbc_, https://drive.google.com/open?id=1mSIP5o52iUIxGmZJWXzDoC7C_HadVtdM"/>
    <m/>
    <m/>
    <n v="5"/>
    <n v="8"/>
    <n v="10"/>
    <n v="10"/>
    <n v="4"/>
    <n v="5"/>
    <n v="5"/>
    <n v="0"/>
    <n v="2"/>
    <n v="5"/>
    <n v="0"/>
    <n v="1"/>
    <n v="2"/>
    <n v="7.4"/>
    <n v="4.166666666666667"/>
    <n v="1.8333333333333333"/>
    <n v="5.12"/>
  </r>
  <r>
    <x v="658"/>
    <x v="0"/>
    <x v="137"/>
    <x v="24"/>
    <s v="RJ"/>
    <x v="1"/>
    <x v="657"/>
    <x v="0"/>
    <n v="7"/>
    <s v="Pavimento em pedra portuguesa com algumas irregularidades"/>
    <n v="4"/>
    <n v="2.5"/>
    <n v="1.2"/>
    <s v="Faixa livre varia, pois eventualmente é invadida por postes e canteiros. É uma calçada compartilhada com trânsito de ciclistas."/>
    <n v="7"/>
    <s v="Inclinação suave mas que parece exceder os 2%"/>
    <s v="5 | Obstáculos obrigam a constantes desvios."/>
    <s v="Postes e canteiros obrigam desvios."/>
    <n v="2"/>
    <s v="Além das rampas estarem fora de padrão, não coincidem com a travessia transversal. Existe escada no canteiro central, dificultando ou até mesmo inviabilizando o trajeto para portadores de mobilidade reduzida."/>
    <n v="7"/>
    <s v="Não possui sinal de advertência aos condutores, nem sinal sonoro. Mas apresenta boa condição."/>
    <n v="3"/>
    <s v="Ainda que conte com botoeira, o tempo de espera é muito longo, superando 2 minutos."/>
    <n v="7"/>
    <s v="Há placas de orientação voltadas ao pedestres, no entanto, faltam informações sobre transporte."/>
    <n v="2"/>
    <n v="81"/>
    <s v="Via de fluxo rápido com a presença de ônibus e motocicletas."/>
    <s v="5 | Trecho com tráfego intenso de veículos, em especial motocicletas, ônibus, caminhões e vans com motor diesel"/>
    <m/>
    <s v="5 | Trecho com algum local para descanso ou abrigo, como parada de ônibus ou marquise de edifício"/>
    <s v="Existem pontos dotados de mobiliário, porém estão a aproximadamente 100 metros do local."/>
    <s v="5 | Trecho com algumas árvores que trazem sombra"/>
    <n v="8"/>
    <s v="As árvores são de grande porte e estão locadas do canteiro central, oferecendo sombra eventualmente no trecho analisado"/>
    <s v="5 | Trecho com trânsito mais agressivo e velocidade regulamentar acima de 50 km/h"/>
    <s v="Há presença de policiais, porém a velocidade dos veículos é superior a 50km/h"/>
    <s v="https://drive.google.com/open?id=1DBhtReZX1GFPKFSVmLu2Q9cywojs3EoO, https://drive.google.com/open?id=1wxSGudx500_3WxJAS-tu-_c3uxyZWG69, https://drive.google.com/open?id=1jqLN8itTZkKwkeYjWR6xwO_Q4K4QuWs_, https://drive.google.com/open?id=1ckayFzSi3PibBJT6g_vUgjq_pmd8_0F0, https://drive.google.com/open?id=1kCi8bpz8I0NlVP1xEYfrfxqpv40SEueB, https://drive.google.com/open?id=1cwXIA-VhqDTtVql0TWg7YU-YOCZK3brn, https://drive.google.com/open?id=1-wFt2cEp1aER9h95btZgI8FHUGU5ESjy"/>
    <m/>
    <m/>
    <n v="7"/>
    <n v="4"/>
    <n v="7"/>
    <n v="5"/>
    <n v="2"/>
    <n v="7"/>
    <n v="3"/>
    <n v="7"/>
    <n v="2"/>
    <n v="5"/>
    <n v="5"/>
    <n v="5"/>
    <n v="5"/>
    <n v="5"/>
    <n v="5.666666666666667"/>
    <n v="4"/>
    <n v="4.9333333333333336"/>
  </r>
  <r>
    <x v="659"/>
    <x v="0"/>
    <x v="137"/>
    <x v="24"/>
    <s v="RJ"/>
    <x v="1"/>
    <x v="658"/>
    <x v="2"/>
    <s v="5 | Calçada com frestas, além de algumas falhas no pavimento"/>
    <s v="Pavimentação em pedra portuguesa um pouco irregular"/>
    <n v="8"/>
    <n v="4.0999999999999996"/>
    <n v="2.4"/>
    <m/>
    <n v="9"/>
    <s v="Trecho aparentemente sem inclinação, mas que todavia ainda não permite um caminhar 100% confortável devido a pequenas irregularidades"/>
    <s v="10 | Trecho sem obstáculos permite o caminhar contínuo pela calçada"/>
    <m/>
    <s v="5 | A rampa existe, mas está fora de norma ou sem manutenção"/>
    <s v="Falta pavimentação podotátil"/>
    <s v="5 | Faixa desgastada, com falta de manutenção e sem placas de advertência."/>
    <s v="Trecho com rua sem saída impedida para acesso de veículos, assim não tem faixa nem semaforização para pedestres."/>
    <s v="5 | Trecho com semáforo para pedestres, mas sem sinal sonoro. Espera para abertura superior a 1 min. e tempo curto (menos de 15 seg.) para travessia"/>
    <s v="Trecho com rua sem saída impedida para acesso de veículos, assim não tem faixa nem semaforização para pedestres."/>
    <n v="8"/>
    <s v="Presença de sinalização específica para pedestres, mas faltam informações de transporte público"/>
    <s v="10 | Trecho com baixo nível de ruído, com, no máximo, 65 dB de nível sonoro"/>
    <n v="64"/>
    <s v="Rua restrita ao acesso de veículos"/>
    <n v="6"/>
    <s v="Apesar do acesso de veículos ser restrito na faixa lindeira ao edifício avaliado, mais adiante existem faixas expressas com tráfego elevado."/>
    <n v="9"/>
    <s v="O prédio da prefeitura tem oferta de mobiliário urbano para descanso. "/>
    <n v="8"/>
    <n v="15"/>
    <s v="Árvores de médio e grande porte, canteiros sem muita manutenção."/>
    <s v="10 | Local de tráfego leve, com velocidade até 40 km/h, com ruas movimentadas, comércio aberto e “sensação de segurança”"/>
    <m/>
    <s v="https://drive.google.com/open?id=1D_O1JT6Ya4RFUu7KamWg8ZCHkSbN_Nbf, https://drive.google.com/open?id=16PAE1n_K0HUyRBJAh5g-EAM8c-FRXOjt, https://drive.google.com/open?id=1jkU2Rf6E5guzTc03nv0YyV8WXpyjOlnq, https://drive.google.com/open?id=18HPpwFhekAFL1wpqF_aRw8ZjobhHOkJX, https://drive.google.com/open?id=1WV_gsQT5yUqWFYx1zgBhvpdFEdnsIh3E, https://drive.google.com/open?id=1bFbMeDKGA2buWG_ZTvqEWI4Lyt2BSgr9, https://drive.google.com/open?id=1jqDCF-A271Mnl6k1RYMzdZCUEqPITXC5, https://drive.google.com/open?id=1dFqcWmO0vh_e68EdNR5YCc2VNPBjd1PW, https://drive.google.com/open?id=1Z4VdzANE89SSmcmA1v6C42JHeSSCBBaK, https://drive.google.com/open?id=1ojeGRhuu-62yWICZeGSLnQEMfgZ5MsSH"/>
    <m/>
    <m/>
    <n v="5"/>
    <n v="8"/>
    <n v="9"/>
    <n v="10"/>
    <n v="5"/>
    <n v="5"/>
    <n v="5"/>
    <n v="8"/>
    <n v="10"/>
    <n v="6"/>
    <n v="9"/>
    <n v="8"/>
    <n v="10"/>
    <n v="7.4"/>
    <n v="5.5"/>
    <n v="8.5"/>
    <n v="7.5"/>
  </r>
  <r>
    <x v="660"/>
    <x v="0"/>
    <x v="137"/>
    <x v="24"/>
    <s v="RJ"/>
    <x v="1"/>
    <x v="659"/>
    <x v="2"/>
    <n v="8"/>
    <s v="Ainda que parte do pavimento seja em pedra portuguesa, as peças estavam bem assentadas, corroborando num bom calçamento."/>
    <n v="8"/>
    <n v="4.8"/>
    <n v="3.8"/>
    <s v="Proporção da calçada adequada ao fluxo de pedestres"/>
    <s v="10 | Calçada de aparência plana, que não impede o caminhar confortável e seguro"/>
    <m/>
    <n v="9"/>
    <s v="Praticamente livre de obstáculos, exceto pelo cattinho de guloseimas que invadia um pouco a faixa livre. No entanto, não bloqueava o tráfego de pedestres."/>
    <n v="8"/>
    <s v="Quase em total acordo com a norma, exceto pela ausência do podotátil de alerta."/>
    <n v="9"/>
    <s v="Falta iluminação específica"/>
    <n v="9"/>
    <s v="Falta sinal sonoro"/>
    <n v="3"/>
    <s v="Sem sinalização específica"/>
    <s v="5 | Trecho com nível alto de ruído, que dificulta a conversação entre pessoas que caminham. Nível acima de 70 dB"/>
    <n v="73"/>
    <m/>
    <n v="4"/>
    <s v="Tráfego leve, mas com presença de ônibus"/>
    <s v="10 | Trecho com muitos bancos, praças, minipraças, espaços cobertos para descanso, abrigos para a chuva, banheiros e bebedouros públicos"/>
    <s v="Espaço para descanso na praça ao lado da estação e estácio e dentro dos limites do prédio da prefeitura."/>
    <s v="5 | Trecho com algumas árvores que trazem sombra"/>
    <n v="10"/>
    <s v="Os trechos sem arborização contavam com marquises."/>
    <s v="10 | Local de tráfego leve, com velocidade até 40 km/h, com ruas movimentadas, comércio aberto e “sensação de segurança”"/>
    <s v="Policiamento e tráfego leve de veículos (zona 30)"/>
    <s v="https://drive.google.com/open?id=1ENepdEF3I3ujp75dOu-lISZmbE-WptG3, https://drive.google.com/open?id=1MhmPeEibA3VvRxC_C569CPwjnPL-RlcL, https://drive.google.com/open?id=1YdADQf01nxe06lHujH7SKFLnhh4sDVyZ, https://drive.google.com/open?id=1_D9q2BFJiATKUEymXvLflEdjImy-1B5X, https://drive.google.com/open?id=1Qjy4P4ttGn1W8MJ9cnxVhLXrcFXKtsnH, https://drive.google.com/open?id=1k6fUU6fcVX_601EnC9hczdKcdOv5HJDt, https://drive.google.com/open?id=1Ibl-UolQS4Q3E4SFzvNTMds2UL5_-eN7, https://drive.google.com/open?id=1zevi7322culkjqFCHId5VM_4X-Ht7y0-, https://drive.google.com/open?id=1L5rmpNrurJgG0iDjIEW8HsQjy7hvuQQV, https://drive.google.com/open?id=1MAe-1gcljvfRBb4mbuaWUbKDjjVAejCn"/>
    <m/>
    <m/>
    <n v="8"/>
    <n v="8"/>
    <n v="10"/>
    <n v="9"/>
    <n v="8"/>
    <n v="9"/>
    <n v="9"/>
    <n v="3"/>
    <n v="5"/>
    <n v="4"/>
    <n v="10"/>
    <n v="5"/>
    <n v="10"/>
    <n v="8.6"/>
    <n v="8"/>
    <n v="5.666666666666667"/>
    <n v="8.0333333333333332"/>
  </r>
  <r>
    <x v="661"/>
    <x v="0"/>
    <x v="137"/>
    <x v="24"/>
    <s v="RJ"/>
    <x v="4"/>
    <x v="660"/>
    <x v="2"/>
    <n v="3"/>
    <s v="Calçada de pedra portuguesa com algumas irregularidades e buracos."/>
    <s v="10 | Calçada com mais de 3,0 metros de largura e faixa livre com 1,20 m ou mais"/>
    <n v="5"/>
    <n v="5"/>
    <s v="A faixa livre no momento variava, pois havia uma obra no local. Ainda assim deixava livre o trecho de 2.50 m para passagem de pedestres."/>
    <n v="9"/>
    <s v="Inclinação suave."/>
    <n v="6"/>
    <s v="Carros estacionavam sobre a calçada para desembarque de passageiros e a presença de uma obra também obrigava o desvio."/>
    <n v="7"/>
    <s v="A inclinação das rampas parecem variar. O piso apresenta fissuras."/>
    <s v="5 | Faixa desgastada, com falta de manutenção e sem placas de advertência."/>
    <s v="Faixa desgastada e sem placa de advertência"/>
    <n v="9"/>
    <s v="Não tem sinal sonoro. Os tempos de travessia e espera são bons."/>
    <s v="5 | Trecho tem apenas placas indicando os pontos de interesse"/>
    <s v="Apenas algumas placas indicando direção de pontos de interesse."/>
    <s v="5 | Trecho com nível alto de ruído, que dificulta a conversação entre pessoas que caminham. Nível acima de 70 dB"/>
    <n v="73"/>
    <s v="Circulação de ônibus"/>
    <s v="5 | Trecho com tráfego intenso de veículos, em especial motocicletas, ônibus, caminhões e vans com motor diesel"/>
    <m/>
    <s v="5 | Trecho com algum local para descanso ou abrigo, como parada de ônibus ou marquise de edifício"/>
    <s v="Campo de Santana (praça) é próximo, mas exige a travessia de faixas expressas com alta velocidade."/>
    <n v="3"/>
    <n v="2"/>
    <s v="Sem muitas árvores e as que existem não fazem muita sombra no passeio."/>
    <n v="6"/>
    <s v="Local um pouco hostil, ainda que tenha presença de policiais e alto fluxo de pessoas."/>
    <s v="https://drive.google.com/open?id=1McayRohcvvu81foqIRunwob1ib4FKNpk, https://drive.google.com/open?id=1YlMjO9SBM8uIii7ZDgQTZBzyFgk6z3hi, https://drive.google.com/open?id=1ir4IQI8Pspy3IG67ARW9s7ragMLAdGvu, https://drive.google.com/open?id=1Q1bFi61P_Q9PYOfjcsBO4-6OU6fBB-CX, https://drive.google.com/open?id=1YplFNn6ybWWdmi_Kwkk0zB8mDKZnWvZ-, https://drive.google.com/open?id=1z7mMv9esvKvoKrfwLc5jhDN1K_QIpN3Z, https://drive.google.com/open?id=1B4MAWhfLMgS8Qvz450_jn33B4yjn-YLi, https://drive.google.com/open?id=1GxhFfdPgNPZxqv0x0G0a4OrnrZL53gak, https://drive.google.com/open?id=1rvTfuQtm2jg3GlNlD-s4XSVXD-fbFbHb, https://drive.google.com/open?id=13dCue07y3xzk8nhm85_KaH7WKibxwLGp"/>
    <m/>
    <m/>
    <n v="3"/>
    <n v="10"/>
    <n v="9"/>
    <n v="6"/>
    <n v="7"/>
    <n v="5"/>
    <n v="9"/>
    <n v="5"/>
    <n v="5"/>
    <n v="5"/>
    <n v="5"/>
    <n v="3"/>
    <n v="6"/>
    <n v="7"/>
    <n v="6.333333333333333"/>
    <n v="4.333333333333333"/>
    <n v="6.2333333333333334"/>
  </r>
  <r>
    <x v="662"/>
    <x v="0"/>
    <x v="137"/>
    <x v="24"/>
    <s v="RJ"/>
    <x v="4"/>
    <x v="661"/>
    <x v="1"/>
    <s v="5 | Calçada com frestas, além de algumas falhas no pavimento"/>
    <s v="Calçamento em pedra portugues com assentamento irregular"/>
    <n v="7"/>
    <n v="4"/>
    <n v="3"/>
    <s v="Largura irregular que varia ao longo do trecho"/>
    <s v="10 | Calçada de aparência plana, que não impede o caminhar confortável e seguro"/>
    <m/>
    <n v="6"/>
    <s v="Comércio ambulante e veículos estacionados que invadem a calçada e atrapalham o trânsito de pedestres que é de alto fluxo."/>
    <s v="5 | A rampa existe, mas está fora de norma ou sem manutenção"/>
    <s v="Rampa com piso irregular"/>
    <n v="8"/>
    <s v="Falta iluminação."/>
    <n v="8"/>
    <s v="Guarda de trânsito intervia no tempo de travessia chamando os carros antes do término."/>
    <n v="4"/>
    <m/>
    <n v="3"/>
    <n v="80"/>
    <s v="Guarda de trânsito com apito próximo da aferição."/>
    <n v="2"/>
    <s v="Trânsito intenso com muitos ônibus, carros e motocicletas emitindo fumaça."/>
    <s v="5 | Trecho com algum local para descanso ou abrigo, como parada de ônibus ou marquise de edifício"/>
    <s v="Próximo ao Campo de Santana (praça), mas exige a travessia de faixas expressas com alto fluxo de veículos."/>
    <s v="0 | Trecho de rua sem nenhuma vegetação"/>
    <m/>
    <m/>
    <n v="2"/>
    <s v="Local hostil e de alto fluxo de veículos. O alto fluxo de pessoas ajuda na sensação de segurança."/>
    <s v="https://drive.google.com/open?id=1c_vgyc9yBpHkcFgkI7_IHXs7cCW-8jVl, https://drive.google.com/open?id=1ABwLh7_MS6Vq-3dkyB0Yku0yIHivJEGe, https://drive.google.com/open?id=1-S0GxOc-nQDwAoiL0xFWFM6livc9jzLh, https://drive.google.com/open?id=1hfcvrCASp9guwiTTUGLgS0pMgZC0Rl_L, https://drive.google.com/open?id=13bBqEbPLteWVGnisAhjyNp33Jj8i8GHB, https://drive.google.com/open?id=1_gKqLM7jtYGVqri81dNo1a6q715B5Alq, https://drive.google.com/open?id=1KBtcZ3eDYNEAOHDm1tRKRKic5LoiU1uB, https://drive.google.com/open?id=1udNplpzrjEmohUf8q7oZIKPs6ImkJH8F, https://drive.google.com/open?id=1j6xzy2_JJyNb86TwjicwVVjp_kdGZsZF"/>
    <m/>
    <m/>
    <n v="5"/>
    <n v="7"/>
    <n v="10"/>
    <n v="6"/>
    <n v="5"/>
    <n v="8"/>
    <n v="8"/>
    <n v="4"/>
    <n v="3"/>
    <n v="2"/>
    <n v="5"/>
    <n v="0"/>
    <n v="2"/>
    <n v="6.6"/>
    <n v="7.333333333333333"/>
    <n v="2.1666666666666665"/>
    <n v="5.4"/>
  </r>
  <r>
    <x v="663"/>
    <x v="0"/>
    <x v="137"/>
    <x v="24"/>
    <s v="RJ"/>
    <x v="4"/>
    <x v="662"/>
    <x v="2"/>
    <n v="8"/>
    <s v="Piso de concreto bem regular."/>
    <n v="6"/>
    <n v="2.4"/>
    <n v="1.5"/>
    <s v="Largura não parece comportar o intenso fluxo de pessoas no horário de pico. A avaliação foi realizada às 10 horas da manhã."/>
    <s v="10 | Calçada de aparência plana, que não impede o caminhar confortável e seguro"/>
    <m/>
    <s v="5 | Obstáculos obrigam a constantes desvios."/>
    <s v="Trajeto com presença de comércio informal que dificulta o trânsito de pedestres."/>
    <s v="10 | Rampas e todas as esquinas, absolutamente de acordo com o padrão da NBR 9050."/>
    <m/>
    <n v="8"/>
    <s v="Faixa de travessia discreta no cruzamento dos trilhos do VLT"/>
    <n v="9"/>
    <s v="Sinal com ótimo tempo de travessia, visto que só fecha quando o VLT passa. No entanto, cabe ressaltar a passagem de motocicletas não autorizada nos trilhos que acabam por colocar os pedestres em risco."/>
    <s v="0 | Trecho não tem nenhuma orientação para localização dos pedestres"/>
    <m/>
    <n v="8"/>
    <n v="67"/>
    <m/>
    <n v="3"/>
    <s v="Trecho muito árido, com a sensação de poluição proveniente das vias adjacentes que são de alto tráfego."/>
    <s v="0 | Trecho sem nenhum pontos de apoio ou conforto para o pedestre"/>
    <m/>
    <s v="0 | Trecho de rua sem nenhuma vegetação"/>
    <n v="0"/>
    <m/>
    <n v="3"/>
    <s v="Local muito isolado, sem policiamento, enclausurado por grades, que faz querer sair logo do local."/>
    <s v="https://drive.google.com/open?id=14ww-GG8B6v4-BBTTe8sOKjfLLJTrhpBp, https://drive.google.com/open?id=1PzKAU9NxM0McUOQKIBKXCWjw7j1yoWYc, https://drive.google.com/open?id=1WaqSPJYl4KKJIdXNhLb7yosh9jc0OYR9, https://drive.google.com/open?id=1DZi-iUkqCC-BRmGjDKtaIB8CiJUZyLjS, https://drive.google.com/open?id=1WjqpgtDFnO50TQikQn-TA92evKqJtXgt, https://drive.google.com/open?id=1tMOiTQ6qs7G0hf9DeR_UyZLdigIDY0tK, https://drive.google.com/open?id=1nrEZ4QAuql3XMh0kDf77SCDCnINS6Cpk, https://drive.google.com/open?id=159sHvONKL-7nUV1B6Rqln2ulkK1dFwOo, https://drive.google.com/open?id=1QN4EpXv4LB4Ozc5pjal5SpvFY1FvdjoT, https://drive.google.com/open?id=1UcDlTl8sssfhGwFnS1yvpeVkIwIcx_7h"/>
    <m/>
    <m/>
    <n v="8"/>
    <n v="6"/>
    <n v="10"/>
    <n v="5"/>
    <n v="10"/>
    <n v="8"/>
    <n v="9"/>
    <n v="0"/>
    <n v="8"/>
    <n v="3"/>
    <n v="0"/>
    <n v="0"/>
    <n v="3"/>
    <n v="7.8"/>
    <n v="7"/>
    <n v="3.1666666666666665"/>
    <n v="6.2333333333333334"/>
  </r>
  <r>
    <x v="664"/>
    <x v="0"/>
    <x v="138"/>
    <x v="24"/>
    <s v="RJ"/>
    <x v="6"/>
    <x v="663"/>
    <x v="1"/>
    <n v="8"/>
    <m/>
    <n v="8"/>
    <m/>
    <m/>
    <m/>
    <n v="8"/>
    <m/>
    <n v="7"/>
    <m/>
    <s v="5 | A rampa existe, mas está fora de norma ou sem manutenção"/>
    <m/>
    <s v="5 | Faixa desgastada, com falta de manutenção e sem placas de advertência."/>
    <m/>
    <n v="6"/>
    <m/>
    <s v="5 | Trecho tem apenas placas indicando os pontos de interesse"/>
    <m/>
    <s v="5 | Trecho com nível alto de ruído, que dificulta a conversação entre pessoas que caminham. Nível acima de 70 dB"/>
    <m/>
    <m/>
    <s v="5 | Trecho com tráfego intenso de veículos, em especial motocicletas, ônibus, caminhões e vans com motor diesel"/>
    <m/>
    <n v="6"/>
    <m/>
    <n v="7"/>
    <m/>
    <m/>
    <n v="6"/>
    <m/>
    <m/>
    <m/>
    <m/>
    <n v="8"/>
    <n v="8"/>
    <n v="8"/>
    <n v="7"/>
    <n v="5"/>
    <n v="5"/>
    <n v="6"/>
    <n v="5"/>
    <n v="5"/>
    <n v="5"/>
    <n v="6"/>
    <n v="7"/>
    <n v="6"/>
    <n v="7.2"/>
    <n v="5.333333333333333"/>
    <n v="5.833333333333333"/>
    <n v="6.4333333333333336"/>
  </r>
  <r>
    <x v="665"/>
    <x v="0"/>
    <x v="138"/>
    <x v="24"/>
    <s v="RJ"/>
    <x v="0"/>
    <x v="664"/>
    <x v="2"/>
    <n v="8"/>
    <m/>
    <s v="10 | Calçada com mais de 3,0 metros de largura e faixa livre com 1,20 m ou mais"/>
    <m/>
    <m/>
    <m/>
    <s v="10 | Calçada de aparência plana, que não impede o caminhar confortável e seguro"/>
    <m/>
    <n v="8"/>
    <m/>
    <n v="8"/>
    <m/>
    <n v="7"/>
    <m/>
    <n v="7"/>
    <m/>
    <s v="0 | Trecho não tem nenhuma orientação para localização dos pedestres"/>
    <m/>
    <s v="10 | Trecho com baixo nível de ruído, com, no máximo, 65 dB de nível sonoro"/>
    <m/>
    <m/>
    <n v="9"/>
    <m/>
    <n v="9"/>
    <m/>
    <n v="8"/>
    <m/>
    <m/>
    <s v="10 | Local de tráfego leve, com velocidade até 40 km/h, com ruas movimentadas, comércio aberto e “sensação de segurança”"/>
    <m/>
    <m/>
    <m/>
    <m/>
    <n v="8"/>
    <n v="10"/>
    <n v="10"/>
    <n v="8"/>
    <n v="8"/>
    <n v="7"/>
    <n v="7"/>
    <n v="0"/>
    <n v="10"/>
    <n v="9"/>
    <n v="9"/>
    <n v="8"/>
    <n v="10"/>
    <n v="8.8000000000000007"/>
    <n v="5.833333333333333"/>
    <n v="9"/>
    <n v="8.3666666666666671"/>
  </r>
  <r>
    <x v="666"/>
    <x v="0"/>
    <x v="138"/>
    <x v="24"/>
    <s v="RJ"/>
    <x v="8"/>
    <x v="665"/>
    <x v="0"/>
    <n v="8"/>
    <m/>
    <n v="6"/>
    <m/>
    <m/>
    <m/>
    <n v="8"/>
    <m/>
    <s v="5 | Obstáculos obrigam a constantes desvios."/>
    <m/>
    <n v="8"/>
    <m/>
    <n v="6"/>
    <m/>
    <n v="7"/>
    <m/>
    <n v="8"/>
    <m/>
    <s v="5 | Trecho com nível alto de ruído, que dificulta a conversação entre pessoas que caminham. Nível acima de 70 dB"/>
    <m/>
    <m/>
    <s v="5 | Trecho com tráfego intenso de veículos, em especial motocicletas, ônibus, caminhões e vans com motor diesel"/>
    <m/>
    <n v="9"/>
    <m/>
    <n v="9"/>
    <m/>
    <m/>
    <s v="5 | Trecho com trânsito mais agressivo e velocidade regulamentar acima de 50 km/h"/>
    <m/>
    <m/>
    <m/>
    <m/>
    <n v="8"/>
    <n v="6"/>
    <n v="8"/>
    <n v="5"/>
    <n v="8"/>
    <n v="6"/>
    <n v="7"/>
    <n v="8"/>
    <n v="5"/>
    <n v="5"/>
    <n v="9"/>
    <n v="9"/>
    <n v="5"/>
    <n v="7"/>
    <n v="6.666666666666667"/>
    <n v="7"/>
    <n v="6.7333333333333334"/>
  </r>
  <r>
    <x v="667"/>
    <x v="0"/>
    <x v="138"/>
    <x v="24"/>
    <s v="RJ"/>
    <x v="4"/>
    <x v="666"/>
    <x v="1"/>
    <s v="5 | Calçada com frestas, além de algumas falhas no pavimento"/>
    <m/>
    <n v="7"/>
    <m/>
    <m/>
    <m/>
    <s v="5 | Inclinação acima de 5 graus já dificulta a passagem"/>
    <m/>
    <n v="2"/>
    <m/>
    <s v="5 | A rampa existe, mas está fora de norma ou sem manutenção"/>
    <m/>
    <n v="7"/>
    <m/>
    <n v="7"/>
    <m/>
    <s v="5 | Trecho tem apenas placas indicando os pontos de interesse"/>
    <m/>
    <s v="5 | Trecho com nível alto de ruído, que dificulta a conversação entre pessoas que caminham. Nível acima de 70 dB"/>
    <m/>
    <m/>
    <s v="5 | Trecho com tráfego intenso de veículos, em especial motocicletas, ônibus, caminhões e vans com motor diesel"/>
    <m/>
    <n v="4"/>
    <m/>
    <n v="6"/>
    <m/>
    <m/>
    <n v="3"/>
    <m/>
    <m/>
    <m/>
    <m/>
    <n v="5"/>
    <n v="7"/>
    <n v="5"/>
    <n v="2"/>
    <n v="5"/>
    <n v="7"/>
    <n v="7"/>
    <n v="5"/>
    <n v="5"/>
    <n v="5"/>
    <n v="4"/>
    <n v="6"/>
    <n v="3"/>
    <n v="4.8"/>
    <n v="6.666666666666667"/>
    <n v="5.166666666666667"/>
    <n v="5.0666666666666664"/>
  </r>
  <r>
    <x v="668"/>
    <x v="0"/>
    <x v="138"/>
    <x v="24"/>
    <s v="RJ"/>
    <x v="2"/>
    <x v="667"/>
    <x v="1"/>
    <n v="6"/>
    <m/>
    <s v="5 | Calçada com menos de 2,0 metros de largura e faixa livre com menos de 1,20 m"/>
    <m/>
    <m/>
    <m/>
    <n v="7"/>
    <m/>
    <n v="4"/>
    <m/>
    <n v="4"/>
    <m/>
    <s v="5 | Faixa desgastada, com falta de manutenção e sem placas de advertência."/>
    <m/>
    <n v="6"/>
    <m/>
    <n v="2"/>
    <m/>
    <s v="0 |  Trecho com ruído muito elevado, acima de 90 dB"/>
    <m/>
    <m/>
    <n v="3"/>
    <m/>
    <n v="3"/>
    <m/>
    <n v="3"/>
    <m/>
    <m/>
    <n v="2"/>
    <m/>
    <m/>
    <m/>
    <m/>
    <n v="6"/>
    <n v="5"/>
    <n v="7"/>
    <n v="4"/>
    <n v="4"/>
    <n v="5"/>
    <n v="6"/>
    <n v="2"/>
    <n v="0"/>
    <n v="3"/>
    <n v="3"/>
    <n v="3"/>
    <n v="2"/>
    <n v="5.2"/>
    <n v="4.833333333333333"/>
    <n v="2"/>
    <n v="4.166666666666667"/>
  </r>
  <r>
    <x v="669"/>
    <x v="0"/>
    <x v="139"/>
    <x v="24"/>
    <s v="RJ"/>
    <x v="7"/>
    <x v="668"/>
    <x v="0"/>
    <s v="5 | Calçada com frestas, além de algumas falhas no pavimento"/>
    <s v="Existência apenas de parte da calçada"/>
    <s v="0 | Calçada estreita, com menos de 1,20 m, sem faixa livre"/>
    <n v="1"/>
    <m/>
    <m/>
    <s v="5 | Inclinação acima de 5 graus já dificulta a passagem"/>
    <s v="Local situado em subida íngreme"/>
    <s v="10 | Trecho sem obstáculos permite o caminhar contínuo pela calçada"/>
    <s v="Não possui obstáculo porém não existe calçada que compreenda o trecho inteiro"/>
    <s v="0 | Não há rampas de acessibilidade."/>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5"/>
    <s v="Maior ruído em horários de pico"/>
    <s v="5 | Trecho com tráfego intenso de veículos, em especial motocicletas, ônibus, caminhões e vans com motor diesel"/>
    <s v="Tráfego intenso em horários de pico"/>
    <s v="0 | Trecho sem nenhum ponto de apoio ou conforto para o pedestre"/>
    <m/>
    <s v="5 | Trecho com algumas árvores que trazem sombra"/>
    <n v="3"/>
    <m/>
    <n v="6"/>
    <s v="Grande fluxo de veículos em horários de pico"/>
    <s v="https://drive.google.com/open?id=1V-JqkYzG06Vz4RvEGGXZq_QXQ1-VDvi1, https://drive.google.com/open?id=1sv47rW2WdJlx8OHnZIuKAoa5XbPAz5I7"/>
    <s v="juliasantiago400@gmail.com"/>
    <d v="1899-12-30T17:12:00"/>
    <n v="5"/>
    <n v="0"/>
    <n v="5"/>
    <n v="10"/>
    <n v="0"/>
    <n v="0"/>
    <n v="0"/>
    <n v="0"/>
    <n v="5"/>
    <n v="5"/>
    <n v="0"/>
    <n v="5"/>
    <n v="6"/>
    <n v="4"/>
    <n v="0"/>
    <n v="4.166666666666667"/>
    <n v="3.4333333333333331"/>
  </r>
  <r>
    <x v="670"/>
    <x v="0"/>
    <x v="139"/>
    <x v="24"/>
    <s v="RJ"/>
    <x v="2"/>
    <x v="669"/>
    <x v="0"/>
    <s v="5 | Calçada com frestas, além de algumas falhas no pavimento"/>
    <s v="Inexistência de calçada, o posto de saúde se localiza em uma pequeno trecho transversal a via principal da favela"/>
    <s v="0 | Calçada estreita, com menos de 1,20 m, sem faixa livre"/>
    <n v="0"/>
    <n v="0"/>
    <m/>
    <s v="10 | Calçada de aparência plana, que não impede o caminhar confortável e seguro"/>
    <s v="Não há calçada mas as pessoas andam nessa via de paralelepípedo. "/>
    <s v="0 | Lugar fechado de barreiras, que obriga o cidadão a sair para a rua."/>
    <m/>
    <s v="0 | Não há rampas de acessibilidade."/>
    <m/>
    <s v="0 | Sem faixa de travessia no trecho"/>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5"/>
    <m/>
    <s v="5 | Trecho com tráfego intenso de veículos, em especial motocicletas, ônibus, caminhões e vans com motor diesel"/>
    <m/>
    <n v="4"/>
    <s v="Possui bancos de praça "/>
    <s v="0 | Trecho de rua sem nenhuma vegetação"/>
    <n v="0"/>
    <m/>
    <s v="10 | Local de tráfego leve, com velocidade até 40 km/h, com ruas movimentadas, comércio aberto e “sensação de segurança”"/>
    <s v="Por ser localizado em rua transversal, possui comércio próximo e grande circulação de pessoas"/>
    <s v="https://drive.google.com/open?id=1QXUncja7Op-5gVIx5TfLtGrlv60jSb_i"/>
    <s v="juliasantiago400@gmail.com"/>
    <d v="1899-12-30T12:32:00"/>
    <n v="5"/>
    <n v="0"/>
    <n v="10"/>
    <n v="0"/>
    <n v="0"/>
    <n v="0"/>
    <n v="0"/>
    <n v="0"/>
    <n v="5"/>
    <n v="5"/>
    <n v="4"/>
    <n v="0"/>
    <n v="10"/>
    <n v="3"/>
    <n v="0"/>
    <n v="3.1666666666666665"/>
    <n v="3.1333333333333333"/>
  </r>
  <r>
    <x v="671"/>
    <x v="0"/>
    <x v="139"/>
    <x v="24"/>
    <s v="RJ"/>
    <x v="7"/>
    <x v="670"/>
    <x v="0"/>
    <s v="10 | Calçada nivelada, sem imperfeições e dotada de piso tátil"/>
    <m/>
    <s v="10 | Calçada com mais de 3,0 metros de largura e faixa livre com 1,20 m ou mais"/>
    <n v="12"/>
    <n v="12"/>
    <s v="Largura extensa"/>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s v="Faixa de pedestres elevada"/>
    <n v="9"/>
    <m/>
    <s v="0 | Trecho não tem nenhuma orientação para localização dos pedestres"/>
    <m/>
    <s v="10 | Trecho com baixo nível de ruído, com, no máximo, 65 dB de nível sonoro"/>
    <n v="65"/>
    <m/>
    <n v="7"/>
    <m/>
    <s v="10 | Trecho com muitos bancos, praças, minipraças, espaços cobertos para descanso, abrigos para a chuva, banheiros e bebedouros públicos"/>
    <s v="Possui bancos, trailers para alimentação, mesas e cadeiras"/>
    <s v="10 | Rua com árvores dispostas a cada 10 metros. Canteiros ajardinados e bem mantidos ao lado da calçada. Edificações também têm jardins e árvores"/>
    <n v="12"/>
    <m/>
    <s v="10 | Local de tráfego leve, com velocidade até 40 km/h, com ruas movimentadas, comércio aberto e “sensação de segurança”"/>
    <s v="Em horário de aula o local é muito movimentado"/>
    <s v="https://drive.google.com/open?id=1UjPqzD5cL_CnBYSaw4l0mtYbU5Tb8ptt, https://drive.google.com/open?id=1D33V5cfHBbnLBKvKZp6PesSZnRIDY_JB, https://drive.google.com/open?id=1sAYpxhiaWbgg0KuqwUgn48_HeN9GqSEN, https://drive.google.com/open?id=1skGZ7GSKXT-7pYwY9cfk9Co02XHW8PQn, https://drive.google.com/open?id=1eM38w8lGpT-74wMRET8Gu7kOsrVkm6jF"/>
    <s v="juliasantiago400@gmail.com"/>
    <d v="1899-12-30T15:23:00"/>
    <n v="10"/>
    <n v="10"/>
    <n v="10"/>
    <n v="10"/>
    <n v="10"/>
    <n v="10"/>
    <n v="9"/>
    <n v="0"/>
    <n v="10"/>
    <n v="7"/>
    <n v="10"/>
    <n v="10"/>
    <n v="10"/>
    <n v="10"/>
    <n v="8"/>
    <n v="9.5"/>
    <n v="9.5"/>
  </r>
  <r>
    <x v="672"/>
    <x v="0"/>
    <x v="139"/>
    <x v="24"/>
    <s v="RJ"/>
    <x v="2"/>
    <x v="671"/>
    <x v="0"/>
    <n v="9"/>
    <m/>
    <s v="10 | Calçada com mais de 3,0 metros de largura e faixa livre com 1,20 m ou mais"/>
    <n v="12"/>
    <n v="5"/>
    <m/>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s v="Faixa elevada de pedestres"/>
    <s v="0 | Trecho não tem semáforo para pedestre ou semáforo está com defeito"/>
    <m/>
    <s v="5 | Trecho tem apenas placas indicando os pontos de interesse"/>
    <m/>
    <n v="6"/>
    <n v="68"/>
    <m/>
    <n v="6"/>
    <m/>
    <s v="5 | Trecho com algum local para descanso ou abrigo, como parada de ônibus ou marquise de edifício"/>
    <m/>
    <s v="5 | Trecho com algumas árvores que trazem sombra"/>
    <n v="5"/>
    <m/>
    <s v="10 | Local de tráfego leve, com velocidade até 40 km/h, com ruas movimentadas, comércio aberto e “sensação de segurança”"/>
    <m/>
    <s v="https://drive.google.com/open?id=1sMYKMkLzOhACQWUj3ksOR1U0luI1NWzQ, https://drive.google.com/open?id=1VEGXOD9hYJashvfU2LSKN23cZJPWU_Ko"/>
    <s v="juliasantiago400@gmail.com"/>
    <d v="1899-12-30T16:45:00"/>
    <n v="9"/>
    <n v="10"/>
    <n v="10"/>
    <n v="10"/>
    <n v="10"/>
    <n v="10"/>
    <n v="0"/>
    <n v="5"/>
    <n v="6"/>
    <n v="6"/>
    <n v="5"/>
    <n v="5"/>
    <n v="10"/>
    <n v="9.8000000000000007"/>
    <n v="5.833333333333333"/>
    <n v="5.5"/>
    <n v="8.1666666666666661"/>
  </r>
  <r>
    <x v="673"/>
    <x v="0"/>
    <x v="140"/>
    <x v="24"/>
    <s v="RJ"/>
    <x v="4"/>
    <x v="672"/>
    <x v="3"/>
    <n v="9"/>
    <s v="No embarque deste Terminal temos um trecho da calçada em obras. Os tapumes impedem avaliação precisa. "/>
    <s v="10 | Calçada com mais de 3,0 metros de largura e faixa livre com 1,20 m ou mais"/>
    <n v="3.5"/>
    <n v="1.5"/>
    <s v="Parte da calçada na área de embarque está interditada com tapumes. "/>
    <s v="10 | Calçada de aparência plana, que não impede o caminhar confortável e seguro"/>
    <m/>
    <n v="8"/>
    <s v="Parte da calçada de acesso ao embarque tem jardineira desproporcional ao tamanho total da mesma dificultando mobilidade confortável de vários pedestres com bagagens. "/>
    <n v="6"/>
    <m/>
    <s v="0 | Sem faixa de travessia no trecho"/>
    <s v="É interessante notar que o acesso ao embarque foi absolutamente desenhado levando em conta que os usuários do terminal só acessariam o local com automóveis. "/>
    <s v="0 | Trecho não tem semáforo para pedestre ou semáforo está com defeito."/>
    <s v="O único semáforo para pedestres está bem distante da entrada principal do embarque. Não considerei."/>
    <n v="2"/>
    <s v="Faltam informações no embarque sobre conexões com ônibus e orientação de pontos turísticos próximos. O mapa do terminal localizado na entrada está mal conservado embora tenha braile. "/>
    <s v="5 | Trecho com nível alto de ruído, que dificulta a conversação entre pessoas que caminham. Nível acima de 70 dB"/>
    <n v="75"/>
    <s v="Ruído possivelmente maior em dias de semana. "/>
    <s v="5 | Trecho com tráfego intenso de veículos, em especial motocicletas, ônibus, caminhões e vans com motor diesel"/>
    <m/>
    <s v="5 | Trecho com algum local para descanso ou abrigo, como parada de ônibus ou marquise de edifício"/>
    <m/>
    <n v="2"/>
    <n v="0"/>
    <s v="Jardineiras com manutenção ruim."/>
    <n v="6"/>
    <s v="Nesta área de embarque a velocidade dos carros não é alta pelo próprio desenho da via mas é um local bem complicado em termos de segurança pública. Os vigilantes da estação trabalham apenas na área interior.  "/>
    <s v="https://drive.google.com/open?id=1bV37a8E5rJv9-FBf9QWYUqSTam3z4DdW, https://drive.google.com/open?id=1F5UHBGpuobp28yQe9Jjv4hKW3s2in5cU, https://drive.google.com/open?id=1d6-3Pbib3W43l5BwtXi5EU8y1uyQ_Ml9, https://drive.google.com/open?id=1eP59qo_B1vK3dKuZEzCW0uM7flMLFe0x, https://drive.google.com/open?id=14NWYCdsSlVSYUwYHeuxJokvFtP--tiXn"/>
    <m/>
    <m/>
    <n v="9"/>
    <n v="10"/>
    <n v="10"/>
    <n v="8"/>
    <n v="6"/>
    <n v="0"/>
    <n v="0"/>
    <n v="2"/>
    <n v="5"/>
    <n v="5"/>
    <n v="5"/>
    <n v="2"/>
    <n v="6"/>
    <n v="8.6"/>
    <n v="0.33333333333333331"/>
    <n v="4"/>
    <n v="5.7666666666666666"/>
  </r>
  <r>
    <x v="674"/>
    <x v="0"/>
    <x v="140"/>
    <x v="24"/>
    <s v="RJ"/>
    <x v="4"/>
    <x v="673"/>
    <x v="3"/>
    <n v="7"/>
    <s v="Exatamente nas portas do desembarque as calçadas são niveladas mas os demais trechos apresentam irregularidades. São trechos importantes que levam os passageiros à estação do VLT e ao terminal de ônibus municipais. "/>
    <n v="7"/>
    <n v="3"/>
    <n v="1.2"/>
    <s v="Foram instaladas na faixa livre em frente às portas da saída barras de ferro cuja utilidade é duvidosa. "/>
    <n v="9"/>
    <m/>
    <s v="5 Obstáculos obrigam a constantes desvios."/>
    <s v="Os maiores obstáculos na área de desembarque são as barras de ferro em frente às portas da saída e os ambulantes. "/>
    <n v="7"/>
    <s v="As rampas da área de desembarque são maiores do que as do embarque. Estão posicionadas na direção do acesso aos outros modais mas não estão dentro das normas da ABNT."/>
    <n v="6"/>
    <s v="Embora as faixas de pedestres estejam claras a sinalização com relação aos outros modais é bastante precária. Também falta um mapa turístico embora haja um quiosque de informação no desembarque. "/>
    <n v="4"/>
    <s v="Sinais com tempo de espera absurdo para quem porta bagagens e vai fazer conexões com outros modais. O terminal poderia construir rampas de acesso diretas às estações dos modais mencionados para facilitar acesso e dar conforto no caso de intempéries. "/>
    <n v="2"/>
    <s v="Sinalização pobre levando em conta que estamos deixando um importante terminal rodoviário que acolhe passageiros de várias regiões do país. "/>
    <n v="6"/>
    <m/>
    <s v="Muitos veículos motorizados em volta. "/>
    <s v="5 | Trecho com tráfego intenso de veículos, em especial motocicletas, ônibus, caminhões e vans com motor diesel"/>
    <m/>
    <s v="5 | Trecho com algum local para descanso ou abrigo, como parada de ônibus ou marquise de edifício"/>
    <m/>
    <n v="2"/>
    <n v="0"/>
    <s v="Jardineira em mal estado de conservação. "/>
    <s v="5 | Trecho com trânsito mais agressivo e velocidade regulamentar acima de 50 km/h"/>
    <s v="Além da velocidade alta para o local aqui também temos problemas graves de segurança pública. "/>
    <s v="https://drive.google.com/open?id=1OHwD10ofT_Mieko6bkma-a1IxL8YuXfI, https://drive.google.com/open?id=19CRbxB-kZsnjUMsax7CE2n7hOWGPvEmR, https://drive.google.com/open?id=1tWyDceSrm2IIo7i5F1PI3mnf4IwZyi6-, https://drive.google.com/open?id=1iSbryaK5BaWKMMi2J2XlkvaJHrIh5OIM, https://drive.google.com/open?id=1RVIfPmXNViqKG253q6wNyz6XN9eHzT7j, https://drive.google.com/open?id=1IA-iuOw5WbfRBjOH9tdEPhGWFIGZTNxD, https://drive.google.com/open?id=1YE5p9xmr_dQdljlP9iJIOo3ZyTBU3ZAo, https://drive.google.com/open?id=1Tf72ScKK2JM3BWxz-Sxl5j5qjtV2kYiD, https://drive.google.com/open?id=1cVoQuz_3fHO978UX2I_jaYgt_pRQ3OgI, https://drive.google.com/open?id=1_AceHPubZamLgd1adsoFdTiepKxrBm1A"/>
    <m/>
    <m/>
    <n v="7"/>
    <n v="7"/>
    <n v="9"/>
    <n v="5"/>
    <n v="7"/>
    <n v="6"/>
    <n v="4"/>
    <n v="2"/>
    <n v="6"/>
    <n v="5"/>
    <n v="5"/>
    <n v="2"/>
    <n v="5"/>
    <n v="7"/>
    <n v="4.666666666666667"/>
    <n v="4.333333333333333"/>
    <n v="5.8"/>
  </r>
  <r>
    <x v="675"/>
    <x v="0"/>
    <x v="140"/>
    <x v="24"/>
    <s v="RJ"/>
    <x v="7"/>
    <x v="674"/>
    <x v="0"/>
    <n v="7"/>
    <s v="Há trincas e pequenos buracos na extensão avaliada."/>
    <n v="7"/>
    <n v="3"/>
    <n v="1"/>
    <s v="Há piso podotátil em partes da calçada, direcionando o deficiente visual para as áreas acessíveis da escola. "/>
    <n v="7"/>
    <m/>
    <s v="10 | Trecho sem obstáculos permite o caminhar contínuo pela calçada"/>
    <m/>
    <s v="5 | A rampa existe, mas está fora de norma ou sem manutenção"/>
    <m/>
    <n v="8"/>
    <s v="Pouca sinalização para rua que é repleta de estudantes. "/>
    <n v="7"/>
    <m/>
    <s v="0 | Trecho não tem nenhuma orientação para localização dos pedestres"/>
    <s v="Região deveria ter placas indicadoras das principais escolas federais e estaduais. "/>
    <n v="7"/>
    <n v="55"/>
    <m/>
    <n v="7"/>
    <m/>
    <s v="0 | Trecho sem nenhum pontos de apoio ou conforto para o pedestre"/>
    <s v="Pela concentração de estudantes deveria oferecer pontos de apoio."/>
    <n v="7"/>
    <n v="9"/>
    <s v="Árvores ainda em crescimento. Mas a área interna da escola também apresenta árvores. "/>
    <s v="5 | Trecho com trânsito mais agressivo e velocidade regulamentar acima de 50 km/h"/>
    <s v="A velocidade dos carros é alta se levarmos em conta que estamos numa área de 3km2 com 5 escolas importantes. "/>
    <s v="https://drive.google.com/open?id=1X0Vm87cHCNPXZffjiQzGbmoNUC7mQwK2, https://drive.google.com/open?id=10t6UYb56PxyAAMjgHR4p7UdzuG9tSDQz, https://drive.google.com/open?id=1Y8HI9vlmalFoqyGcmblatfsrFI8CyxIG, https://drive.google.com/open?id=1lX11dCzfQna_f3grUtsJ7NSgp-9DryW9, https://drive.google.com/open?id=1jAMPjyG2f6E01mJ-xN0iWY2z_yFc943u, https://drive.google.com/open?id=11dhFHHqsswZjT2z4xrKj06lJVPu2WHgi"/>
    <m/>
    <m/>
    <n v="7"/>
    <n v="7"/>
    <n v="7"/>
    <n v="10"/>
    <n v="5"/>
    <n v="8"/>
    <n v="7"/>
    <n v="0"/>
    <n v="7"/>
    <n v="7"/>
    <n v="0"/>
    <n v="7"/>
    <n v="5"/>
    <n v="7.2"/>
    <n v="6.333333333333333"/>
    <n v="5.833333333333333"/>
    <n v="6.5333333333333332"/>
  </r>
  <r>
    <x v="676"/>
    <x v="0"/>
    <x v="140"/>
    <x v="24"/>
    <s v="RJ"/>
    <x v="7"/>
    <x v="675"/>
    <x v="1"/>
    <s v="10 | Calçada nivelada, sem imperfeições"/>
    <s v="Pavimento com piso intertravado que apresenta blocos soltos em pequena parte."/>
    <s v="10 | Calçada com mais de 3,0 metros de largura e faixa livre com 1,20 m ou mais"/>
    <n v="6"/>
    <n v="2"/>
    <m/>
    <s v="10 | Calçada de aparência plana, que não impede o caminhar confortável e seguro"/>
    <m/>
    <s v="10 | Trecho sem obstáculos permite o caminhar contínuo pela calçada"/>
    <m/>
    <s v="5 | A rampa existe, mas está fora de norma ou sem manutenção"/>
    <s v="Uma das esquinas tem rampa com boa extensão mas fora do padrão. "/>
    <s v="10 | Faixa de pedestres bem visível, com iluminação para aumentar visibilidade e sinalização de advertência ao motorista Sem faixa de travessia no trecho"/>
    <m/>
    <n v="7"/>
    <s v="Temos dois colégios neste trecho da Rua São Francisco Xavier. O tempo de espera para travessia é excessivamente alto. "/>
    <n v="9"/>
    <s v="O Colégio tem um totem do &quot;Rio a pé&quot; bem na frente do estabelecimento. "/>
    <n v="2"/>
    <m/>
    <s v="Tráfego de veículos intenso por se tratar de rua principal da região. "/>
    <s v="5 | Trecho com tráfego intenso de veículos, em especial motocicletas, ônibus, caminhões e vans com motor diesel"/>
    <m/>
    <n v="3"/>
    <m/>
    <s v="5 | Trecho com algumas árvores que trazem sombra"/>
    <n v="5"/>
    <m/>
    <s v="5 | Trecho com trânsito mais agressivo e velocidade regulamentar acima de 50 km/h"/>
    <s v="Área do bairro considerada insegura. "/>
    <s v="https://drive.google.com/open?id=10XE507yf_CKtJoeY-rXjo_854QotJqhe, https://drive.google.com/open?id=11q4bZLYMCFtjZWIXnjRlq0VyqTWWQxIq, https://drive.google.com/open?id=19_Jr_a-wG8nECDuD9o--9GKeUmdmdVj6, https://drive.google.com/open?id=1SarC33UOX15tchV3RMMlo0R7BQQlOkW8, https://drive.google.com/open?id=1a14alm6a_fO0qiJ_SWtEJGzOS815tCmz, https://drive.google.com/open?id=1A5EoVFmqgJIMXxlWJ9NYkT3AtjpMHbX4, https://drive.google.com/open?id=1cobqU_vvKB9YAJPD4K6q3H5n_KN-ONu0, https://drive.google.com/open?id=1SH_iM8m0sBkrAWPGXCV1I7cZjHfr9F6b"/>
    <m/>
    <m/>
    <n v="10"/>
    <n v="10"/>
    <n v="10"/>
    <n v="10"/>
    <n v="5"/>
    <n v="10"/>
    <n v="7"/>
    <n v="9"/>
    <n v="2"/>
    <n v="5"/>
    <n v="3"/>
    <n v="5"/>
    <n v="5"/>
    <n v="9"/>
    <n v="8.8333333333333339"/>
    <n v="3.6666666666666665"/>
    <n v="7.5"/>
  </r>
  <r>
    <x v="677"/>
    <x v="0"/>
    <x v="140"/>
    <x v="24"/>
    <s v="RJ"/>
    <x v="7"/>
    <x v="676"/>
    <x v="0"/>
    <s v="5 | Calçada com frestas, além de algumas falhas no pavimento"/>
    <s v="A calçada tem algumas trincas e uma árvore que a bloqueia num ponto de sua extensão. "/>
    <s v="5 | Calçada com menos de 2,0 metros de largura e faixa livre com menos de 1,20 m"/>
    <n v="2"/>
    <n v="1"/>
    <s v="Duas árvores grandes bloqueando o caminho. Uma delas foi cortada mas o tronco segue no local. "/>
    <n v="9"/>
    <m/>
    <n v="7"/>
    <m/>
    <n v="2"/>
    <s v="Só há rampas fora do padrão na travessia em frente ao acesso principal. Nem mesmo a entrada do edifício parece adaptada. "/>
    <s v="5 | Faixa desgastada, com falta de manutenção e sem placas de advertência."/>
    <s v="A travessia de pedestres une a entrada do Cefet com um edifício da Petrobrás. O fluxo de pessoas durante a semana é alto. Sendo assim a travessia está mal sinalizada."/>
    <s v="5 | Trecho com semáforo para pedestres, mas sem sinal sonoro. Espera para abertura superior a 1 min. e tempo curto (menos de 15 seg.) para travessia"/>
    <m/>
    <s v="0 | Trecho não tem nenhuma orientação para localização dos pedestres"/>
    <m/>
    <n v="6"/>
    <n v="60"/>
    <m/>
    <n v="6"/>
    <m/>
    <s v="0 | Trecho sem nenhum pontos de apoio ou conforto para o pedestre"/>
    <s v="Estamos muito próximos da Universidade Veiga de Almeida que poderia oferecer apoio para os que se dirigem à estação do metrô. A Rua General Canabarro, apesar da concentração de instituições de ensino, é bastante precária em termos de apoio ao pedestre. "/>
    <n v="3"/>
    <n v="7"/>
    <s v="Árvores ainda em crescimento. Trecho arborizado apenas em frente ao edifício da Petrobrás. "/>
    <s v="5 | Trecho com trânsito mais agressivo e velocidade regulamentar acima de 50 km/h"/>
    <s v="Os carros andam pela Rua General Canabarro numa velocidade absurda para o local. Necessidade absoluta de redutores de velocidade no local. "/>
    <s v="https://drive.google.com/open?id=1i-ujEJdlR4F_uFW4WiKKfmo6j91D3bv1, https://drive.google.com/open?id=1H-Vh9gyf1ecG8zj7p-GWsg75Shz5iLkT, https://drive.google.com/open?id=1MhFP-Wl_736cIbXvVicR_pKgFRz2MCmy, https://drive.google.com/open?id=1VKOdttKHy02QjF36mtqdRYe980ePdXNL, https://drive.google.com/open?id=1baxZrqpwAcZwYipcPVlbw73TDu0zB3Cn, https://drive.google.com/open?id=1l6epwp5cP337ivQIaR2wr6vMhDtHFowP, https://drive.google.com/open?id=1tnjN3hfobkL1e203TcDO2_HYVcW0dXJP, https://drive.google.com/open?id=18P3znlWkydxe6u5GnqZ3zlify8JEzdiR, https://drive.google.com/open?id=1CTKzJYf4j1obtjmu7bX6cNZGdSyDACWn"/>
    <m/>
    <m/>
    <n v="5"/>
    <n v="5"/>
    <n v="9"/>
    <n v="7"/>
    <n v="2"/>
    <n v="5"/>
    <n v="5"/>
    <n v="0"/>
    <n v="6"/>
    <n v="6"/>
    <n v="0"/>
    <n v="3"/>
    <n v="5"/>
    <n v="5.6"/>
    <n v="4.166666666666667"/>
    <n v="4"/>
    <n v="4.9333333333333336"/>
  </r>
  <r>
    <x v="678"/>
    <x v="0"/>
    <x v="141"/>
    <x v="24"/>
    <s v="RJ"/>
    <x v="7"/>
    <x v="677"/>
    <x v="0"/>
    <s v="5 | Calçada com frestas, além de algumas falhas no pavimento"/>
    <s v="A rampa de acessibilidade estava bloqueada por um carro."/>
    <s v="10 | Calçada com mais de 3,0 metros de largura e faixa livre com 1,20 m ou mais"/>
    <m/>
    <m/>
    <m/>
    <n v="9"/>
    <m/>
    <s v="10 | Trecho sem obstáculos permite o caminhar contínuo pela calçada"/>
    <m/>
    <s v="5 | A rampa existe, mas está fora de norma ou sem manutenção"/>
    <s v="Fora da norma, sem indicacao e bloqueada por veiculo estacionado"/>
    <s v="0 | Sem faixa de travessia no trecho"/>
    <m/>
    <s v="0 | Trecho não tem semáforo para pedestre ou semáforo está com defeito"/>
    <m/>
    <s v="0 | Trecho não tem nenhuma orientação para localização dos pedestres"/>
    <m/>
    <n v="8"/>
    <m/>
    <m/>
    <s v="5 | Trecho com tráfego intenso de veículos, em especial motocicletas, ônibus, caminhões e vans com motor diesel"/>
    <m/>
    <s v="0 | Trecho sem nenhum ponto de apoio ou conforto para o pedestre"/>
    <m/>
    <n v="8"/>
    <m/>
    <m/>
    <n v="6"/>
    <s v="Sem semaforo ou faixa de pedestre, há quebramola sinalizado por placa. Pintura do quabramola esta gasta. Presenciei mais de um carro &quot;voando&quot; sobre quebramola e se chocando contra o chão, quer dizer, velocidade alta. Nao há placa indicando limite de velocidade."/>
    <s v="https://drive.google.com/open?id=11fIgKDLH5TKSBJYAKJ6oWrYBB-aWhLDQ, https://drive.google.com/open?id=15wIVVFwUNY0iP4jh_3fdoZkcWbG8GaKL, https://drive.google.com/open?id=1z8M596hGD8H5HSYFACh0svguXJV3ZehM, https://drive.google.com/open?id=1HGvDu2MLu0_iru7Gis8ugz0FusgSBdih, https://drive.google.com/open?id=1Pvbi8dBNP7Cz_rpZTlyKLsbJ_D2kN7I8, https://drive.google.com/open?id=1bnLz60-Y9EdUyCSnIgVqMpGo4Ijdn9n7, https://drive.google.com/open?id=1uqF4m2_XF1uP-LYJne6Me4eHK26BZuyO, https://drive.google.com/open?id=1OUdpT9279T2rF4kBKltBS1EyW_2lTSag, https://drive.google.com/open?id=1C9FkNLMChbgf6XxEQLiFrN3XHyiGIp75, https://drive.google.com/open?id=1GwfCQuKkWW6NeCTQQetwZqzFK4OW8PjU"/>
    <s v="sm.talarico@gmail.com"/>
    <d v="1899-12-30T12:40:00"/>
    <n v="5"/>
    <n v="10"/>
    <n v="9"/>
    <n v="10"/>
    <n v="5"/>
    <n v="0"/>
    <n v="0"/>
    <n v="0"/>
    <n v="8"/>
    <n v="5"/>
    <n v="0"/>
    <n v="8"/>
    <n v="6"/>
    <n v="7.8"/>
    <n v="0"/>
    <n v="6.166666666666667"/>
    <n v="5.7333333333333334"/>
  </r>
  <r>
    <x v="679"/>
    <x v="0"/>
    <x v="140"/>
    <x v="24"/>
    <s v="RJ"/>
    <x v="2"/>
    <x v="678"/>
    <x v="0"/>
    <n v="8"/>
    <m/>
    <n v="7"/>
    <n v="3"/>
    <n v="1.5"/>
    <s v="Largura varia dependendo do trecho. "/>
    <s v="10 | Calçada de aparência plana, que não impede o caminhar confortável e seguro"/>
    <m/>
    <s v="10 | Trecho sem obstáculos permite o caminhar contínuo pela calçada"/>
    <m/>
    <s v="0 | Não há rampas de acessibilidade."/>
    <s v="Não há rampas na travessia em frente ao hospital nem na entrada do local. Cadeira de rodas terá que usar acesso dos carros. "/>
    <n v="8"/>
    <s v="Recentemente foi implantada uma travessia bem na frente do hospital. Mas não há rampas de acesso e nem iluminação adicional à noite. "/>
    <n v="8"/>
    <s v="Falta de rampas de acesso no semáforo. No momento da avaliação não ficou vermelho para os carros. "/>
    <s v="0 | Trecho não tem nenhuma orientação para localização dos pedestres"/>
    <m/>
    <n v="6"/>
    <n v="70"/>
    <m/>
    <n v="6"/>
    <m/>
    <s v="0 | Trecho sem nenhum ponto de apoio ou conforto para o pedestre"/>
    <m/>
    <s v="5 | Trecho com algumas árvores que trazem sombra"/>
    <n v="6"/>
    <m/>
    <s v="5 | Trecho com trânsito mais agressivo e velocidade regulamentar acima de 50 km/h"/>
    <m/>
    <s v="https://drive.google.com/open?id=16PCO4K4HA_SDOPhgZVihuWp91UgDQDg8, https://drive.google.com/open?id=17hLJKtkGIzJsgTDYq-_kEe3UymmjvjRp, https://drive.google.com/open?id=1pT0fsYnIpaLJDpopy-htVFfo7hHlw_RL, https://drive.google.com/open?id=1xZ8ceCLeCeg1aD0Iyflw94Yn3zk4iQZ2"/>
    <s v="thatianamurillo@gmail.com"/>
    <d v="1899-12-30T16:37:00"/>
    <n v="8"/>
    <n v="7"/>
    <n v="10"/>
    <n v="10"/>
    <n v="0"/>
    <n v="8"/>
    <n v="8"/>
    <n v="0"/>
    <n v="6"/>
    <n v="6"/>
    <n v="0"/>
    <n v="5"/>
    <n v="5"/>
    <n v="7"/>
    <n v="6.666666666666667"/>
    <n v="4.666666666666667"/>
    <n v="6.2666666666666666"/>
  </r>
  <r>
    <x v="680"/>
    <x v="0"/>
    <x v="140"/>
    <x v="24"/>
    <s v="RJ"/>
    <x v="7"/>
    <x v="679"/>
    <x v="0"/>
    <n v="7"/>
    <s v="Ha trechos da calçada no entorno do colégio que estão com rachaduras."/>
    <n v="9"/>
    <n v="3"/>
    <n v="1.5"/>
    <s v="A faixa livre é boa na maior parte do quarteirão. Só fica comprometida em trechos onde a largura da gola de algumas árvores está grande demais. "/>
    <s v="10 | Calçada de aparência plana, que não impede o caminhar confortável e seguro"/>
    <m/>
    <n v="9"/>
    <m/>
    <n v="8"/>
    <s v="O colégio ocupa um quarteirão e há rampas nas quatro esquinas mas precisam de manutenção. "/>
    <n v="8"/>
    <m/>
    <n v="7"/>
    <s v="A sinalização é boa mas necessita sinal sonoro. "/>
    <n v="3"/>
    <s v="Em se tratando de um colégio de aplicação localizado no Jardim Botânico deveria ter melhor sinalização de placas."/>
    <n v="6"/>
    <m/>
    <m/>
    <s v="5 | Trecho com tráfego intenso de veículos, em especial motocicletas, ônibus, caminhões e vans com motor diesel"/>
    <m/>
    <n v="9"/>
    <s v="O colégio está cercado por duas praças bem simpáticas com bastante mobiliário. Só faltam lugares cobertos. "/>
    <n v="8"/>
    <n v="13"/>
    <s v="Jardineiras precisam de reparos nas golas."/>
    <n v="7"/>
    <m/>
    <s v="https://drive.google.com/open?id=19b25OtIuEAHv7L2TDmvMpGO1S1oKoADp, https://drive.google.com/open?id=1fcgE6fDIBw4Cpg9VJK2XzlEcSejCZY-Z, https://drive.google.com/open?id=1zcrTTlqJpaDlF0E9Z1RhlQ2i5I2aUOk3, https://drive.google.com/open?id=1YQRs575LWyQFd0vD8Z3AJf-WIKT7uR1w, https://drive.google.com/open?id=1rk5sZHHoXTtVgIMjRlbNDL_GrYszE4S0, https://drive.google.com/open?id=10l6C4nIwoiBlCQ3dGR5jsbFBq6jeQFBZ, https://drive.google.com/open?id=1afih46ZmO-T2a3sveT-ij8zB-S8VCH_v, https://drive.google.com/open?id=1lIh8Yx2rvIlGhHa8jM3OPKeSAZlaktGz"/>
    <s v="thatianamurillo@gmail.com"/>
    <d v="1899-12-30T12:56:00"/>
    <n v="7"/>
    <n v="9"/>
    <n v="10"/>
    <n v="9"/>
    <n v="8"/>
    <n v="8"/>
    <n v="7"/>
    <n v="3"/>
    <n v="6"/>
    <n v="5"/>
    <n v="9"/>
    <n v="8"/>
    <n v="7"/>
    <n v="8.6"/>
    <n v="6.833333333333333"/>
    <n v="7"/>
    <n v="7.7666666666666666"/>
  </r>
  <r>
    <x v="681"/>
    <x v="0"/>
    <x v="140"/>
    <x v="24"/>
    <s v="RJ"/>
    <x v="2"/>
    <x v="680"/>
    <x v="0"/>
    <n v="2"/>
    <s v="O entorno do Hospital é de pedras portuguesas. A conservação está muito comprometida. Agravante de ser hospital!"/>
    <s v="5 | Calçada com menos de 2,0 metros de largura e faixa livre com menos de 1,20 m"/>
    <n v="1.8"/>
    <n v="1"/>
    <s v="A largura varia muito conforme a rua mas na entrada principal as medidas são as piores. Faixa livre inexistente em alguns trechos pela má conservação da calçada. "/>
    <n v="6"/>
    <s v="A calçada é plana mas a falta de conservação deixou várias irregularidades em razão das raízes. "/>
    <n v="7"/>
    <m/>
    <s v="5 | A rampa existe, mas está fora de norma ou sem manutenção"/>
    <m/>
    <s v="5 | Faixa desgastada, com falta de manutenção e sem placas de advertência."/>
    <m/>
    <s v="5 | Trecho com semáforo para pedestres, mas sem sinal sonoro. Espera para abertura superior a 1 min. e tempo curto (menos de 15 seg.) para travessia"/>
    <m/>
    <n v="4"/>
    <s v="Poderia ter mais informação na entrada da Rua Oliveira Rocha, que é o caminho dos pedestres. "/>
    <n v="6"/>
    <n v="55"/>
    <m/>
    <s v="5 | Trecho com tráfego intenso de veículos, em especial motocicletas, ônibus, caminhões e vans com motor diesel"/>
    <m/>
    <s v="0 | Trecho sem nenhum ponto de apoio ou conforto para o pedestre"/>
    <m/>
    <n v="8"/>
    <n v="23"/>
    <s v="Golas em péssimo estado de conservação. "/>
    <s v="5 | Trecho com trânsito mais agressivo e velocidade regulamentar acima de 50 km/h"/>
    <m/>
    <s v="https://drive.google.com/open?id=1ndkSArHGPStMZ2uhaZILVf_4zI3-5a7R, https://drive.google.com/open?id=160op5znZeVXhlU_ufUj56-Llaiub2xD6, https://drive.google.com/open?id=14uYHV3Y9NYzAdGoh0uQph9VDVV6YZLeK, https://drive.google.com/open?id=1PGuew4ioMAcBsLCu9bjGT9fkk1LZNA7L, https://drive.google.com/open?id=1ZhkIBR-sbQNEn9VDd5vcFc-6UD6PbUYQ, https://drive.google.com/open?id=1tnSbsrm6dk_Bi8HR-h1Jqad0tdHsuq3b, https://drive.google.com/open?id=1JtFMDm9L_e_Zkk6_Gn1M7QWcu2oSnZYQ, https://drive.google.com/open?id=110sXrDR-3dXNJ_1nuY6vjl1Q_3AhWJbu, https://drive.google.com/open?id=1t54NzkzEofz1NsH_MtI2hzP-Q3f0-KDV"/>
    <s v="thatianamurillo@gmail.com"/>
    <d v="1899-12-30T14:00:00"/>
    <n v="2"/>
    <n v="5"/>
    <n v="6"/>
    <n v="7"/>
    <n v="5"/>
    <n v="5"/>
    <n v="5"/>
    <n v="4"/>
    <n v="6"/>
    <n v="5"/>
    <n v="0"/>
    <n v="8"/>
    <n v="5"/>
    <n v="5"/>
    <n v="4.833333333333333"/>
    <n v="5.5"/>
    <n v="5.0666666666666664"/>
  </r>
  <r>
    <x v="682"/>
    <x v="0"/>
    <x v="140"/>
    <x v="24"/>
    <s v="RJ"/>
    <x v="1"/>
    <x v="681"/>
    <x v="1"/>
    <s v="5 | Calçada com frestas, além de algumas falhas no pavimento"/>
    <m/>
    <s v="10 | Calçada com mais de 3,0 metros de largura e faixa livre com 1,20 m ou mais"/>
    <n v="5"/>
    <n v="3"/>
    <s v="Na entrada principal que fica na esquina a largura é bem grande. "/>
    <s v="10 | Calçada de aparência plana, que não impede o caminhar confortável e seguro"/>
    <m/>
    <s v="10 | Trecho sem obstáculos permite o caminhar contínuo pela calçada"/>
    <m/>
    <n v="9"/>
    <s v="As rampas de acesso precisam de manutenção. Falhas na pavimentação. "/>
    <s v="5 | Faixa desgastada, com falta de manutenção e sem placas de advertência."/>
    <m/>
    <s v="5 | Trecho com semáforo para pedestres, mas sem sinal sonoro. Espera para abertura superior a 1 min. e tempo curto (menos de 15 seg.) para travessia"/>
    <m/>
    <s v="5 | Trecho tem apenas placas indicando os pontos de interesse"/>
    <s v="Existe uma placa do Rio a pé posicionada do outro lado da calçada do CER Leblon. Faria mais sentido na frente do mesmo. "/>
    <s v="5 | Trecho com nível alto de ruído, que dificulta a conversação entre pessoas que caminham. Nível acima de 70 dB"/>
    <n v="70"/>
    <m/>
    <s v="5 | Trecho com tráfego intenso de veículos, em especial motocicletas, ônibus, caminhões e vans com motor diesel"/>
    <m/>
    <s v="0 | Trecho sem nenhum ponto de apoio ou conforto para o pedestre"/>
    <m/>
    <s v="0 | Trecho de rua sem nenhuma vegetação"/>
    <n v="0"/>
    <m/>
    <s v="5 | Trecho com trânsito mais agressivo e velocidade regulamentar acima de 50 km/h"/>
    <m/>
    <s v="https://drive.google.com/open?id=1R6rVNBEmQZ0H5oBextJJxmD_JA6nl_sf, https://drive.google.com/open?id=1Jx_1qeunBJis95tvJt1aLx3jHhBlOL6t, https://drive.google.com/open?id=1z6vuTmoMJB7J-QQUcPo52y8zWJvoc7j0, https://drive.google.com/open?id=1_JeseEOkbgGB45ZWvGOvfoR-5NmFk0LZ, https://drive.google.com/open?id=16cGs8_R2c0yvmSwUxwGFH12iqcT9ZTmE, https://drive.google.com/open?id=1qyrOGp7I2IvTyEtn6mZTumiEYG4BPrcS, https://drive.google.com/open?id=1E3ixbkbKCdbYBOB5_x-pFWtKOFazUv9B, https://drive.google.com/open?id=1RKm-EcmtW3VkcDW5_LN15Kq7qqxPVoPh, https://drive.google.com/open?id=1WRNtM6eTWOD_UrMxZVSD7rN3bIclSTZx"/>
    <s v="thatianamurillo@gmail.com"/>
    <d v="1899-12-30T15:30:00"/>
    <n v="5"/>
    <n v="10"/>
    <n v="10"/>
    <n v="10"/>
    <n v="9"/>
    <n v="5"/>
    <n v="5"/>
    <n v="5"/>
    <n v="5"/>
    <n v="5"/>
    <n v="0"/>
    <n v="0"/>
    <n v="5"/>
    <n v="8.8000000000000007"/>
    <n v="5"/>
    <n v="2.5"/>
    <n v="6.4"/>
  </r>
  <r>
    <x v="683"/>
    <x v="0"/>
    <x v="140"/>
    <x v="24"/>
    <s v="RJ"/>
    <x v="2"/>
    <x v="682"/>
    <x v="1"/>
    <s v="5 | Calçada com frestas, além de algumas falhas no pavimento"/>
    <m/>
    <n v="6"/>
    <n v="2"/>
    <n v="1.7"/>
    <s v="Na entrada principal do Miguel Couto a calçada se estreita porém há uma rampa de acesso em boas condições. "/>
    <s v="10 | Calçada de aparência plana, que não impede o caminhar confortável e seguro"/>
    <m/>
    <s v="10 | Trecho sem obstáculos permite o caminhar contínuo pela calçada"/>
    <m/>
    <n v="8"/>
    <s v="A rampa de acesso da entrada, embora esteja em boas condições, é mal posicionada e deveria oferecer acesso às pessoas que vem de ambos lados da calçada. "/>
    <s v="5 | Faixa desgastada, com falta de manutenção e sem placas de advertência."/>
    <s v="Observa-se uma linha de desejo em frente ao hospital. As pessoas precisam andar até a esquina do CER Leblon para atravessar. "/>
    <s v="5 | Trecho com semáforo para pedestres, mas sem sinal sonoro. Espera para abertura superior a 1 min. e tempo curto (menos de 15 seg.) para travessia"/>
    <s v="Ver comentário da questão anterior. "/>
    <s v="0 | Trecho não tem nenhuma orientação para localização dos pedestres"/>
    <m/>
    <s v="5 | Trecho com nível alto de ruído, que dificulta a conversação entre pessoas que caminham. Nível acima de 70 dB"/>
    <m/>
    <m/>
    <s v="5 | Trecho com tráfego intenso de veículos, em especial motocicletas, ônibus, caminhões e vans com motor diesel"/>
    <m/>
    <s v="0 | Trecho sem nenhum ponto de apoio ou conforto para o pedestre"/>
    <m/>
    <n v="3"/>
    <n v="2"/>
    <s v="As árvores existentes na área estão no canteiro que divide as pistas dos carros. "/>
    <s v="5 | Trecho com trânsito mais agressivo e velocidade regulamentar acima de 50 km/h"/>
    <m/>
    <s v="https://drive.google.com/open?id=1jpqAWx5J9yXl3a3TqwFnznF8zqgcbTkT, https://drive.google.com/open?id=1Nyj7z1Op16_d8eIVKF8264-ZOfPbPQdK, https://drive.google.com/open?id=1qwaGPpF9MY_XyiPPfYLtomydvlsE9BqD, https://drive.google.com/open?id=1IWKIHuNrf0nnE6BgeIP5netQCz6xf6kL, https://drive.google.com/open?id=1lzTQunsTQO5oFNaNZYtdXLmJT85ItEw8, https://drive.google.com/open?id=1m_Tcvz-wveDIMVYwucSuk_ECCk7XGJke"/>
    <s v="thatianamurillo@gmail.com"/>
    <d v="1899-12-30T15:45:00"/>
    <n v="5"/>
    <n v="6"/>
    <n v="10"/>
    <n v="10"/>
    <n v="8"/>
    <n v="5"/>
    <n v="5"/>
    <n v="0"/>
    <n v="5"/>
    <n v="5"/>
    <n v="0"/>
    <n v="3"/>
    <n v="5"/>
    <n v="7.8"/>
    <n v="4.166666666666667"/>
    <n v="3.5"/>
    <n v="5.9333333333333336"/>
  </r>
  <r>
    <x v="684"/>
    <x v="0"/>
    <x v="140"/>
    <x v="24"/>
    <s v="RJ"/>
    <x v="1"/>
    <x v="683"/>
    <x v="0"/>
    <n v="7"/>
    <m/>
    <n v="8"/>
    <n v="2"/>
    <n v="1.2"/>
    <s v="Há um estreitamento bem na entrada da Superintendência devido à duas jardineiras. "/>
    <n v="9"/>
    <m/>
    <s v="10 | Trecho sem obstáculos permite o caminhar contínuo pela calçada"/>
    <m/>
    <n v="7"/>
    <m/>
    <s v="5 | Faixa desgastada, com falta de manutenção e sem placas de advertência."/>
    <m/>
    <s v="5 | Trecho com semáforo para pedestres, mas sem sinal sonoro. Espera para abertura superior a 1 min. e tempo curto (menos de 15 seg.) para travessia"/>
    <m/>
    <s v="0 | Trecho não tem nenhuma orientação para localização dos pedestres"/>
    <m/>
    <n v="7"/>
    <m/>
    <m/>
    <s v="5 | Trecho com tráfego intenso de veículos, em especial motocicletas, ônibus, caminhões e vans com motor diesel"/>
    <m/>
    <s v="0 | Trecho sem nenhum ponto de apoio ou conforto para o pedestre"/>
    <m/>
    <s v="10 | Rua com árvores dispostas a cada 10 metros. Canteiros ajardinados e bem mantidos ao lado da calçada. Edificações também têm jardins e árvores"/>
    <n v="7"/>
    <s v="Edifício da Superintendência com várias árvores na entrada. "/>
    <s v="5 | Trecho com trânsito mais agressivo e velocidade regulamentar acima de 50 km/h"/>
    <m/>
    <s v="https://drive.google.com/open?id=1ETATxm3WahhWd2HnbrKh0P5bF8mqT2ds, https://drive.google.com/open?id=1t2lPZHUiLVD9lI_BHekrORzmU1Hb6miz, https://drive.google.com/open?id=147OLdl8aS5RJ3rBAzVnJ5nWI7Dy2cF3o, https://drive.google.com/open?id=1PTlrLQhPOBbO3Y4ezyM8zWjeTDZyL5jf, https://drive.google.com/open?id=1fZls7Fz0AsJGTemA6qDHyYcNY3r4WQJZ, https://drive.google.com/open?id=1K_yIykyVbSaF5_0E4g43kRzm9j-cSywp, https://drive.google.com/open?id=14cpgWyHuo5_Fuzjp-TA6U_-aJYUHENQv, https://drive.google.com/open?id=1uTmnUsmE8Al3gH51E7iODYEYpoLjXZ1B"/>
    <s v="thatianamurillo@gmail.com"/>
    <d v="1899-12-30T16:20:00"/>
    <n v="7"/>
    <n v="8"/>
    <n v="9"/>
    <n v="10"/>
    <n v="7"/>
    <n v="5"/>
    <n v="5"/>
    <n v="0"/>
    <n v="7"/>
    <n v="5"/>
    <n v="0"/>
    <n v="10"/>
    <n v="5"/>
    <n v="8.1999999999999993"/>
    <n v="4.166666666666667"/>
    <n v="6.5"/>
    <n v="6.7333333333333334"/>
  </r>
  <r>
    <x v="685"/>
    <x v="0"/>
    <x v="142"/>
    <x v="25"/>
    <s v="BA"/>
    <x v="3"/>
    <x v="684"/>
    <x v="2"/>
    <n v="9"/>
    <s v="Não possui piso tátil"/>
    <n v="9"/>
    <n v="2.5"/>
    <n v="1.1000000000000001"/>
    <m/>
    <s v="10 | Calçada de aparência plana, que não impede o caminhar confortável e seguro"/>
    <m/>
    <n v="9"/>
    <s v="Porque postes e lixeiras e placas alternam entre lado direito e esquerdo o que faz com que a faixa livre não seja tão larga em alguns trechos."/>
    <s v="10 | Rampas e todas as esquinas, absolutamente de acordo com o padrão da NBR 9050."/>
    <m/>
    <n v="9"/>
    <m/>
    <s v="0 | Trecho não tem semáforo para pedestre ou semáforo está com defeito"/>
    <s v="Sem semáforo. "/>
    <s v="5 | Trecho tem apenas placas indicando os pontos de interesse"/>
    <m/>
    <s v="10 | Trecho com baixo nível de ruído, com, no máximo, 65 dB de nível sonoro"/>
    <n v="45"/>
    <m/>
    <n v="9"/>
    <m/>
    <s v="10 | Trecho com muitos bancos, praças, minipraças, espaços cobertos para descanso, abrigos para a chuva, banheiros e bebedouros públicos"/>
    <s v="Contem a Praça Vinicius de Morais, pontos de ônibus, e &quot;bancos&quot; contínuos de concreto ao longo da praia. "/>
    <n v="9"/>
    <m/>
    <s v="As arvores não protegem os pedestres do sol. "/>
    <n v="7"/>
    <s v="Local com circulação leve de pedestres e pouco  policiamento."/>
    <s v="https://drive.google.com/open?id=17N__UXPbq9X3roC36I7FjmriLg9D0_RN, https://drive.google.com/open?id=1CcIg-hlglxSjhOOo7sQK0ufCCfSq-xFo, https://drive.google.com/open?id=1pB5JRvHM6ixSqtwQs_7jOvCeUg3cvbwT, https://drive.google.com/open?id=196a5Y7ZtX47la4OsRxmXxbSblwXgkZnG, https://drive.google.com/open?id=1HsHdKmQdP1X38nYQENMBFn2zS6nbtnvH, https://drive.google.com/open?id=1vA7-JIg4q3oADqg1TgDZVdeJ9lJHy_b8, https://drive.google.com/open?id=1R2YodILPSeSQ_QfBMlHx4tMkWVYoiQej"/>
    <s v="isabellaillana@gmail.com"/>
    <d v="1899-12-30T12:00:00"/>
    <n v="9"/>
    <n v="9"/>
    <n v="10"/>
    <n v="9"/>
    <n v="10"/>
    <n v="9"/>
    <n v="0"/>
    <n v="5"/>
    <n v="10"/>
    <n v="9"/>
    <n v="10"/>
    <n v="9"/>
    <n v="7"/>
    <n v="9.4"/>
    <n v="5.333333333333333"/>
    <n v="9.5"/>
    <n v="8.3666666666666671"/>
  </r>
  <r>
    <x v="686"/>
    <x v="0"/>
    <x v="142"/>
    <x v="25"/>
    <s v="BA"/>
    <x v="7"/>
    <x v="685"/>
    <x v="0"/>
    <n v="3"/>
    <s v="Calçada com alguns buracos e pedras soltas"/>
    <n v="3"/>
    <n v="2.5"/>
    <n v="0"/>
    <s v="As fachadas das lojas e barracas ocupam a faixa livre da calçadas ou totalmente as calçadas"/>
    <n v="8"/>
    <m/>
    <s v="0 | Lugar fechado de barreiras, que obriga o cidadão a sair para a rua."/>
    <s v="Em decorrencia da fakta de espaço os pedestres são obrigados a sair para a rua"/>
    <s v="0 | Não há rampas de acessibilidade."/>
    <m/>
    <s v="5 | Faixa desgastada, com falta de manutenção e sem placas de advertência."/>
    <m/>
    <s v="0 | Trecho não tem semáforo para pedestre ou semáforo está com defeito"/>
    <s v="Semáforo inexistente."/>
    <n v="1"/>
    <s v="Placas apenas referente ao transito. "/>
    <n v="4"/>
    <n v="60"/>
    <m/>
    <n v="3"/>
    <m/>
    <s v="5 | Trecho com algum local para descanso ou abrigo, como parada de ônibus ou marquise de edifício"/>
    <s v="Possui pontos de ônibus e a Praça da Matriz"/>
    <n v="3"/>
    <m/>
    <s v="Poucas arvores. "/>
    <n v="7"/>
    <m/>
    <s v="https://drive.google.com/open?id=1GUYi4TL7ddt90m_lBA3dNL-oNt9cXkot, https://drive.google.com/open?id=1AngC5Si5ShLOOmu0mdDILT0UmsdmoQLx, https://drive.google.com/open?id=1O3JnFkhL0W6bnvwVzCss7dU84nI1BHFP, https://drive.google.com/open?id=19dGWNHMFUK0UHVwR6Mdhj2aeTaHzkvEa, https://drive.google.com/open?id=14asaiEoVkxa5rfeNd4mtxmiFBbRakAh9, https://drive.google.com/open?id=1UM5NkeYH9CGq6qUTocGhshmRK0F__d1C"/>
    <s v="isabellaillana@gmail.com"/>
    <d v="1899-12-30T16:00:00"/>
    <n v="3"/>
    <n v="3"/>
    <n v="8"/>
    <n v="0"/>
    <n v="0"/>
    <n v="5"/>
    <n v="0"/>
    <n v="1"/>
    <n v="4"/>
    <n v="3"/>
    <n v="5"/>
    <n v="3"/>
    <n v="7"/>
    <n v="2.8"/>
    <n v="2.6666666666666665"/>
    <n v="3.6666666666666665"/>
    <n v="3.3666666666666667"/>
  </r>
  <r>
    <x v="687"/>
    <x v="0"/>
    <x v="142"/>
    <x v="25"/>
    <s v="BA"/>
    <x v="2"/>
    <x v="686"/>
    <x v="2"/>
    <n v="4"/>
    <s v="Calçadas com alguns buracos"/>
    <s v="0 | Calçada estreita, com menos de 1,20 m, sem faixa livre"/>
    <n v="1.1000000000000001"/>
    <n v="0"/>
    <m/>
    <s v="5 | Inclinação acima de 5 graus já dificulta a passagem"/>
    <m/>
    <s v="5 | Obstáculos obrigam a constantes desvios."/>
    <m/>
    <s v="0 | Não há rampas de acessibilidade."/>
    <m/>
    <s v="0 | Sem faixa de travessia no trecho"/>
    <m/>
    <s v="0 | Trecho não tem semáforo para pedestre ou semáforo está com defeito"/>
    <s v="Semáforo inexistente"/>
    <n v="2"/>
    <s v="Placas apenas referentes ao transito"/>
    <n v="7"/>
    <n v="40"/>
    <m/>
    <n v="7"/>
    <m/>
    <s v="0 | Trecho sem nenhum ponto de apoio ou conforto para o pedestre"/>
    <m/>
    <n v="3"/>
    <m/>
    <s v="Poucas arvores"/>
    <n v="8"/>
    <m/>
    <s v="https://drive.google.com/open?id=1RqOUlNeGUYfs-m8dLfh0jnslJkvKFhj9, https://drive.google.com/open?id=123lfbiUXixgQsMLPpqBzyXDyJf8aagrV, https://drive.google.com/open?id=1jVu-LOyOH1-HTuMfPI0bbFkn-CfdX1ti"/>
    <s v="isabellaillana@gmail.com"/>
    <d v="1899-12-30T16:30:00"/>
    <n v="4"/>
    <n v="0"/>
    <n v="5"/>
    <n v="5"/>
    <n v="0"/>
    <n v="0"/>
    <n v="0"/>
    <n v="2"/>
    <n v="7"/>
    <n v="7"/>
    <n v="0"/>
    <n v="3"/>
    <n v="8"/>
    <n v="2.8"/>
    <n v="0.33333333333333331"/>
    <n v="4.5"/>
    <n v="3.1666666666666665"/>
  </r>
  <r>
    <x v="688"/>
    <x v="0"/>
    <x v="142"/>
    <x v="25"/>
    <s v="BA"/>
    <x v="0"/>
    <x v="687"/>
    <x v="2"/>
    <n v="3"/>
    <s v="Calçadas com buracos e pedras soltas"/>
    <n v="4"/>
    <n v="2.5"/>
    <n v="1"/>
    <s v="Porem muitos carros estacionam e ocupam parte da faixa livre"/>
    <n v="8"/>
    <m/>
    <s v="5 | Obstáculos obrigam a constantes desvios."/>
    <m/>
    <s v="0 | Não há rampas de acessibilidade."/>
    <m/>
    <s v="5 | Faixa desgastada, com falta de manutenção e sem placas de advertência."/>
    <m/>
    <s v="0 | Trecho não tem semáforo para pedestre ou semáforo está com defeito"/>
    <s v="Semáforo inexistente"/>
    <s v="5 | Trecho tem apenas placas indicando os pontos de interesse"/>
    <m/>
    <s v="10 | Trecho com baixo nível de ruído, com, no máximo, 65 dB de nível sonoro"/>
    <n v="40"/>
    <m/>
    <n v="9"/>
    <m/>
    <s v="5 | Trecho com algum local para descanso ou abrigo, como parada de ônibus ou marquise de edifício"/>
    <s v="Possui pontos de ônibus e praça"/>
    <s v="10 | Rua com árvores dispostas a cada 10 metros. Canteiros ajardinados e bem mantidos ao lado da calçada. Edificações também têm jardins e árvores"/>
    <m/>
    <m/>
    <n v="7"/>
    <m/>
    <s v="https://drive.google.com/open?id=1tnIUXOy6bXcZYjmqW29AdfD3tSumbmL_, https://drive.google.com/open?id=1Wz4WEMleCoW0V8EeSK1YIHCl7zuFxoyJ, https://drive.google.com/open?id=15A5msKsr_3HxpZA8LeX5d6eV7Mti9Ppm, https://drive.google.com/open?id=1yHgVUvi2ODt-IWoU6wybBNQ5LkHJJjDm, https://drive.google.com/open?id=1MjFndJXr4DH-eqBcSEfzMG9bJphbE_P6, https://drive.google.com/open?id=1lT15XLciqEvxq69ZUe4TWCDfO7Du3t-3, https://drive.google.com/open?id=1lQ-vC1zOMBejese646ckN-kA7cvGZuCX"/>
    <s v="isabellaillana@gmail.com"/>
    <d v="1899-12-30T12:00:00"/>
    <n v="3"/>
    <n v="4"/>
    <n v="8"/>
    <n v="5"/>
    <n v="0"/>
    <n v="5"/>
    <n v="0"/>
    <n v="5"/>
    <n v="10"/>
    <n v="9"/>
    <n v="5"/>
    <n v="10"/>
    <n v="7"/>
    <n v="4"/>
    <n v="3.3333333333333335"/>
    <n v="9"/>
    <n v="5.166666666666667"/>
  </r>
  <r>
    <x v="689"/>
    <x v="0"/>
    <x v="142"/>
    <x v="25"/>
    <s v="BA"/>
    <x v="7"/>
    <x v="688"/>
    <x v="1"/>
    <s v="5 | Calçada com frestas, além de algumas falhas no pavimento"/>
    <m/>
    <n v="6"/>
    <n v="2"/>
    <n v="1"/>
    <s v="Porem as calçadas não possuem o mesmo padrão de largura"/>
    <n v="8"/>
    <m/>
    <s v="5 | Obstáculos obrigam a constantes desvios."/>
    <m/>
    <s v="0 | Não há rampas de acessibilidade."/>
    <m/>
    <n v="6"/>
    <s v="Faixa esta um pouco desgastada"/>
    <s v="5 | Trecho com semáforo para pedestres, mas sem sinal sonoro. Espera para abertura superior a 1 min. e tempo curto (menos de 15 seg.) para travessia"/>
    <m/>
    <s v="5 | Trecho tem apenas placas indicando os pontos de interesse"/>
    <m/>
    <s v="10 | Trecho com baixo nível de ruído, com, no máximo, 65 dB de nível sonoro"/>
    <n v="58"/>
    <m/>
    <n v="6"/>
    <m/>
    <s v="5 | Trecho com algum local para descanso ou abrigo, como parada de ônibus ou marquise de edifício"/>
    <s v="Possui pontos de ônibus "/>
    <n v="4"/>
    <m/>
    <s v="Poucas arvores "/>
    <n v="6"/>
    <m/>
    <s v="https://drive.google.com/open?id=1F_rwYfdEgLz2oUKEWfVT5I7BNYsNDYsH, https://drive.google.com/open?id=1lHXdjuKvFodBiyywxtORzYe_13h3H3Y0, https://drive.google.com/open?id=1pB3QBzwCdCiH76szguRN7us73hnKVzqk, https://drive.google.com/open?id=1KJ8vUlsH_JVrhKI885xeRFrHo1tt3khP, https://drive.google.com/open?id=1GNMA-WB-1LgxYsHg9j3r68aSX-FUCWWf, https://drive.google.com/open?id=1meho_Ti7gnhQLa5AZbgFb2croQ6mXEbv"/>
    <s v="isabellaillana@gmail.com"/>
    <d v="1899-12-30T10:30:00"/>
    <n v="5"/>
    <n v="6"/>
    <n v="8"/>
    <n v="5"/>
    <n v="0"/>
    <n v="6"/>
    <n v="5"/>
    <n v="5"/>
    <n v="10"/>
    <n v="6"/>
    <n v="5"/>
    <n v="4"/>
    <n v="6"/>
    <n v="4.8"/>
    <n v="5.5"/>
    <n v="6.5"/>
    <n v="5.4"/>
  </r>
  <r>
    <x v="690"/>
    <x v="0"/>
    <x v="142"/>
    <x v="25"/>
    <s v="BA"/>
    <x v="2"/>
    <x v="689"/>
    <x v="2"/>
    <s v="5 | Calçada com frestas, além de algumas falhas no pavimento"/>
    <m/>
    <n v="1"/>
    <n v="1.5"/>
    <n v="0"/>
    <s v="A largura da calçada é irregular, a maior parte possui 1.5 metros, mas num pequeno trecho a largura chega 2.5 metros"/>
    <n v="9"/>
    <m/>
    <n v="9"/>
    <m/>
    <s v="0 | Não há rampas de acessibilidade."/>
    <m/>
    <n v="7"/>
    <s v="Faixa um pouco desgastada"/>
    <s v="5 | Trecho com semáforo para pedestres, mas sem sinal sonoro. Espera para abertura superior a 1 min. e tempo curto (menos de 15 seg.) para travessia"/>
    <m/>
    <s v="5 | Trecho tem apenas placas indicando os pontos de interesse"/>
    <m/>
    <s v="10 | Trecho com baixo nível de ruído, com, no máximo, 65 dB de nível sonoro"/>
    <n v="56"/>
    <m/>
    <n v="9"/>
    <m/>
    <s v="0 | Trecho sem nenhum ponto de apoio ou conforto para o pedestre"/>
    <m/>
    <n v="4"/>
    <m/>
    <s v="Poucas arvores"/>
    <n v="8"/>
    <m/>
    <s v="https://drive.google.com/open?id=1P0vS7TZgbiVo0GvopjL1sYE94f8Yzb3s, https://drive.google.com/open?id=1Wkco5bnZQrSRABZ6VPpge6qEb9uIEaQ8, https://drive.google.com/open?id=1vUae102h8amYxyxagVWnR-YeNX1TLtTK, https://drive.google.com/open?id=1F8VF5jVQ0l5r2XMPyjSv6MfGyW5Fa6M_, https://drive.google.com/open?id=18uogjRmEvJ2joeyXHSTXDXhhFh5HzpND, https://drive.google.com/open?id=1ZfQ71jNAWYgHML5lydpFROgzUER6XPB7, https://drive.google.com/open?id=1rhm-s5UniGqNVUqnAq3SNjI67VWzXf8L, https://drive.google.com/open?id=1yIcQ82_ZFRFRPOCvS5xC8boX93eubOzK, https://drive.google.com/open?id=1a88ydYutfKnCvNw527GLEy2TGS5eZ4SI, https://drive.google.com/open?id=1_LFlXpp8s5uJtlDrEjC2BqQK9gn1JsT9"/>
    <s v="isabellaillana@gmail.com"/>
    <d v="1899-12-30T11:00:00"/>
    <n v="5"/>
    <n v="1"/>
    <n v="9"/>
    <n v="9"/>
    <n v="0"/>
    <n v="7"/>
    <n v="5"/>
    <n v="5"/>
    <n v="10"/>
    <n v="9"/>
    <n v="0"/>
    <n v="4"/>
    <n v="8"/>
    <n v="4.8"/>
    <n v="6"/>
    <n v="6.166666666666667"/>
    <n v="5.6333333333333337"/>
  </r>
  <r>
    <x v="691"/>
    <x v="0"/>
    <x v="142"/>
    <x v="25"/>
    <s v="BA"/>
    <x v="4"/>
    <x v="690"/>
    <x v="1"/>
    <s v="5 | Calçada com frestas, além de algumas falhas no pavimento"/>
    <m/>
    <s v="5 | Calçada com menos de 2,0 metros de largura e faixa livre com menos de 1,20 m"/>
    <n v="2"/>
    <n v="1"/>
    <s v="A largura da calça é descontinua"/>
    <n v="3"/>
    <m/>
    <n v="6"/>
    <m/>
    <s v="0 | Não há rampas de acessibilidade."/>
    <m/>
    <s v="5 | Faixa desgastada, com falta de manutenção e sem placas de advertência."/>
    <m/>
    <s v="0 | Trecho não tem semáforo para pedestre ou semáforo está com defeito"/>
    <m/>
    <s v="5 | Trecho tem apenas placas indicando os pontos de interesse"/>
    <m/>
    <s v="5 | Trecho com nível alto de ruído, que dificulta a conversação entre pessoas que caminham. Nível acima de 70 dB"/>
    <n v="80"/>
    <m/>
    <n v="7"/>
    <m/>
    <s v="0 | Trecho sem nenhum ponto de apoio ou conforto para o pedestre"/>
    <m/>
    <n v="4"/>
    <m/>
    <s v="Arvores que ajudam na ventilação e não nas sombras."/>
    <s v="5 | Trecho com trânsito mais agressivo e velocidade regulamentar acima de 50 km/h"/>
    <m/>
    <s v="https://drive.google.com/open?id=1SmxztNhIQgRQCq2XaWQlqLRGg_E1cvXQ, https://drive.google.com/open?id=1qmrdT1y_nwQDxgEfqnWVNdGkvqBIZosh, https://drive.google.com/open?id=1ypDkl5cw0d2cAEV9TWGEF1jUETzcRZqf, https://drive.google.com/open?id=1WvFOCRUkRYiPacey3cf6ALg9k2Gs35Sh, https://drive.google.com/open?id=1nOk8MhMidYCyY970kapHc3PKsszC6Xur, https://drive.google.com/open?id=1MWMRlr0tyq9Aif4mtt3uErgnRAhGNmLZ, https://drive.google.com/open?id=1utptfCFMmzDFktrb6j8dqSBflNLkbzQy, https://drive.google.com/open?id=1KlJflyhOCnjuqakzPWLDMM1FWayvu7au, https://drive.google.com/open?id=1o64qcByfF0clmtAXmT6b9RYJ7bjQBT_D"/>
    <s v="isabellaillana@gmail.com"/>
    <d v="1899-12-30T16:30:00"/>
    <n v="5"/>
    <n v="5"/>
    <n v="3"/>
    <n v="6"/>
    <n v="0"/>
    <n v="5"/>
    <n v="0"/>
    <n v="5"/>
    <n v="5"/>
    <n v="7"/>
    <n v="0"/>
    <n v="4"/>
    <n v="5"/>
    <n v="3.8"/>
    <n v="3.3333333333333335"/>
    <n v="4.166666666666667"/>
    <n v="3.9"/>
  </r>
  <r>
    <x v="692"/>
    <x v="0"/>
    <x v="143"/>
    <x v="25"/>
    <s v="BA"/>
    <x v="7"/>
    <x v="691"/>
    <x v="0"/>
    <n v="4"/>
    <s v="Pode se verificar que o piso em toda a extensão da calçada é composto por diversas formas, tamanhos e materiais. É possível se encontrar partes da mesma mais altas que outras, o que pode dificultar a locomoção por pessoas com deficiência, além de alguns buracos no piso e peças faltando."/>
    <n v="7"/>
    <m/>
    <m/>
    <s v="Podemos encontrar diversas partes das calçadas ao longo da via com uma largura considerável, onde consegue se passar duas pessoas folgadamente juntas. Porém em alguns lugares encontramos calçadas apertadas, principalmente na região onde ocorre a feira de rua, onde se tem um posto de saúde e diversas comércios."/>
    <n v="2"/>
    <s v="Não é frequente degraus ao longo de toda a extensão da calçada, contudo encontramos alguns e eles dificultam pessoas com deficiências, problemas de locomoção e idoso, principalmente."/>
    <s v="5 | Obstáculos obrigam a constantes desvios."/>
    <s v="São diversos durante todo o percurso. Primeiro temos carros estacionados em cima da calçada, fazendo o pedestre ter que passar pela rua. Depois temos os postes instalados no meio do passeio, impedindo muitas das vezes que uma pessoa passe de maneira correta, tendo q se espremer, imagine um cadeirante. E por fim podemos encontrar muito comércio informal ocupando as calçadas, dificultando a locomoção e uso pelos pedestres."/>
    <n v="2"/>
    <s v="As rampas são presentes apenas no acesso as duas praças, no resto da via apenas alguns locais o passeio é bem baixo, no nível do chão o que permite um acesso sem dificuldades."/>
    <s v="5 | Faixa desgastada, com falta de manutenção e sem placas de advertência."/>
    <s v="É quase inexistente, apenas em alguns locais existem placas sinalizando os pontos de ônibus, fixadas nos postes de iluminação, faixa de pedestres e algumas sinaleiras. Tirando isso, apenas nas duas praças que se encontram ao longo da via que indica o nome delas. "/>
    <n v="3"/>
    <m/>
    <n v="4"/>
    <m/>
    <n v="7"/>
    <m/>
    <s v="Passa bastante carro e ônibus. Geralmente os ônibus fazem mais ruídos quando estão passando."/>
    <n v="8"/>
    <s v="As vezes é possível ver a fumaça saindo dos ônibus."/>
    <s v="5 | Trecho com algum local para descanso ou abrigo, como parada de ônibus ou marquise de edifício"/>
    <s v="Ao longo da via tem duas praças que oferecem um suporte maior com bancos, vegetação, abrigo de ônibus, porém é pouco pela dimensão da via."/>
    <n v="3"/>
    <n v="24"/>
    <s v="A uma grande concentração de árvores nas praças e não ao longo da via."/>
    <n v="6"/>
    <s v="Existe uma movimentação na rua durante o dia, contudo quando chega o início da noite e o comércio fecha, começa a sensação de insegurança, pois a rua fica mais vazia."/>
    <s v="https://drive.google.com/open?id=1uxARFnFT1VhCMtFY9mI7SM0zH6qkfhAE, https://drive.google.com/open?id=12L3M2NHmMNL1JKYO8TXFwQ-pAl-7_jp_, https://drive.google.com/open?id=1l4hUXGuD2SoLNsSMJ97laK46cZULox5Q, https://drive.google.com/open?id=1NFpD05RvJh45Hfs8bzMpBQMs2ceF73Og, https://drive.google.com/open?id=1UVfz_CKy6FapQ2E6JAmCZsj4qX7Co2Ot, https://drive.google.com/open?id=19WIzI2zXtdGNBfpczAktssqjpfBGX-nC, https://drive.google.com/open?id=1TUUpUw6T4hDtrnGQicCpk08zs1cZL8k7, https://drive.google.com/open?id=1jqbkGsXAhsFZapbn3PsYqrWhJMULf21o, https://drive.google.com/open?id=1oZuaS15WtHMQFWzKnV3bj8fk7IB_lzks, https://drive.google.com/open?id=13tp8yOckUFrBKVGfd7nY1d2I1PPxh6xB"/>
    <s v="Italo.santana0@gmail.com"/>
    <d v="1899-12-30T16:30:00"/>
    <n v="4"/>
    <n v="7"/>
    <n v="2"/>
    <n v="5"/>
    <n v="2"/>
    <n v="5"/>
    <n v="3"/>
    <n v="4"/>
    <n v="7"/>
    <n v="8"/>
    <n v="5"/>
    <n v="3"/>
    <n v="6"/>
    <n v="4"/>
    <n v="4.166666666666667"/>
    <n v="5.5"/>
    <n v="4.5333333333333332"/>
  </r>
  <r>
    <x v="693"/>
    <x v="0"/>
    <x v="143"/>
    <x v="25"/>
    <s v="BA"/>
    <x v="7"/>
    <x v="692"/>
    <x v="0"/>
    <s v="5 | Calçada com frestas, além de algumas falhas no pavimento"/>
    <s v="Locais com pedras portuguesas e algumas faltando. Partes de concreto sem uma nivelação e bom acabamento e alguns buracos. Em determinados pontos a calçada chega a ter a mesma altura da rua ao lado ou até mesmo mais baixa que ela, causando uma insegurança para os pedestres."/>
    <s v="5 | Calçada com menos de 2,0 metros de largura e faixa livre com menos de 1,20 m"/>
    <m/>
    <m/>
    <s v="Apenas em frente as faculdades da UFBA se encontra um tamanho tranquilo e que corresponde ao mínimo, porém em outros locais da via o passeio é bem estreito."/>
    <n v="7"/>
    <s v="Podemos encontrar um imóvel com uma calçada inclinada para garagem"/>
    <s v="5 | Obstáculos obrigam a constantes desvios."/>
    <s v="Os pedestres enfrentam alguns obstáculos, a começar pelo lixo em cima do passeio, algumas vezes é tanto lixo pela manhã e tarde que a pessoa precisa passar pela rua ou pisar no lixo depositado na calçada, principalmente nas imediações do PAF 6 da UFBA.  Outro obstáculo são os postes que ficam no meio das calçadas, barreiras nas calçadas para proteção contra carros e as vezes veículos em cima do passeio."/>
    <n v="2"/>
    <s v="A única rampa fica próxima à entrada de carros da faculdade de arquitetura da UFBA."/>
    <s v="5 | Faixa desgastada, com falta de manutenção e sem placas de advertência."/>
    <m/>
    <s v="0 | Trecho não tem semáforo para pedestre ou semáforo está com defeito"/>
    <s v="Sinalização é bem pouca. Apenas faixas de pedestres e sinalização indicando ponto de ônibus."/>
    <s v="5 | Trecho tem apenas placas indicando os pontos de interesse"/>
    <s v="Sinalização é bem pouca. Apenas faixas de pedestres e sinalização indicando ponto de ônibus."/>
    <n v="7"/>
    <m/>
    <s v="Passa bastante carros e ônibus, contudo o ruído não atrapalha a conversação completamente."/>
    <n v="8"/>
    <m/>
    <n v="2"/>
    <s v="Equipamento urbano só os três pontos de ônibus."/>
    <s v="5 | Trecho com algumas árvores que trazem sombra"/>
    <n v="10"/>
    <m/>
    <n v="6"/>
    <s v="As vezes os ônibus passam bem rápidos e assusta o pedestre, principalmente nas curvas."/>
    <s v="https://drive.google.com/open?id=1RCfVesI7-1X-f6U3RfFMS1pmtFlr0Z2Q, https://drive.google.com/open?id=1rENAtVfdBblXVdeWIR3GzjucJp7FM16B, https://drive.google.com/open?id=1RshYddzRfBApIA4DC7NFuAY6VGre1iYh, https://drive.google.com/open?id=1UcYMu_-_hTncWs3ZoOeCeW2_x6i5WtiS, https://drive.google.com/open?id=1ZCKdcsuQc3hoxTwcgA4buoLIguxDBivz, https://drive.google.com/open?id=1UzlZ3cmc0x1bcsonyLI46nmqKlK44QXF, https://drive.google.com/open?id=1vWleZLe_rEIKcfTHP7IghvaHYSZa7DjK, https://drive.google.com/open?id=1f3X9iMCPP36K-h_RbwTo8xGZVJftRzaJ, https://drive.google.com/open?id=1GWfwJWopQsWyn8uI_oI2yBaezYtWLd2j, https://drive.google.com/open?id=1wzNilFaEkhNndyfF1AqkzyszQl7-Pv15"/>
    <s v="Italo.santana0@gmail.com"/>
    <d v="1899-12-30T09:00:00"/>
    <n v="5"/>
    <n v="5"/>
    <n v="7"/>
    <n v="5"/>
    <n v="2"/>
    <n v="5"/>
    <n v="0"/>
    <n v="5"/>
    <n v="7"/>
    <n v="8"/>
    <n v="2"/>
    <n v="5"/>
    <n v="6"/>
    <n v="4.8"/>
    <n v="3.3333333333333335"/>
    <n v="5.666666666666667"/>
    <n v="4.8"/>
  </r>
  <r>
    <x v="694"/>
    <x v="0"/>
    <x v="144"/>
    <x v="25"/>
    <s v="BA"/>
    <x v="0"/>
    <x v="693"/>
    <x v="1"/>
    <n v="2"/>
    <s v="Calçadas irregulares e com a maioria dos trechos sem pavimentação adequada, além de tampas soltas "/>
    <n v="3"/>
    <n v="1"/>
    <m/>
    <s v="largura irregular na maioria dos trechos"/>
    <s v="5 | Inclinação acima de 5 graus já dificulta a passagem"/>
    <m/>
    <s v="5 | Obstáculos obrigam a constantes desvios."/>
    <m/>
    <s v="0 | Não há rampas de acessibilidade."/>
    <m/>
    <s v="0 | Sem faixa de travessia no trecho"/>
    <m/>
    <s v="0 | Trecho não tem semáforo para pedestre ou semáforo está com defeito"/>
    <m/>
    <s v="0 | Trecho não tem nenhuma orientação para localização dos pedestres"/>
    <m/>
    <n v="7"/>
    <m/>
    <m/>
    <s v="5 | Trecho com tráfego intenso de veículos, em especial motocicletas, ônibus, caminhões e vans com motor diesel"/>
    <m/>
    <s v="0 | Trecho sem nenhum ponto de apoio ou conforto para o pedestre"/>
    <m/>
    <s v="0 | Trecho de rua sem nenhuma vegetação"/>
    <m/>
    <m/>
    <s v="0 | Local de trânsito muito desordenado e agressivo. Pedestre tem a sensação de querer sair logo do local"/>
    <m/>
    <s v="https://drive.google.com/open?id=1Z16q4GbpM2sg6d58uUeJ4he6xgxXKxKt, https://drive.google.com/open?id=1vmVxv9cXFhRHvyG8Ueu-7IBMZXcMMSjM, https://drive.google.com/open?id=1Oad2Ejs32Y_gLiw9Er1_FaGBCbqzuJoZ, https://drive.google.com/open?id=1ylJ2YwPM7wmEQPk-iuEjAhDqwpG7cBF8, https://drive.google.com/open?id=1nuh8ycI4psqEuPdumbAU2EeoG30sIG8A"/>
    <s v="kaicfernando@outlook.com"/>
    <d v="1899-12-30T13:26:00"/>
    <n v="2"/>
    <n v="3"/>
    <n v="5"/>
    <n v="5"/>
    <n v="0"/>
    <n v="0"/>
    <n v="0"/>
    <n v="0"/>
    <n v="7"/>
    <n v="5"/>
    <n v="0"/>
    <n v="0"/>
    <n v="0"/>
    <n v="3"/>
    <n v="0"/>
    <n v="3.1666666666666665"/>
    <n v="2.1333333333333333"/>
  </r>
  <r>
    <x v="695"/>
    <x v="0"/>
    <x v="144"/>
    <x v="25"/>
    <s v="BA"/>
    <x v="7"/>
    <x v="694"/>
    <x v="0"/>
    <n v="4"/>
    <m/>
    <n v="3"/>
    <n v="1"/>
    <m/>
    <m/>
    <n v="7"/>
    <m/>
    <s v="5 | Obstáculos obrigam a constantes desvios."/>
    <m/>
    <s v="0 | Não há rampas de acessibilidade."/>
    <m/>
    <s v="0 | Sem faixa de travessia no trecho"/>
    <m/>
    <s v="0 | Trecho não tem semáforo para pedestre ou semáforo está com defeito"/>
    <m/>
    <s v="0 | Trecho não tem nenhuma orientação para localização dos pedestres"/>
    <m/>
    <n v="7"/>
    <m/>
    <m/>
    <s v="5 | Trecho com tráfego intenso de veículos, em especial motocicletas, ônibus, caminhões e vans com motor diesel"/>
    <m/>
    <n v="4"/>
    <m/>
    <n v="4"/>
    <m/>
    <m/>
    <s v="0 | Local de trânsito muito desordenado e agressivo. Pedestre tem a sensação de querer sair logo do local"/>
    <m/>
    <s v="https://drive.google.com/open?id=1woZiK7pL928WfjmVAHihurA_1Td874TD, https://drive.google.com/open?id=1RByjumXP2sW4jJgsNXds7ib2oiTseaLV, https://drive.google.com/open?id=1NeJ0IXAJvktQ5zwnxLzTFsEDaqGiv0kf, https://drive.google.com/open?id=1gLsyzrJoH1y88YFQ9q-CU4yvnr1LJuB5, https://drive.google.com/open?id=1-uCf2AIDfGyHtahytckjnafDSmunuF6E, https://drive.google.com/open?id=19oIvRtn2tTtZVb2htEJTzXDz0rbvUGuB"/>
    <s v="kaicfernando@outlook.com"/>
    <d v="1899-12-30T11:39:00"/>
    <n v="4"/>
    <n v="3"/>
    <n v="7"/>
    <n v="5"/>
    <n v="0"/>
    <n v="0"/>
    <n v="0"/>
    <n v="0"/>
    <n v="7"/>
    <n v="5"/>
    <n v="4"/>
    <n v="4"/>
    <n v="0"/>
    <n v="3.8"/>
    <n v="0"/>
    <n v="5.166666666666667"/>
    <n v="2.9333333333333331"/>
  </r>
  <r>
    <x v="696"/>
    <x v="0"/>
    <x v="145"/>
    <x v="25"/>
    <s v="BA"/>
    <x v="9"/>
    <x v="695"/>
    <x v="0"/>
    <s v="5 | Calçada com frestas, além de algumas falhas no pavimento"/>
    <s v="O relevo do piso tátil confunde-se facilmente com a pedra portuguesa encontrada em alguns pontos. "/>
    <n v="4"/>
    <n v="1.5"/>
    <n v="1"/>
    <s v="Largura irregular, varia bastante ao longo do trecho avaliado e de acordo com o lado da rua."/>
    <n v="9"/>
    <m/>
    <s v="5 | Obstáculos obrigam a constantes desvios."/>
    <s v="Muitas mesas de bares ao longo do trecho"/>
    <s v="0 | Não há rampas de acessibilidade."/>
    <m/>
    <s v="5 | Faixa desgastada, com falta de manutenção e sem placas de advertência."/>
    <m/>
    <n v="2"/>
    <m/>
    <s v="5 | Trecho tem apenas placas indicando os pontos de interesse"/>
    <m/>
    <n v="7"/>
    <m/>
    <m/>
    <n v="8"/>
    <m/>
    <n v="2"/>
    <m/>
    <s v="5 | Trecho com algumas árvores que trazem sombra"/>
    <n v="16"/>
    <s v="A calçada e as raízes da maioria das árvores brigam pelo espaço"/>
    <s v="10 | Local de tráfego leve, com velocidade até 40 km/h, com ruas movimentadas, comércio aberto e “sensação de segurança”"/>
    <m/>
    <m/>
    <s v="ev.marchant95@gmail.com"/>
    <d v="1899-12-30T17:00:00"/>
    <n v="5"/>
    <n v="4"/>
    <n v="9"/>
    <n v="5"/>
    <n v="0"/>
    <n v="5"/>
    <n v="2"/>
    <n v="5"/>
    <n v="7"/>
    <n v="8"/>
    <n v="2"/>
    <n v="5"/>
    <n v="10"/>
    <n v="4.5999999999999996"/>
    <n v="4"/>
    <n v="5.666666666666667"/>
    <n v="5.2333333333333334"/>
  </r>
  <r>
    <x v="697"/>
    <x v="0"/>
    <x v="145"/>
    <x v="25"/>
    <s v="BA"/>
    <x v="0"/>
    <x v="696"/>
    <x v="2"/>
    <n v="3"/>
    <m/>
    <n v="3"/>
    <n v="1.3"/>
    <n v="0.6"/>
    <m/>
    <n v="7"/>
    <m/>
    <s v="5 | Obstáculos obrigam a constantes desvios."/>
    <m/>
    <n v="3"/>
    <m/>
    <n v="3"/>
    <m/>
    <s v="0 | Trecho não tem semáforo para pedestre ou semáforo está com defeito"/>
    <m/>
    <s v="0 | Trecho não tem nenhuma orientação para localização dos pedestres"/>
    <m/>
    <n v="9"/>
    <m/>
    <m/>
    <s v="10 | Trecho com baixo nível de poluição, permitindo sentir até o aroma de plantas e flores"/>
    <m/>
    <n v="1"/>
    <m/>
    <n v="7"/>
    <n v="25"/>
    <s v="A rua fica ao lado do Parque de Pituaçu que é muito bem arborizado, entretanto um gradil separa o parque da via."/>
    <n v="6"/>
    <m/>
    <m/>
    <s v="ev.marchant95@gmail.com"/>
    <d v="1899-12-30T15:00:00"/>
    <n v="3"/>
    <n v="3"/>
    <n v="7"/>
    <n v="5"/>
    <n v="3"/>
    <n v="3"/>
    <n v="0"/>
    <n v="0"/>
    <n v="9"/>
    <n v="10"/>
    <n v="1"/>
    <n v="7"/>
    <n v="6"/>
    <n v="4.2"/>
    <n v="1.5"/>
    <n v="7.166666666666667"/>
    <n v="4.4333333333333336"/>
  </r>
  <r>
    <x v="698"/>
    <x v="0"/>
    <x v="143"/>
    <x v="25"/>
    <s v="BA"/>
    <x v="7"/>
    <x v="697"/>
    <x v="1"/>
    <n v="7"/>
    <s v="Não é um dos melhores pisos, contudo não se encontra irregularidades que impeçam os pedestres de se locomoverem pela calçada. Podemos encontrar alguns pedaços de placas ou concreto faltando."/>
    <n v="6"/>
    <m/>
    <m/>
    <s v="As calçadas em sua grande maioria são largas e chegando a ter mais do que 1,20m de largura, entretanto em algumas partes a calçada é bem estreita, sendo só possível passar um por vez. Inadequado para o fluxo de pessoas e importância da via."/>
    <s v="10 | Calçada de aparência plana, que não impede o caminhar confortável e seguro"/>
    <m/>
    <s v="5 | Obstáculos obrigam a constantes desvios."/>
    <s v="Podemos começar falando mais uma vez sobre postes no meio do caminho. Em seguida tem a grande presença de vendedores ambulantes que ocupam os passeios e parte da rua."/>
    <s v="5 | A rampa existe, mas está fora de norma ou sem manutenção"/>
    <s v="É possível encontrar algumas rampas de acessibilidade para cadeirantes espalhados ao longo da calçada."/>
    <s v="5 | Faixa desgastada, com falta de manutenção e sem placas de advertência."/>
    <m/>
    <s v="5 | Trecho com semáforo para pedestres, mas sem sinal sonoro. Espera para abertura superior a 1 min. e tempo curto (menos de 15 seg.) para travessia"/>
    <m/>
    <s v="5 | Trecho tem apenas placas indicando os pontos de interesse"/>
    <m/>
    <s v="5 | Trecho com nível alto de ruído, que dificulta a conversação entre pessoas que caminham. Nível acima de 70 dB"/>
    <m/>
    <m/>
    <s v="5 | Trecho com tráfego intenso de veículos, em especial motocicletas, ônibus, caminhões e vans com motor diesel"/>
    <m/>
    <n v="4"/>
    <s v="São bem pouco os pontos de abrigos para pedestres. É nestes locais que também se encontram os bancos para se sentar, da própria estrutura."/>
    <s v="5 | Trecho com algumas árvores que trazem sombra"/>
    <n v="13"/>
    <s v="São bem poucos a quantidade de vegetação. Uma grande maioria estão localizadas próximo ao colégio central."/>
    <n v="4"/>
    <s v="Por mais que seja um local de bastante movimentação, comércio durante o dia, os carros, ônibus e etc dividem espaços com as pessoas, causando uma insegurança, pois você tem q sensação que será atropelado ou irá cair em cima da mercadoria dos ambulantes."/>
    <s v="https://drive.google.com/open?id=1Zi7JPSLFoh9v09KVra9RiSyxmpUIK-o1, https://drive.google.com/open?id=1UQYOYzOLTsTfLnAr2-JNlZIbxgvdBthe, https://drive.google.com/open?id=1DtN1tZMTHaUl9qnfIAGwWZ4b_6mR5dhU, https://drive.google.com/open?id=1tvbJuB2LeS8JpsTKGDojKy7reDclqJ0i, https://drive.google.com/open?id=1aQMMexCERzFx5b7dBtCS3ZUy4OaqEy7L, https://drive.google.com/open?id=1xyln6vda8McaCjNDSsRsthdGawljGYEt, https://drive.google.com/open?id=1t0nOfaKFw9G7-ygHmb_nq0KIf-2VkKXf, https://drive.google.com/open?id=1wiwgwZQedqEaJLZ8LX5dW9PgWHu2J_3X, https://drive.google.com/open?id=13oEzVudmLyp1YSHtg3piwv0on3G2ezol, https://drive.google.com/open?id=1fKpqkn9Dnb8M6M4l6Q8eA7HzvhTUSoMx"/>
    <s v="Italo.santana0@gmail.com"/>
    <d v="1899-12-30T16:30:00"/>
    <n v="7"/>
    <n v="6"/>
    <n v="10"/>
    <n v="5"/>
    <n v="5"/>
    <n v="5"/>
    <n v="5"/>
    <n v="5"/>
    <n v="5"/>
    <n v="5"/>
    <n v="4"/>
    <n v="5"/>
    <n v="4"/>
    <n v="6.6"/>
    <n v="5"/>
    <n v="4.833333333333333"/>
    <n v="5.666666666666667"/>
  </r>
  <r>
    <x v="699"/>
    <x v="0"/>
    <x v="143"/>
    <x v="25"/>
    <s v="BA"/>
    <x v="9"/>
    <x v="698"/>
    <x v="1"/>
    <n v="7"/>
    <s v="Podemos encontrar alguns buracos na calçada, apesar de na grande maioria ser uma calçada sem irregularidades que cause transtorno aos pedestres."/>
    <n v="8"/>
    <m/>
    <m/>
    <s v="Em boa parte da calçada se percebe respeitar o tamanho mínimo, até ultrapassando em algumas partes, contudo é possível localizar também partes estreitas. "/>
    <s v="10 | Calçada de aparência plana, que não impede o caminhar confortável e seguro"/>
    <m/>
    <s v="5 | Obstáculos obrigam a constantes desvios."/>
    <s v="Um dos obstáculos são os diversos vendedores que ocupam as calçadas e partes da rua. Alguns postes também estão no caminho e pode atrapalhar principalmente quem tem dificuldade de locomoção, cadeiras, pessoas acima do peso."/>
    <n v="4"/>
    <s v="Encontram-se algumas rampas, porém bem poucas para o comprimento da via e sua importância."/>
    <n v="8"/>
    <m/>
    <n v="6"/>
    <m/>
    <n v="6"/>
    <s v="Há placas sinalizando pontos de ônibus, pontos turísticos próximos, ruas, bairros das redondezas também."/>
    <s v="5 | Trecho com nível alto de ruído, que dificulta a conversação entre pessoas que caminham. Nível acima de 70 dB"/>
    <m/>
    <s v="Passam muitos ônibus e carros, além do comércio, dificultando a conversação entre pessoas."/>
    <s v="5 | Trecho com tráfego intenso de veículos, em especial motocicletas, ônibus, caminhões e vans com motor diesel"/>
    <s v="Muitos ônibus e carros e você consegue ver a fumaça saindo do escapamento."/>
    <n v="2"/>
    <s v="Apenas nos pontos de ônibus existe estruturas que permita ao pedestre sentar, fora isso, nada mais."/>
    <s v="5 | Trecho com algumas árvores que trazem sombra"/>
    <m/>
    <s v="Temos árvores com diversos espaçamentos na primeira parte da via. A sombra que se dá na calçada, é adquirida por causa dos altos edifícios. Podemos encontrar um maior número de árvores juntas na parte ao entrar no Corredor da Vitória."/>
    <n v="6"/>
    <s v="Durante o dia existem bastante pedestres, comércios, policiais, carros movimentando, contudo quando a noite chega, é bem complicado o local. Rua não muito iluminada, deserta, sendo ponto de prostituição também."/>
    <s v="https://drive.google.com/open?id=1U92-igmGlYce0TeHGJwSz34feGCWsYMe, https://drive.google.com/open?id=1Sx4K_YSqLhFcC1E8ep9f1uGgmQtirPGJ, https://drive.google.com/open?id=1iDv3I4FXfTKLxcERB1LbHdwq0OCPI3T-, https://drive.google.com/open?id=1y440g2ll5XooXixRNAo0Fg4oAgc4WTBV, https://drive.google.com/open?id=12PoSOl9LjHlcM0H5G1SDyae1V-yavENV, https://drive.google.com/open?id=13nx0hNitS55xkBKLfCfc3eEGb-z0V9-2, https://drive.google.com/open?id=11BPzHDbnoUTkeNfjH2pDFeI4gfK3quLt, https://drive.google.com/open?id=1nqK8BGHjR7zD0I1sjsmrphbVlCd79mJm"/>
    <s v="Italo.santana0@gmail.com"/>
    <m/>
    <n v="7"/>
    <n v="8"/>
    <n v="10"/>
    <n v="5"/>
    <n v="4"/>
    <n v="8"/>
    <n v="6"/>
    <n v="6"/>
    <n v="5"/>
    <n v="5"/>
    <n v="2"/>
    <n v="5"/>
    <n v="6"/>
    <n v="6.8"/>
    <n v="7"/>
    <n v="4.5"/>
    <n v="6.3"/>
  </r>
  <r>
    <x v="700"/>
    <x v="0"/>
    <x v="143"/>
    <x v="25"/>
    <s v="BA"/>
    <x v="0"/>
    <x v="699"/>
    <x v="1"/>
    <s v="5 | Calçada com frestas, além de algumas falhas no pavimento"/>
    <s v="Foi constatado através da visita técnica a presença de buracos na calçada, pedras portuguesas faltando, partes de concretagem em falta também foi percebido."/>
    <s v="5 | Calçada com menos de 2,0 metros de largura e faixa livre com menos de 1,20 m"/>
    <m/>
    <m/>
    <s v="Em sua maior parte é uma calçada confortável para circulação de duas ou três pessoas lado a lado, contudo podemos encontrar calçada com dimensões abaixo dos 1m20."/>
    <s v="10 | Calçada de aparência plana, que não impede o caminhar confortável e seguro"/>
    <m/>
    <n v="7"/>
    <s v="Os maiores obstáculos que se pode encontrar durante o percurso na calçada de ambos os lados da via. Podemos encontrar postes ocupando boa parte da calçada, além da presença de comércios que estendem suas mercadorias pela calçada."/>
    <s v="0 | Não há rampas de acessibilidade."/>
    <m/>
    <s v="5 | Faixa desgastada, com falta de manutenção e sem placas de advertência."/>
    <s v="Existe pouca faixa de pedestre e não se encontram próximos aos pontos de ônibus."/>
    <s v="5 | Trecho com semáforo para pedestres, mas sem sinal sonoro. Espera para abertura superior a 1 min. e tempo curto (menos de 15 seg.) para travessia"/>
    <m/>
    <s v="5 | Trecho tem apenas placas indicando os pontos de interesse"/>
    <m/>
    <s v="5 | Trecho com nível alto de ruído, que dificulta a conversação entre pessoas que caminham. Nível acima de 70 dB"/>
    <m/>
    <s v="Muitos carros, ônibus, gente passando, vendedores nas calçadas e portas de lojas."/>
    <n v="7"/>
    <m/>
    <s v="5 | Trecho com algum local para descanso ou abrigo, como parada de ônibus ou marquise de edifício"/>
    <m/>
    <n v="2"/>
    <n v="8"/>
    <s v="Bem poucas árvores ao longo de toda a via."/>
    <n v="4"/>
    <s v="As vezes se encontra policiais. É uma via que tem uma movimentação bem forte durante o dia, contudo a noite, quando o comércio fecha, fica bem deserta."/>
    <s v="https://drive.google.com/open?id=1wt94KVldAGbB-FYMl9wAK7x2jg_OfWH4, https://drive.google.com/open?id=1J99kIuSGIVVczJMWhTUSZUk04J81f5PY, https://drive.google.com/open?id=1uOScIsv-79Fwipdg37cYnd9IwMhjipZS, https://drive.google.com/open?id=1c0Hz5816Mfv0qwNNX3IfNB139n70n9cg, https://drive.google.com/open?id=1wm4Skxm1fdUaAbxCkmJvY-am5yCx3YPs, https://drive.google.com/open?id=1GWccVWeNTrBLq2-4ncBb-_kFT4xNm4MS, https://drive.google.com/open?id=1pBCsdLS5Nd8XVM1DZZbH7vizw-INTEeI, https://drive.google.com/open?id=1PVOGxRu7nNYzHnxReaYHe2Pb3aNrft1D, https://drive.google.com/open?id=1rPBYswd6_VJXtCV3Oc6Kn7oGH8pz9nw9, https://drive.google.com/open?id=1d_1JUmkm43r2jG-yUyFh6NLrArxWIZuZ"/>
    <s v="Italo.santana0@gmail.com"/>
    <d v="1899-12-30T15:00:00"/>
    <n v="5"/>
    <n v="5"/>
    <n v="10"/>
    <n v="7"/>
    <n v="0"/>
    <n v="5"/>
    <n v="5"/>
    <n v="5"/>
    <n v="5"/>
    <n v="7"/>
    <n v="5"/>
    <n v="2"/>
    <n v="4"/>
    <n v="5.4"/>
    <n v="5"/>
    <n v="4.333333333333333"/>
    <n v="4.9666666666666668"/>
  </r>
  <r>
    <x v="701"/>
    <x v="0"/>
    <x v="143"/>
    <x v="25"/>
    <s v="BA"/>
    <x v="7"/>
    <x v="700"/>
    <x v="1"/>
    <n v="7"/>
    <s v="O maior problema de irregularidade das calçadas na avenida Adhemar de Barros é ocasionado devido à presença de muitas árvores de grande porte e suas raízes acabam quebrando a calçada. Contudo também encontramos partes de concreto faltando e/ou pedras portuguesas."/>
    <s v="5 | Calçada com menos de 2,0 metros de largura e faixa livre com menos de 1,20 m"/>
    <m/>
    <m/>
    <s v="Em algumas partes das calçadas se percebe respeitar o tamanho mínimo, chegando até ser mais largo, em outras é bem estreito."/>
    <s v="10 | Calçada de aparência plana, que não impede o caminhar confortável e seguro"/>
    <m/>
    <n v="8"/>
    <s v="O principal obstáculo que se encontra é que devido enumera presença de árvores antigas, os troncos grossos ocupam em determinados locais grande parte da calçada. Além de vez ou outra encontrar um posto mal posicionado."/>
    <s v="5 | A rampa existe, mas está fora de norma ou sem manutenção"/>
    <s v="As rampas existentes são insuficientes para a dimensão da via. Estão muito longe uma das outras e quando chega-se em esquinas de ruas transversais a Adhemar de Barros, não se tem o auxílio da rampa para descer da calçada e ir para o outro lado."/>
    <n v="8"/>
    <s v="Poucas faixas para a dimensão da via."/>
    <s v="5 | Trecho com semáforo para pedestres, mas sem sinal sonoro. Espera para abertura superior a 1 min. e tempo curto (menos de 15 seg.) para travessia"/>
    <m/>
    <s v="5 | Trecho tem apenas placas indicando os pontos de interesse"/>
    <s v="Placas sinalizando ponto de ônibus, bairros próximos e pontos turísticos. "/>
    <s v="5 | Trecho com nível alto de ruído, que dificulta a conversação entre pessoas que caminham. Nível acima de 70 dB"/>
    <m/>
    <s v="Muitos carros e ônibus passando a toda hora e em toda velocidade."/>
    <n v="7"/>
    <s v="Fumaças que saem dos ônibus e de alguns carros."/>
    <s v="5 | Trecho com algum local para descanso ou abrigo, como parada de ônibus ou marquise de edifício"/>
    <s v="Bancos e locais de proteção se encontram apenas nos abrigos dos pontos de ônibus."/>
    <n v="9"/>
    <m/>
    <s v="Local bem arborizado."/>
    <n v="6"/>
    <m/>
    <s v="https://drive.google.com/open?id=1zORpINSDRuzc1kr8AeAUEFcvT44-8GT5, https://drive.google.com/open?id=1G6CewipNy44rYndoJLJ-EQaQ_LeHlgel, https://drive.google.com/open?id=1GCWrdK8iYpalpiuFZvt4Hx8PGwm-0f6w, https://drive.google.com/open?id=1BjefMPOi9sWxwfq_5ZlDtsmwbkIkifDi, https://drive.google.com/open?id=1Tisa3gKiLTmbU1QhWdKbSAhjSqSXp6VU, https://drive.google.com/open?id=1jstiWltETzU-E5iNqNrW9QJkbQEJo4aB, https://drive.google.com/open?id=18otelHZ_3ujjE7tigCCTA6l12xmY6FMe, https://drive.google.com/open?id=1t77LO8vc-DhXRvFagpNcqs6Q9wgGqGjE, https://drive.google.com/open?id=1gCv06bCSSVWRlrUzQWbhAKvopqP9qNc6"/>
    <s v="Italo.santana0@gmail.com"/>
    <d v="1899-12-30T16:00:00"/>
    <n v="7"/>
    <n v="5"/>
    <n v="10"/>
    <n v="8"/>
    <n v="5"/>
    <n v="8"/>
    <n v="5"/>
    <n v="5"/>
    <n v="5"/>
    <n v="7"/>
    <n v="5"/>
    <n v="9"/>
    <n v="6"/>
    <n v="7"/>
    <n v="6.5"/>
    <n v="6.666666666666667"/>
    <n v="6.7333333333333334"/>
  </r>
  <r>
    <x v="702"/>
    <x v="0"/>
    <x v="144"/>
    <x v="25"/>
    <s v="BA"/>
    <x v="4"/>
    <x v="701"/>
    <x v="0"/>
    <n v="4"/>
    <m/>
    <s v="0 | Calçada estreita, com menos de 1,20 m, sem faixa livre"/>
    <n v="0.6"/>
    <n v="0"/>
    <m/>
    <n v="6"/>
    <m/>
    <s v="5 | Obstáculos obrigam a constantes desvios."/>
    <m/>
    <s v="0 | Não há rampas de acessibilidade."/>
    <m/>
    <s v="0 | Sem faixa de travessia no trecho"/>
    <m/>
    <s v="0 | Trecho não tem semáforo para pedestre ou semáforo está com defeito"/>
    <m/>
    <s v="0 | Trecho não tem nenhuma orientação para localização dos pedestres"/>
    <m/>
    <n v="4"/>
    <m/>
    <m/>
    <s v="5 | Trecho com tráfego intenso de veículos, em especial motocicletas, ônibus, caminhões e vans com motor diesel"/>
    <m/>
    <s v="0 | Trecho sem nenhum ponto de apoio ou conforto para o pedestre"/>
    <m/>
    <s v="0 | Trecho de rua sem nenhuma vegetação"/>
    <m/>
    <m/>
    <s v="0 | Local de trânsito muito desordenado e agressivo. Pedestre tem a sensação de querer sair logo do local"/>
    <m/>
    <m/>
    <s v="kaicfernando@outlook.com"/>
    <d v="1899-12-30T12:22:00"/>
    <n v="4"/>
    <n v="0"/>
    <n v="6"/>
    <n v="5"/>
    <n v="0"/>
    <n v="0"/>
    <n v="0"/>
    <n v="0"/>
    <n v="4"/>
    <n v="5"/>
    <n v="0"/>
    <n v="0"/>
    <n v="0"/>
    <n v="3"/>
    <n v="0"/>
    <n v="2.1666666666666665"/>
    <n v="1.9333333333333333"/>
  </r>
  <r>
    <x v="703"/>
    <x v="0"/>
    <x v="145"/>
    <x v="25"/>
    <s v="BA"/>
    <x v="9"/>
    <x v="702"/>
    <x v="1"/>
    <s v="10 | Calçada nivelada, sem imperfeições e dotada de piso tátil"/>
    <m/>
    <n v="7"/>
    <n v="5.15"/>
    <n v="2.5"/>
    <m/>
    <s v="10 | Calçada de aparência plana, que não impede o caminhar confortável e seguro"/>
    <m/>
    <s v="10 | Trecho sem obstáculos permite o caminhar contínuo pela calçada"/>
    <m/>
    <n v="8"/>
    <m/>
    <n v="7"/>
    <m/>
    <s v="5 | Trecho com semáforo para pedestres, mas sem sinal sonoro. Espera para abertura superior a 1 min. e tempo curto (menos de 15 seg.) para travessia"/>
    <m/>
    <s v="5 | Trecho tem apenas placas indicando os pontos de interesse"/>
    <m/>
    <s v="10 | Trecho com baixo nível de ruído, com, no máximo, 65 dB de nível sonoro"/>
    <m/>
    <m/>
    <n v="7"/>
    <m/>
    <n v="8"/>
    <m/>
    <n v="3"/>
    <n v="3"/>
    <s v="Algumas mudas foram plantadas mas estão em péssimo estado de conservação"/>
    <n v="7"/>
    <m/>
    <m/>
    <s v="ev.marchant95@gmail.com"/>
    <d v="1899-12-30T14:20:00"/>
    <n v="10"/>
    <n v="7"/>
    <n v="10"/>
    <n v="10"/>
    <n v="8"/>
    <n v="7"/>
    <n v="5"/>
    <n v="5"/>
    <n v="10"/>
    <n v="7"/>
    <n v="8"/>
    <n v="3"/>
    <n v="7"/>
    <n v="9"/>
    <n v="6"/>
    <n v="6.833333333333333"/>
    <n v="7.7666666666666666"/>
  </r>
  <r>
    <x v="704"/>
    <x v="0"/>
    <x v="146"/>
    <x v="26"/>
    <s v="MA"/>
    <x v="7"/>
    <x v="703"/>
    <x v="2"/>
    <s v="5 | Calçada com frestas, além de algumas falhas no pavimento"/>
    <s v="Há alguns desníveis, bem como irregularidades no piso. Foi verificado níveis entre 6º e 9º e a presença de resíduos sólidos atrapalham a caminhabilidade através da calçada."/>
    <s v="5 | Calçada com menos de 2,0 metros de largura e faixa livre com menos de 1,20 m"/>
    <n v="1.2"/>
    <n v="0.85"/>
    <s v="Foram verificadas algumas divergências quanto a tamanhos da calçada. Alguns trechos apresentaram largura total entre 1,70; 1,20 e 1,08"/>
    <s v="10 | Calçada de aparência plana, que não impede o caminhar confortável e seguro"/>
    <s v="Na entrada do prédio há um desnível que era pra ser uma rampa, mas que não possui funcionalidade para tal, que possui um nível de 13º, dificultando, assim, o caminhar."/>
    <s v="5 | Obstáculos obrigam a constantes desvios."/>
    <s v="Barreiras como postes locados no meio da calçada, degraus de entrada e resíduos sólidos obrigam o pedestre a desviar o caminho da calçada constantemente"/>
    <s v="0 | Não há rampas de acessibilidade."/>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m/>
    <s v="O trecho é permitido a passagem de carros, porém, os ruídos não incomodam devido ao baixo fluxo de veículos e pessoas no local"/>
    <n v="7"/>
    <m/>
    <n v="2"/>
    <m/>
    <s v="0 | Trecho de rua sem nenhuma vegetação"/>
    <m/>
    <m/>
    <s v="10 | Local de tráfego leve, com velocidade até 40 km/h, com ruas movimentadas, comércio aberto e “sensação de segurança”"/>
    <s v="Apesar de que o trânsito não é desordenado e não causa insegurança, outros fatores a causam, como a falta de pessoas e fachadas ativas no trajeto"/>
    <s v="https://drive.google.com/open?id=1wRq39S2J1dckGHQQG9-_9klenlhRPmjh, https://drive.google.com/open?id=1MCOCdRdYePNl204feEFX1hNa0_hgNCSz, https://drive.google.com/open?id=1cJnq3zyuOGG80NDBkkC7G5IQGGrvkq2N, https://drive.google.com/open?id=17cahFDcDwFS01KIUe2r5bdWYzN0X_9CP, https://drive.google.com/open?id=1ckBKDLvZxsrUhjDhgouge44TZCf5S-3d, https://drive.google.com/open?id=1Hfh8cYIgxpB5qH_UMXXdeyOCDU4R9dXB, https://drive.google.com/open?id=1gB4DsRlwF5SJThOXGTTLPh5CQ0JdAzNa, https://drive.google.com/open?id=1n_3obq0l9CfnOs9t8LMaYpfqRx9fG5ck, https://drive.google.com/open?id=1XtzrdxRELaYWAwDKC1Zjuw4q9tpa_nNL, https://drive.google.com/open?id=1W-ucZt3zxDdLpSy8A4G1NpnoglrTvjX7"/>
    <s v="camila.ramalho175@gmail.com"/>
    <d v="1899-12-30T07:52:00"/>
    <n v="5"/>
    <n v="5"/>
    <n v="10"/>
    <n v="5"/>
    <n v="0"/>
    <n v="0"/>
    <n v="0"/>
    <n v="0"/>
    <n v="10"/>
    <n v="7"/>
    <n v="2"/>
    <n v="0"/>
    <n v="10"/>
    <n v="5"/>
    <n v="0"/>
    <n v="4.833333333333333"/>
    <n v="4.4666666666666668"/>
  </r>
  <r>
    <x v="705"/>
    <x v="0"/>
    <x v="146"/>
    <x v="26"/>
    <s v="MA"/>
    <x v="9"/>
    <x v="704"/>
    <x v="0"/>
    <n v="7"/>
    <m/>
    <n v="7"/>
    <n v="2.1"/>
    <n v="1"/>
    <s v="A calçada possui uma boa largura, porém, não há a preocupação quanto a separação das faixas, visto que os comércios expõem suas mercadorias do lado de fora e obstruem a passagem. Por conta disso também, nem todos os trechos possuem exatamente 1m de faixa livre, podendo ser abaixo ou acima dessa medida."/>
    <s v="10 | Calçada de aparência plana, que não impede o caminhar confortável e seguro"/>
    <m/>
    <s v="5 | Obstáculos obrigam a constantes desvios."/>
    <s v="As barreiras são impostas pelos próprios comerciantes que expõem suas mercadorias na calçada, dificultando a passagem"/>
    <s v="5 | A rampa existe, mas está fora de norma ou sem manutenção"/>
    <s v="Há rampas e piso tátil em algumas partes do trecho, porém, tornam-se inviáveis devido a descontinuidade do piso tátil e da falta de rampa do lado oposto a existente"/>
    <s v="5 | Faixa desgastada, com falta de manutenção e sem placas de advertência."/>
    <s v="A faixa está um pouco apagada. Somado a isso, não há semáforo. Mais o fluxo de carros que é constante no local, torna o caminhar exaustivo e inseguro"/>
    <s v="0 | Trecho não tem semáforo para pedestre ou semáforo está com defeito"/>
    <m/>
    <s v="0 | Trecho não tem nenhuma orientação para localização dos pedestres"/>
    <m/>
    <n v="6"/>
    <m/>
    <m/>
    <n v="6"/>
    <m/>
    <s v="0 | Trecho sem nenhum ponto de apoio ou conforto para o pedestre"/>
    <m/>
    <s v="0 | Trecho de rua sem nenhuma vegetação"/>
    <m/>
    <m/>
    <n v="7"/>
    <s v="Ao caminhar no trecho, no período diurno, há uma sensação de segurança baixa, pois, apesar da presença de pessoas, o local ainda assim não passa segurança "/>
    <s v="https://drive.google.com/open?id=18fMRDeqF1pd74CbkTyjCkz324Op5UIpS, https://drive.google.com/open?id=1fLmEzK_Y9eLrZmG7-68ZO_u7kcW0Ge0M, https://drive.google.com/open?id=1vhPe405Z6SyTaw9ka__KcLdBXZbGHQHv, https://drive.google.com/open?id=1cjfF4JLXvjmLpPaK047F5_WGwU9e50Jd, https://drive.google.com/open?id=1Bk6I15v6tczpHZgZr3RzlQqKnFAFUYCZ, https://drive.google.com/open?id=16iG1dpLbvOR3xrCd_hu9dlKbtGoxgFqI, https://drive.google.com/open?id=1blQvg6hrThZXFwDSK5mATSIcFAqGQ-3v, https://drive.google.com/open?id=1rcurfi_dJBjYzTAYRoEiRKnW2ODrG6HK, https://drive.google.com/open?id=168xDa4zBE99QGQHiKCOqiq1-GDJfmSXJ, https://drive.google.com/open?id=12QpFkaa0XnnT35at8ZT5sTTRIET3xHB5"/>
    <s v="camila.ramalho175@gmail.com"/>
    <d v="1899-12-30T08:43:00"/>
    <n v="7"/>
    <n v="7"/>
    <n v="10"/>
    <n v="5"/>
    <n v="5"/>
    <n v="5"/>
    <n v="0"/>
    <n v="0"/>
    <n v="6"/>
    <n v="6"/>
    <n v="0"/>
    <n v="0"/>
    <n v="7"/>
    <n v="6.8"/>
    <n v="2.5"/>
    <n v="3"/>
    <n v="5.2"/>
  </r>
  <r>
    <x v="706"/>
    <x v="0"/>
    <x v="147"/>
    <x v="26"/>
    <s v="MA"/>
    <x v="8"/>
    <x v="705"/>
    <x v="2"/>
    <s v="5 | Calçada com frestas, além de algumas falhas no pavimento"/>
    <s v="As calçadas do percurso apresentam um pavimento regular, porém, há trechos onde uma das calçadas é completa ou parcialmente obstruída por obstáculos."/>
    <n v="4"/>
    <n v="1.4"/>
    <n v="0.7"/>
    <s v="A largura varia ao longo do trecho, por exemplo há trechos com calçada de 2,57m e 0.70 de faixa de serviço. Porém, todos possuem largura confortável para caminhar"/>
    <s v="10 | Calçada de aparência plana, que não impede o caminhar confortável e seguro"/>
    <s v="Há um pequeno trecho onde a calçada apresenta inclinação, mas que é confortável ao caminhar"/>
    <n v="8"/>
    <s v="No trajeto foi encontrado uma das calçadas completamente obstruída por barracas, além de haver alguns postes mal alocados que diminuem o trecho pra passagem. Porém, há uma regularidade quanto a faixa livre ser confortável para caminhar."/>
    <n v="7"/>
    <s v="Foram verificadas algumas rampas, mas que acabam sendo ineficazes por conta de obstáculos próximos as mesmas"/>
    <s v="0 | Sem faixa de travessia no trecho"/>
    <s v="Como o trecho é reservado ao pedestrianismo em sua maioria, a falta de faixa de pedestres se alicerça nesse ponto"/>
    <s v="0 | Trecho não tem semáforo para pedestre ou semáforo está com defeito"/>
    <s v="O trecho é de pedestrianismo, portanto, a falta de semáforo é justificado por isso"/>
    <s v="5 | Trecho tem apenas placas indicando os pontos de interesse"/>
    <s v="As placas de orientação indicam a direção e os nomes dos marcos no trecho analisado"/>
    <s v="10 | Trecho com baixo nível de ruído, com, no máximo, 65 dB de nível sonoro"/>
    <m/>
    <m/>
    <n v="6"/>
    <s v="O odor que incomoda advém não do escapamento dos carros, mas sim, de lixeiras e resíduos descartados incorretamente no trecho"/>
    <n v="7"/>
    <s v="No trecho analisado há um maior conforto ao pedestre, visto a existência de mobiliários urbanos do tipo bancos em boa parte do percurso. Além disso, em frente a Defensoria encontra-se a Praça Nauro Machado. É possível utilizar banheiros químicos que são colocados no local, mas eles não estão lá permanentemente"/>
    <n v="7"/>
    <n v="7"/>
    <s v="As árvores que ficam em frente a Câmara propiciam melhor conforto térmico ao pedestre, possibilitando que o mesmo se sente nos bancos dispostos na rua da Estrela mesmo num dia ensolarado"/>
    <s v="10 | Local de tráfego leve, com velocidade até 40 km/h, com ruas movimentadas, comércio aberto e “sensação de segurança”"/>
    <s v="O trecho oferece uma boa sensação de segurança por conta da presença de pessoas vivenciando o espaço e da existência de usos diversos no local, além disso, conta com um policiamento regular"/>
    <s v="https://drive.google.com/open?id=1_Fx78MIJFig1SlueRqZgHJo12O7kmtkl, https://drive.google.com/open?id=1A-9PE0AylaLkj4JKCL-h6YgGrIz260hY, https://drive.google.com/open?id=1cNfMxEdIFQDGvUP9kYXWs0Tafnk_558_, https://drive.google.com/open?id=1zSK8oOBToV0Lsr4Lt47RzRTva632MRAG, https://drive.google.com/open?id=14XZfXUc-FdBjTUQIpcMEeGlCCr51G8Rx, https://drive.google.com/open?id=1vjAeJ2FuAjv5YLQL78Ddo9ro-oe7IxIN, https://drive.google.com/open?id=1u-iGdAUII828I4aH5LI0OI5ITUNkMUcH, https://drive.google.com/open?id=1t1jZ1-HKbPH6KYL6-5xWRcaYwAjtw7f3, https://drive.google.com/open?id=1Ut6ZIO4Hbo34xnlvQhjPTWQD3DgMcNKv, https://drive.google.com/open?id=1sxPe_EPJbbxZO38pdKMT-ZslnmL2w-rK"/>
    <s v="camila.ramalho175@gmail.com"/>
    <d v="1899-12-30T09:09:00"/>
    <n v="5"/>
    <n v="4"/>
    <n v="10"/>
    <n v="8"/>
    <n v="7"/>
    <n v="0"/>
    <n v="0"/>
    <n v="5"/>
    <n v="10"/>
    <n v="6"/>
    <n v="7"/>
    <n v="7"/>
    <n v="10"/>
    <n v="6.8"/>
    <n v="0.83333333333333337"/>
    <n v="7.833333333333333"/>
    <n v="6.1333333333333337"/>
  </r>
  <r>
    <x v="707"/>
    <x v="0"/>
    <x v="146"/>
    <x v="26"/>
    <s v="MA"/>
    <x v="4"/>
    <x v="706"/>
    <x v="2"/>
    <n v="6"/>
    <s v="Ao longo do trajeto saindo do Prédio do Curso de Arquitetura e Urbanismo e indo em direção ao Terminal da Praia Grande, o ambiente das calçadas possuem diferentes regularidades. A calçada da fachada principal da edificação da curso é nivelada, porém o o tipo de pavimentação possui alguns desnivelamentos ocaionados por tampas de caixa de esgoto/telefone. Seguindo em direção ao terminal, na lateral da edificação, há uma via de pedestrianismo (trecho da Av. Henrique Leal)  pavimentada por paralelepípedos que possuem desníveis de topografia, obstruções, pedras soltas e acumulo de lixo e vegetação. Da mesma forma que o trecho posterior localizado em frente ao terminal. O ambiente da calçada do terminal é nivelado, mas com alguns desgastes de pavimentação próximo aos dois pontos de ônibus localizados nele."/>
    <n v="7"/>
    <n v="2.5"/>
    <n v="2"/>
    <s v="A largura é irregular ao logo do trecho. A fachada principal do curso possui faixa livre de 1.17m e faixa de serviço de 0.70m. A calçada em frente ao terminal possui larguras totais entre 3m e 0.90m e o trecho do terminal possui largura total de 2.70 m e faixa livre de o.70m. No entanto alguns trechos de faia livre são ocupados por obstáculos como comércios informais e os próprios mobiliários (postes, lixeiras, paradas de ônibus)."/>
    <n v="8"/>
    <s v="O trecho avaliado possui imóveis com calçadas em sua maioria aparentemente plantas, tendo o trajeto feito pela Av. Henrique Leal como exceção pela diferença topografica entre a Rua da Estrela e a Av. Sen. Vitorino Freire. Esse trecho possui inclinação maior que 6°, dificultando o caminhar e tornando o trajeto mais cansativo.  "/>
    <s v="5 | Obstáculos obrigam a constantes desvios."/>
    <s v="O trecho possui obstáculos em todo o trajeto, sendo eles o mobiliário urbano (postes, lixeiras, paradas de ônibus), as obstruções na pavimentação, a presença de resíduos sólidos, comércio informal e o acúmulo da água pluvial no ambiente das calçadas e nas rampas de acesso a elas.  "/>
    <n v="4"/>
    <s v="Não há a presença de rampas de acesso em todas as esquinas e as rampas existentes, localizadas na Av. Sen. Vitorino Freire possui pavimentação obstruída, encontrando-se sem manutenção. As mesmas também estão acumulando a água pluvial que corre ente o meio fio e a calçada em circunstancia do mal funcionamento do sistema de drenagem pluvial. "/>
    <n v="6"/>
    <s v="A faixa de pedestre se encontra pintada nas cores vermelho e branco, podendo ser visualizada pelos motoristas e pedestres. Existem sinalizações de advertência indicando a faixa de pedestre, mas não existe iluminação exclusiva para a faixa. "/>
    <n v="7"/>
    <s v="Há semáforo para pedestres, sem sinal sonoro e o tempo de travessia é de 25s. Esse tempo, se torna uma das dificuldade ao atravessar a avenida, pois ela possua largura consideravel. Uma das observações que foi avaliada é que os pedestres costumam atravessar em frente as paradas de ônibus, saindo do terminal da Praia Grande em direção ao centro, não utilizando da faixa de pedestre para a travessia, mesmo ela estando próxima."/>
    <s v="0 | Trecho não tem nenhuma orientação para localização dos pedestres"/>
    <s v="O trecho não possui placas de sinalização que orientem o caminhar do pedestre ou indiquem pontos de interesse. As placas existentes no entorno do percurso analisado estão ilegíveis e danificadas, pela falta de manutenção e vandalismo.  Há apenas a presença de sinalizações destinadas aos veículos e sinalização de advertência para a presença da faixa de pedestre na avenida."/>
    <n v="7"/>
    <m/>
    <s v="Na Rua da Estrela, por possuir fluxo ameno de veículos, o ruído é mediano ocasionado pelos carros transitam pela via e por buzinas esporádicas. Na Av, Vitorino Freire o nível de ruído é mais excessivo, ocasionado pelo constante transitar de veículos em velocidade mais elevada. "/>
    <n v="8"/>
    <s v="Não foi perceptível a nível do olhos, elevados níveis de poluição atmosférica. "/>
    <s v="5 | Trecho com algum local para descanso ou abrigo, como parada de ônibus ou marquise de edifício"/>
    <s v="Há a presença de duas paradas de ônibus, mas que é utilizada na grande maioria das vezes como ponto de embarque e desembarque de passageiro. No terminal de integração, há espaço de mobiliário  como bancos para descanso e banheiros, no entanto só são desfrutados pelos passageiros que encontram-se no seu interior."/>
    <n v="3"/>
    <n v="10"/>
    <s v="Há a presença de arborização no eixo de estacionamento da Av. Sen. Vitorino Freire e nos canteiros do Terminal da Praia Grande. Algumas árvores estão mal conservados e possuem suas raízes invadindo o ambiente das calçadas. Nos trechos arborização a sensação térmica é amenizada, proporcionando mais regiões sombreadas e confortáveis. "/>
    <n v="2"/>
    <s v="A sensação de segurança do trecho avaliado é afetada pela criminalidade e por fatores arquitetônicos e sociais da região. O fator de desocupação das edificações do centro de São Luís influencia no esvaziamento das ruas e consequentemente no aumento da sensação de segurança. A falta de diversidade de usos e fachadas ativas também estão diretamente ligadas a essa sensação, assim como a presença da criminalidade nas ruas da cidade. O centro da cidade possui uma peculiaridade de uso, estando parcialmente ocupado nos turnos matutinos e vazios no período da noite, elevando a insegurança nesse período de tempo."/>
    <s v="https://drive.google.com/open?id=1J-6l5vq2J-usPQct91U9tvfLv0mJ8eZd, https://drive.google.com/open?id=1T4FhL4ZPMgeSimWsqkGm9feniwRHD_qC, https://drive.google.com/open?id=1ksmvK2L0lJ-_RdNeiaEDu2GYZas1yvZq, https://drive.google.com/open?id=1VWS9lj1dwWTuf_MHEe15ExjK2vuTbAq4, https://drive.google.com/open?id=10I-jVyoVzV5pdu6u-SiEcFN733_dtV_U, https://drive.google.com/open?id=1uFaIFJP-1HIPzNRwBa5C9GsZ3pWulCxK, https://drive.google.com/open?id=1BuBxLVRJj76TfABawk99FFZ28BsAihh1, https://drive.google.com/open?id=1fBjbnAJiifKsLyNz79ldjk1CJx7Zusad, https://drive.google.com/open?id=1gHT4Faj-YpyT6WQeacaoB7aERnpCekcb, https://drive.google.com/open?id=1HzyxEpNhscdICYLlAnhvywZoFCasi7JL"/>
    <s v="larissasn98@gmail.com"/>
    <d v="1899-12-30T11:07:00"/>
    <n v="6"/>
    <n v="7"/>
    <n v="8"/>
    <n v="5"/>
    <n v="4"/>
    <n v="6"/>
    <n v="7"/>
    <n v="0"/>
    <n v="7"/>
    <n v="8"/>
    <n v="5"/>
    <n v="3"/>
    <n v="2"/>
    <n v="6"/>
    <n v="5.333333333333333"/>
    <n v="5.5"/>
    <n v="5.3666666666666663"/>
  </r>
  <r>
    <x v="708"/>
    <x v="0"/>
    <x v="146"/>
    <x v="26"/>
    <s v="MA"/>
    <x v="4"/>
    <x v="707"/>
    <x v="1"/>
    <s v="5 | Calçada com frestas, além de algumas falhas no pavimento"/>
    <s v="O pavimento apresenta-se debilitado, com muitas irregularidades e buracos, o que provoca situações de alagamento, visto a época de chuva. É necessário ter bastante cuidado ao caminhar, principalmente próximo ao ponto de embarque nas vans, pois, pela irregularidade do pavimento, o pedestre fica sujeito a se machucar caso não preste atenção."/>
    <s v="10 | Calçada com mais de 3,0 metros de largura e faixa livre com 1,20 m ou mais"/>
    <n v="7.4"/>
    <n v="6"/>
    <s v="No local não é possível definir exatamente o que é calçada, pois, funciona como um grande calçadão onde estão alocados os diversos comércios e mobiliário urbano para a espera do embarque/desembarque. Uma média aferida fora a de 7,40m que corresponde ao local de espera das vans, porém, esta medida não é a mesma dos pontos de espera dos ônibus metropolitanos, tendo estas 3,50m."/>
    <s v="10 | Calçada de aparência plana, que não impede o caminhar confortável e seguro"/>
    <m/>
    <n v="7"/>
    <s v="Apesar de haver comércios no local, o espaço para circulação de pedestres não é obstruído totalmente por eles, sendo o maior percalço a insalubridade do local quanto a depredação do pavimento e limpeza do local."/>
    <s v="5 | A rampa existe, mas está fora de norma ou sem manutenção"/>
    <s v="Há sequência de rampas que dão acesso as plataformas de embarque/desembarque dos ônibus, porém, como poderá ser observado nas fotos, elas não têm total funcionalidade por conta de alagamentos e da irregularidade do pavimento"/>
    <s v="0 | Sem faixa de travessia no trecho"/>
    <m/>
    <s v="0 | Trecho não tem semáforo para pedestre ou semáforo está com defeito"/>
    <m/>
    <s v="0 | Trecho não tem nenhuma orientação para localização dos pedestres"/>
    <m/>
    <n v="3"/>
    <m/>
    <s v="Há um tráfego intenso de veículos no local, o que incomoda quanto a sensibilidade aos ruídos. Somado a isso têm-se o grande fluxo de pessoas e de comércio que contribuem para essa perturbação sonora"/>
    <n v="3"/>
    <s v="O grande fluxo de veículos somado a falta de manutenção na limpeza do local impactam nas condições de salubridade do ambiente"/>
    <s v="5 | Trecho com algum local para descanso ou abrigo, como parada de ônibus ou marquise de edifício"/>
    <s v="O anel viário em si consiste em um espaço público e é munido de equipamentos urbanos como bancos, paradas de ônibus com abrigo, lixeiras e, no trecho de espera das vans, há uma arborização que contribui muito para o conforto térmico do local, porém, não se estende ao longo de todo o trajeto"/>
    <s v="5 | Trecho com algumas árvores que trazem sombra"/>
    <n v="4"/>
    <m/>
    <s v="0 | Local de trânsito muito desordenado e agressivo. Pedestre tem a sensação de querer sair logo do local"/>
    <m/>
    <s v="https://drive.google.com/open?id=19XCgUGNUyKBKPaWevmd3Zamm44ftzLy-, https://drive.google.com/open?id=1L61GEjWnsJ0KZbf5_8Lr8jaAR2xutiTR, https://drive.google.com/open?id=1x3Ua0KPeuw5xKlRDQU2igDpD_WL4LTmw, https://drive.google.com/open?id=1grKR69hFegw1RLg9yJPTKL-PsBH_sXCX, https://drive.google.com/open?id=19fwTd2BjRNFicEyH2QxCFx9yGZaHAoQn, https://drive.google.com/open?id=1YZ60i6Jdv9ZiMbYpPjmXLTDx2SpAcBv6, https://drive.google.com/open?id=1-qdnnIqIJ3qG0NWNGhxctzcBcEJzbDJI, https://drive.google.com/open?id=1PebtFFYMj4Ouan1Esf9nnRdFH3myoTNe, https://drive.google.com/open?id=1XXjIV8eCbuZ-x2GA0kQUv0bPcFawQvFV, https://drive.google.com/open?id=1LcQoBav0nnFgPy3dSglGCFzcV8g0BX9w"/>
    <s v="camila.ramalho175@gmail.com"/>
    <d v="1899-12-30T09:40:00"/>
    <n v="5"/>
    <n v="10"/>
    <n v="10"/>
    <n v="7"/>
    <n v="5"/>
    <n v="0"/>
    <n v="0"/>
    <n v="0"/>
    <n v="3"/>
    <n v="3"/>
    <n v="5"/>
    <n v="5"/>
    <n v="0"/>
    <n v="7.4"/>
    <n v="0"/>
    <n v="4"/>
    <n v="4.5"/>
  </r>
  <r>
    <x v="709"/>
    <x v="0"/>
    <x v="146"/>
    <x v="26"/>
    <s v="MA"/>
    <x v="4"/>
    <x v="708"/>
    <x v="0"/>
    <n v="4"/>
    <s v="O percurso executado na avaliação do Cais da Praia Grande e do Viva Cidadão teve como ponto de partida o semáforo localizado na Av. Sen. Vitorino Freire, seguindo em direção ao Cais e posteriormente ao Viva Cidadão. O ambiente das calçadas desses dois polos tem como característica peculiar as suas localizações no perímetro do Rio Anil, onde antigas muralhas separação o mar do ambiente da calçada. Tais calçadas possuem desregularidades de pavimentação e desníveis ao longo do percurso que se tornam obstáculos á caminhabiliadade. Como exemplo dessa problemática podemos citar: a presença de balizadores que interrompem o fluxo contínuo do pedestre; obstruções na pavimentação calçadas pelo desgaste e pela falta de manutenção que geram acúmulo de vegetação e resíduos sólidos; assim como o acúmulo de água ocasionado pela má qualidade e distribuição do sistema de drenagem de águas pluviais."/>
    <n v="6"/>
    <n v="1.9"/>
    <n v="1.3"/>
    <s v="As calçadas possuem dimensões irregulares, variando entre 0.65m a 2.1m. A calçada de acesso ao Cais da Praia Grande possui diferentes larguras de faixa livre, entre 0.65m a 1.3m. Um dos fatores que atuam como obstáculo ao ambiente dessa calçada são as cercas delimitadoras que foram colocadas a pouco tempo no perímetro do Cais como sinônimo de “segurança” de acordo com o Governo do Estado do Maranhão, que atuam porém, como barreira que reduz a faixa de circulação dos pedestres (vide notícia: http://www.ma.gov.br/agenciadenoticias/desenvolvimento/turismo/cais-da-praia-grande-e-entregue-revitalizado-e-com-mais-seguranca). A calçada percorrida em direção ao Viva Cidadão possue faixa total entre 1.60 a 1.90m, e não operando como barreira no quesito dimensão. A calçada que abrange o perímetro do Viva Cidadão possue1.60m de faixa livre, no entanto há a presença de rampas e barracas de comercio informal nesse ambiente, que também reduzem a faixa de livre. "/>
    <n v="8"/>
    <s v="O trajeto executado possui seus ambientes de calçada aparentemente planos, no entanto na calçada de acesso saindo do Cais em direção ao Viva Cidadão, pode-se constatar um problema de escoamento da água pluvial em um dos trechos onde está visível a proximidade do nível da calçada com o nível da faixa de transição de veículos, gerando consequentemente um acúmulo de água e obstáculo à caminhabiliadade no local. "/>
    <n v="7"/>
    <s v="Quanto aos obstáculos, como já comentado, a cerca de delimitação do Cais da Praia Grande atua como uma grande extensão de obstáculo à circulação dos pedestres, criando dessa forma um ambiente inseguro ao fluxo dos transeuntes que se locomovem muito próximo aos veículos. O restante dos ambientes de calçadas analisados possui obstruções, mobiliário (poste), comercio informal e desníveis como barreiras à caminhabiliadade. "/>
    <n v="2"/>
    <s v="Existem dois trechos com rampas no percurso avaliado, ambas localizadas nos dois semáforos presentes na avaliação do percurso. Essas rampas possuem problemas no que tange o acúmulo de águas pluviais entre o meio fio e a calçada e também no que diz respeito as dimensões que não respeitam a NBR 90/50, assim como não possuem sinalização de piso de alerta e de direcionamento à elas. Outra problemática é a não existência de rampas de acessibilidade na esquina de acesso ao Viva Cidadão."/>
    <n v="6"/>
    <s v="No trecho existem 3 faixas de travessia, onde duas delas se encontram na travessia feita no semáforo, sendo ambas pintadas de vermelho e branco possuindo alguns desgastes na coloração, mas ambas podendo ser visíveis pelos motoristas e transeuntes. A terceira faixa, localizada na esquina de acesso ao Viva Cidadão, encontra-se pouco visível em ocasião do desgaste da pintura e da não manutenção. "/>
    <n v="6"/>
    <s v="Os semáforos existentes não possuem sinal sonoro e seus tempos de travessia são de 25s e 15s, obrigando o transeunte a se locomover mais rápido e de maneira insegura."/>
    <n v="4"/>
    <s v="O trecho possui placas que indicam locais de interesse como o Cais da Praia Grande e sinalizações destinadas aos veículos. Há também uma sinalização de mapa de orientação turística que se apresente em péssimo estado de conservação."/>
    <s v="5 | Trecho com nível alto de ruído, que dificulta a conversação entre pessoas que caminham. Nível acima de 70 dB"/>
    <m/>
    <s v="Ambos os locais avaliados se encontram em uma Avenida de fluxo médio e elevado, onde os ruídos são intensos e atrapalham na conversação. "/>
    <n v="7"/>
    <s v="Apesar da movimentação de veículos constante, não foi possível sentir ou visualizar a fumaça dos veículos."/>
    <s v="5 | Trecho com algum local para descanso ou abrigo, como parada de ônibus ou marquise de edifício"/>
    <s v="Trecho com abrigo de parada de ônibus com assentos "/>
    <n v="3"/>
    <n v="4"/>
    <s v="As árvores estão localizadas nas imediações do estacionamento de acesso ao Cais da Praia Grande, sendo suas copas utilizadas como proteção e local para permanência de taxistas."/>
    <s v="5 | Trecho com trânsito mais agressivo e velocidade regulamentar acima de 50 km/h"/>
    <s v="A velocidade do fluxo de veículo é intensa, como já abordado, causando menores as condições de segurança. No entanto o menor fluxo de pessoas no trajeto entre ambos locais traz menores graus de sensações de segurança tambem, assim como a não permeabilidade das fachadas - como a do Viva Cidadão, que recentemente teve seus vãos de interação com o meio interno fechados e murados."/>
    <s v="https://drive.google.com/open?id=1y4zyI8PJ7qkzMjw55mj5XwPKF1k8ydFw, https://drive.google.com/open?id=15NCjOBHpo4XVAQFB9SqPIAVoLm2h_RP9, https://drive.google.com/open?id=1r_8U5ekoWL2k2Q-gmAr4TuaahqPR_tR0, https://drive.google.com/open?id=1ca1SKDEGFfy4yW0iLHYIyQbjgbPsBlMS, https://drive.google.com/open?id=1gS-WTSWvqhGKcaRtOETM5J8MqfDhffwf, https://drive.google.com/open?id=1LCm3MZkcjW1tSW9wRx4tuq6xqRlBWjto, https://drive.google.com/open?id=180iu9EVdRXXsMWbgxum7sH_JfyWa2SZp, https://drive.google.com/open?id=1oeHWWdRf2wr4RfIV-JVtvvotT-vgRg6P, https://drive.google.com/open?id=1zFouScAlX-y3NF3LA4lXQiij9E0GZysn"/>
    <s v="larissasn98@gmail.com"/>
    <d v="1899-12-30T10:47:00"/>
    <n v="4"/>
    <n v="6"/>
    <n v="8"/>
    <n v="7"/>
    <n v="2"/>
    <n v="6"/>
    <n v="6"/>
    <n v="4"/>
    <n v="5"/>
    <n v="7"/>
    <n v="5"/>
    <n v="3"/>
    <n v="5"/>
    <n v="5.4"/>
    <n v="5.666666666666667"/>
    <n v="4.666666666666667"/>
    <n v="5.2666666666666666"/>
  </r>
  <r>
    <x v="710"/>
    <x v="0"/>
    <x v="146"/>
    <x v="26"/>
    <s v="MA"/>
    <x v="0"/>
    <x v="709"/>
    <x v="0"/>
    <n v="4"/>
    <s v="A praça em estudo atualmente subdivide-se em dois trechos: o primeiro, com início no final da Rua Grande e fim na Rua da Paz é chamado de Largo do Carmo, já o segundo, entre a Rua da Paz e Rua do sol, denomina-se Praça João Lisboa. Ambos foram e são logradouros que carregam importante relevância histórica e política na cidade de São Luís, sendo coo dependentes, porem de diferenciando em relação a infraestrura e aos seus níveis de caminhabiliadade. A regularidade dos pisos é um dos principais elementos que diferem os dois locais, a Praça João Lisboa, possui a pavimentação em suma maioria regular, apresentando apenas pequenas obstruções na pavimentação em pedra portuguesa. Já o Largo do Carmo possui números elevados de obstruções, com passeio totalmente desnivelados que dificultam o fluxo dos transeuntes. "/>
    <n v="9"/>
    <n v="4"/>
    <n v="2.9"/>
    <s v="A largura dos passeios de ambos os logradouros varia entre 3m a 6m, apresentando confortáveis dimensões para o caminhar dos pedestres. O único trecho que se apresenta com desconformidades é a calçada de contato da Rua do Egito com o antigo abrigo dos bondes, localizado no Lago do Carmo, atual ponto de bares e comércio com faixa total de circulação de 1.10m. "/>
    <n v="7"/>
    <s v="O ambiente dos passeios apresenta confortáveis níveis a circulação dos pedestres, com algumas diferenças de cotas entre as duas praças. É perceptível ao caminhar que a praça João Lisboa fica a uma cota topográfica acimado Largo do Carmo, porém não é uma característica que se mostra como obstáculo para a caminhabiliadade. "/>
    <n v="8"/>
    <s v="O trecho em análise não possui elementos, como o mobiliário urbano, atuando como obstáculos. O único fator que se apresenta como barreira são as obstruções na pavimentação, citadas anteriormente, que causam desvios na livre circulação dos pedestres no passeio. "/>
    <n v="7"/>
    <s v="As rampas existentes não possuem suas delimitações de acordo com a NBR  90/50. A pavimentação das rampas existentes não é nivelada e não possuem pisos táteis de alerta e direcionamento. Não foram encontradas rampas de acessibilidade no trecho de acesso entre os dois logradouros, executado pela Rua da Paz, o que torna inacessível o adentrar de pessoas com mobilidade reduzida nos ambientes públicos. "/>
    <s v="5 | Faixa desgastada, com falta de manutenção e sem placas de advertência."/>
    <s v="As faixas de pedestre localizadas no entorno dos locais avaliados apresentam sua coloração desgastada, quase não visível aos olhos. Existem 4 faixas demarcadas de acesso do pedestre aos logradouros, porem não existem sinalização de advertência para a presença das mesmas."/>
    <n v="6"/>
    <s v="No trecho avaliado, há um semáforo localizado na Rua do Egito para acesso ao Largo do Carmo que disponibiliza 28s para a travessia de pedestre, mas não possui sinal sonoro para pessoas com deficiência visual. "/>
    <n v="6"/>
    <s v="Em relação às placas de orientação, foram localizadas sinalizações que orientam o pedestre, em especial o turista, para pontos de interesse como museus e praças. Assim como também estão presentes nos trechos em analise, placas de identificação das ruas e placas de sinalização para os automóveis."/>
    <n v="6"/>
    <m/>
    <s v="O nível de ruído no horário avaliado não dificultava a conversação, porém o fluxo de veículos e sons de propaganda de lojas e comércios se elevam ao longo do dia nesse local, influenciando no aumento do ruído nos horários comerciais. "/>
    <n v="7"/>
    <s v="No que diz respeito a poluição atmosférica, as vias que interligam as praças em análise apresentam fluxo constante de veículos, mas não é perceptível ao olfato ou a visão as fuligens e fumaças dos automóveis. "/>
    <n v="8"/>
    <s v="Os logradouros possuem muitos mobiliários urbanos como bancos e postes, no entanto entre a Praça João Lisboa e o Largo do Carmo há uma diferença de preservação desses mobiliários. Os bancos e postes encontrados no Largo do Carmo estão em péssimas condições, os bancos estão com a madeira e a ferragem desgastadas e os postes estão quebrados e enferrujados, assim como as lixeiras também se encontram quebradas e sem manutenção. Na Praça João Lisboa é perceptível uma maior manutenção e conservação dos mobiliários, onde os bancos, postes e lixeiras estão mais conservados. Em ambos os locais não há a presença de banheiros e bebedouros públicos ou de abrigos.  Esses apontamentos da infraestrutura, tanto da presença e estado de conservação dos mobiliários urbanos, quando da infraestrutura da pavimentação, influenciam na permanência das pessoas no espaço público. A Praça João Lisboa possui maior nível de permanência de pessoas em comparação ao Largo do Carmo. "/>
    <n v="9"/>
    <n v="17"/>
    <s v="Há a presença de arborização ao longo das praças, no entanto as árvores e os canteiros localizados na Praça João Lisboa se encontram mais conservados que as do Largo do Carmo. As árvores possuem grandes copas que protegem os transeuntes dos raios solares e tornam o permanecer agradável, pela presença de áreas sombreadas e ventiladas."/>
    <n v="9"/>
    <s v="Os locais transmitem segurança nos horários comerciais pela presença de um entorno majoritariamente comercial e pelo alto fluxo e permanência de pessoas. No entanto em horários não comerciais, como no fim de semana e a noite, a sensação transmitida é de insegurança e domínio do local pela criminalidade, como a presença de usuários de droga em dias de domingo na Praça João Lisboa já visualizado por uma das avaliadoras.   "/>
    <s v="https://drive.google.com/open?id=14vtOnH9WYCTdaLGwbq0kVMW5nS9k813j, https://drive.google.com/open?id=1SOCdQ6RZrSniSPS1nEIyOMjdCRVakZfz, https://drive.google.com/open?id=1_1mg9IWv1yeqHk40Yh2khvipJtgXDOTO, https://drive.google.com/open?id=1u_l1OY5vLm0NRDEgxNSaRz8eqdQ646RR, https://drive.google.com/open?id=11hMFTspMaS7psZgbxJItX20-X0SBbFCF, https://drive.google.com/open?id=149sr-EXlR-E7W41Et1g8WgLmwFlE0ZOV, https://drive.google.com/open?id=1s5k5FKWh47Fs5Z4a5D8k1r6lhzJ9XE79, https://drive.google.com/open?id=1KU_5-X0ksORrWEOlS3ib8lFVR5-NdDdx, https://drive.google.com/open?id=1Xx4ztqgYHzUWhjqSRuFiptfEFHLsxbo_, https://drive.google.com/open?id=1BD3HCvpQu4iCuRR83_rUHzIxDKUR_M_p"/>
    <s v="larissasn98@gmail.com"/>
    <d v="1899-12-30T08:05:00"/>
    <n v="4"/>
    <n v="9"/>
    <n v="7"/>
    <n v="8"/>
    <n v="7"/>
    <n v="5"/>
    <n v="6"/>
    <n v="6"/>
    <n v="6"/>
    <n v="7"/>
    <n v="8"/>
    <n v="9"/>
    <n v="9"/>
    <n v="7"/>
    <n v="5.5"/>
    <n v="7.5"/>
    <n v="7"/>
  </r>
  <r>
    <x v="711"/>
    <x v="0"/>
    <x v="146"/>
    <x v="26"/>
    <s v="MA"/>
    <x v="7"/>
    <x v="710"/>
    <x v="0"/>
    <n v="8"/>
    <s v="O SENAC – Serviço Nacional de Aprendizagem Comercial – localizado na esquina da Rua do Passeio com a Rua do Apicum possui seus ambientes de calçadas regulares, com apenas um trecho com diferentes pavimentações que criam ondulações nas calçadas. Não há também a existência de piso tátil de alerta e orientação para o transeunte com deficiência. "/>
    <n v="7"/>
    <n v="2.2000000000000002"/>
    <n v="1.36"/>
    <s v="São diferentes as dimensões das calçadas na quadra do local analisado, variando entre 0.90m a 1.85m de faixa livre, sendo o trecho de 0.90m localizado na esquina da edificação onde uma placa de sinalização atua como barreira a livre circulação. "/>
    <n v="8"/>
    <s v="O trecho de calçada da edificação é plano e possui apenas inclinação leve entre 0° a 2°."/>
    <n v="7"/>
    <s v="Como obstáculos existem a presença de mobiliários urbanos que atuam, mesmo dispostos na faixa de serviço, como barreiras para o fluxo dos transeuntes, os obrigando a disputar um pequeno espaço de calçada ou a via com os automóveis.  E também a localização de uma parada de ônibus formal porém sem abrigo aos usuários, na esquina do SENAC na Rua do Apicum, que aglomera passageiros na faixa livre de circulação dos pedestres. "/>
    <n v="8"/>
    <s v="Na esquina da Rua do Passeio há a presença de uma rampa de acessibilidade de acordo com a Norma que se localiza de frente para a entrada principal da edificação. Já na esquina do SENAC com a Rua do Apicum, não existe rampas localizadas no ambiente da calçada. "/>
    <n v="4"/>
    <s v="Há a presença de uma faixa de pedestre na esquina do SENAC com a Rua do Passeio que se encontra desgastada e sem manutenção, dificultando a sua visualização tanto pelos motoristas como pelos transeuntes. "/>
    <s v="0 | Trecho não tem semáforo para pedestre ou semáforo está com defeito"/>
    <s v="Não existem semáforos no trecho analisado. "/>
    <n v="1"/>
    <s v="No trecho em análise existem apenas placas de sinalização para os veículos automotores e uma placa de indicação da parada de ônibus na esquina da Rua do Apicum."/>
    <s v="5 | Trecho com nível alto de ruído, que dificulta a conversação entre pessoas que caminham. Nível acima de 70 dB"/>
    <m/>
    <s v="Nas ruas de contado direto com a edificação o fluxo de veiculo é intenso, sendo marcado pela passagem de ônibus e pelo ruído elevado emitido por eles. "/>
    <n v="7"/>
    <s v="Há passagem de veículos como caminhões e ônibus que emitem fumaça, porem não se sobressaem no ar atmosférico.  "/>
    <s v="0 | Trecho sem nenhum ponto de apoio ou conforto para o pedestre"/>
    <s v="Não há espaço público de descanso e uso dos pedestres. Sendo ausente também o abrigo de pessoas que esperam pelo transporte público na parada de ônibus. As pessoas se expõem diretamente aos raios solares ou a chuva no ponto de ônibus em análise. "/>
    <s v="0 | Trecho de rua sem nenhuma vegetação"/>
    <n v="0"/>
    <s v="A incidência solar e a sensação térmica estão presentes em graus elevados no trecho do SENAC. Não existem áreas sombreados ou arvores que amenizam e tornam confortável o caminhar pelas calçadas.  "/>
    <n v="6"/>
    <s v="O trecho em horários comerciais se mostra com elevado transitar de veículos e pessoas, aumentando os graus de sensação de segurança. A edificação possue fachadas permeáveis que também influenciam no nível de sensação de segurança. No horário em análise, como avaliadoras nos sentimos seguras ao percorrer pelo local. "/>
    <s v="https://drive.google.com/open?id=1Gt5LfQwR_nm_YRsAGdFRY9rvgrk8htQF, https://drive.google.com/open?id=1OK-w_aQpU4XfnWn49ukOXr3yzYu25AlY, https://drive.google.com/open?id=1VCdg71h7QAsdImIuO8FvrREbgADxt4wc, https://drive.google.com/open?id=1hirmgtxI_pJhr4smhz3doSChWRZyYMKq, https://drive.google.com/open?id=1at8amctqB5tDp6M73VNYeMjgAwZmY1NF, https://drive.google.com/open?id=1DEyo-hz3G_WOUyZffwJ0NdzEQJlABY8f, https://drive.google.com/open?id=11TZkY6ZV9nHZvZ_U8DsKTMWkqyybEtqh, https://drive.google.com/open?id=10YzqO3rjXnLSg_rXXpCoNQumhpO_8Sxg"/>
    <s v="larissasn98@gmail.com"/>
    <d v="1899-12-30T11:20:00"/>
    <n v="8"/>
    <n v="7"/>
    <n v="8"/>
    <n v="7"/>
    <n v="8"/>
    <n v="4"/>
    <n v="0"/>
    <n v="1"/>
    <n v="5"/>
    <n v="7"/>
    <n v="0"/>
    <n v="0"/>
    <n v="6"/>
    <n v="7.6"/>
    <n v="2.1666666666666665"/>
    <n v="2.8333333333333335"/>
    <n v="5.4"/>
  </r>
  <r>
    <x v="712"/>
    <x v="0"/>
    <x v="146"/>
    <x v="26"/>
    <s v="MA"/>
    <x v="2"/>
    <x v="711"/>
    <x v="0"/>
    <s v="5 | Calçada com frestas, além de algumas falhas no pavimento"/>
    <s v="O trecho avaliado perpassa por um eixo de atendimentos hospitalares entre Centros de saúde, clinicas, hospitais e maternidade, tendo como principal local avaliada a Santa Casa da Misericórdia que fora fundada em 1836 e representa local de grande importância histórica de atendimentos hospitalares públicos a população. No que tange ao ambiente das calçadas, ao longo do trecho avaliado foram pontuados obstáculos na pavimentação, como obstruções no piso, rampas de garagem e a própria localização do mobiliário. "/>
    <n v="6"/>
    <n v="1.6"/>
    <n v="1"/>
    <s v="As dimensões das calçadas variam entre 0.55m a 1.96m, apresentando elevada disparidade de largura da faixa livre de circulação do pedestre. Tais apontamentos, vinculados aos obstáculos, dificultam o grau de caminhabiliadade do local. "/>
    <n v="6"/>
    <s v="As calçadas possuem graus de inclinação entre 0° a 3°, sendo planas na maior parte do percurso apreendido. Foi possível averiguar a presença de graus elevados de inclinação apenas na entrada da Santa Casa da Misericórdia – Hospital do Coração José Murad, que possui uma rampa de acesso a veículos atuando como grande barreira a circulação do transeunte. "/>
    <s v="5 | Obstáculos obrigam a constantes desvios."/>
    <s v="As rampas de acesso as edificações, a pavimentação, o mobiliário e a ausências deles são classificados como barreiras em alguns trechos. Além de tais elementos, no trecho de acesso à clínica de ultrassonografia do Maranhão há a presença também do comércio informal como obstáculo. "/>
    <s v="5 | A rampa existe, mas está fora de norma ou sem manutenção"/>
    <s v="Quanto a acessibilidade universal, foram encontradas rampas de acessibilidade em alguns pontos do trecho, uma em cada rua (Tv. Monteiro, Rua do Passeio, Rua do Norte) que não são sinalizadas e não estão normalizadas de acordo a NBR 90/50. "/>
    <n v="4"/>
    <s v="Não foram vistas faixas de pedestre em todos as esquinas de acesso aos locais avaliados. Apenas uma faixa de pedestres estava “visível”, estando localizada na esquina da Rua do Passeio com a Rua da Palha, apresentando-se com coloração desgastada e sem manutenção. "/>
    <s v="0 | Trecho não tem semáforo para pedestre ou semáforo está com defeito"/>
    <s v="Não a presença de semáforos no trecho avaliado."/>
    <n v="4"/>
    <s v="Quanto as placas de sinalização, são dispostas pacas de identificação das ruas e travessas nas esquinas das vias e placas de orientação para o fluxo de veículos, não estando dispostas placas de orientação para os pedestres. "/>
    <s v="5 | Trecho com nível alto de ruído, que dificulta a conversação entre pessoas que caminham. Nível acima de 70 dB"/>
    <m/>
    <s v="No que concerne os ruídos, os automóveis são os principais geradores de sons desagradáveis que influencias no entendimento de uma conversa entre as pessoas nas calçadas. No trecho avaliado é uma grande circulação de veículos de médio e grande porte, que geram maiores graus de ruído e interferência na qualidade de fluxo e permanência no espaço urbano, em especial no ambiente das calçadas. "/>
    <n v="7"/>
    <s v="No trecho analisado não foi possível sentir ou visualizar poluição atmosférica proveniente de veículos ou outros. No entanto há a passagem intermitente de veículos que podem emitir poluição atmosférica principalmente aos pacientes dos hospitais e centros de saúde do entorno."/>
    <s v="0 | Trecho sem nenhum ponto de apoio ou conforto para o pedestre"/>
    <s v="Não há espaço público de descanso e uso dos pedestres. A Praça da Misericórdia, em frente a Santa Casa da Misericórdia (Rua do Norte) atua como espaço público próximo aos locais avaliados, destinada à permanência e descanso, e será abordada em outra avaliação. "/>
    <s v="0 | Trecho de rua sem nenhuma vegetação"/>
    <n v="0"/>
    <s v="Não há árvores localizadas no ambiente das calçadas. "/>
    <n v="4"/>
    <s v="O trecho em horários comerciais se mostra com elevado transitar de veículos e pessoas, aumentando os graus de sensação de segurança. As edificações não possuem fachadas ativas (permeáveis), apesar da existência de vãos, que se encontram fechados, o que causa menor nível de sensação de segurança, alinhado à altura dos imóveis entre 2 a 3 pavimentos. "/>
    <s v="https://drive.google.com/open?id=1pA8-7GGoerthrO3M-7R1Bw_1n3kHDUU-, https://drive.google.com/open?id=19BiszvljxwkXeul1BdiGbdkiASI61r-X, https://drive.google.com/open?id=1lelWOyhmydmNVhj2JifzNL_K7fsxc0Mg, https://drive.google.com/open?id=1oVnyvWNyeBq8hJz2M_R2SAY-g76YoMuj, https://drive.google.com/open?id=1oNMLwYnUBNOP4nkESgA_D_Zaw3FWoBhg, https://drive.google.com/open?id=137OkcY8ZlerEEXhu8YjtYgav9ACMlxpV, https://drive.google.com/open?id=1V2tazJcgUN4clSLlNrrxYWGNFdQGkvNu, https://drive.google.com/open?id=1Ip7eeBwZqmnMgZ1IldpxUmUymH4YvXcr, https://drive.google.com/open?id=1r3rn9VcnKhYOoT6C0ANsJm6nzQUqYMch, https://drive.google.com/open?id=1xEuT2grfQGLM3u5rQelZbzRf85TLnttU"/>
    <s v="larissasn98@gmail.com"/>
    <d v="1899-12-30T11:05:00"/>
    <n v="5"/>
    <n v="6"/>
    <n v="6"/>
    <n v="5"/>
    <n v="5"/>
    <n v="4"/>
    <n v="0"/>
    <n v="4"/>
    <n v="5"/>
    <n v="7"/>
    <n v="0"/>
    <n v="0"/>
    <n v="4"/>
    <n v="5.4"/>
    <n v="2.6666666666666665"/>
    <n v="2.8333333333333335"/>
    <n v="4.2"/>
  </r>
  <r>
    <x v="713"/>
    <x v="0"/>
    <x v="146"/>
    <x v="26"/>
    <s v="MA"/>
    <x v="7"/>
    <x v="712"/>
    <x v="0"/>
    <n v="8"/>
    <s v="Calçadas com pavimento regular na maior extensão. Entretanto há algumas irregularidades, além de contar com rampas de acessibilidade mal posicionadas, que se transformam em obstáculos pois interferem nas faixas livres. Também é possível observar a presença de lixo informal, pela falta de mobiliário urbano adequado para a demanda. "/>
    <n v="6"/>
    <n v="2.6"/>
    <n v="1.95"/>
    <s v="Largura irregular, é variável ao longo do trecho, com presença de obstáculos que perpassam as faixas de serviço."/>
    <n v="9"/>
    <s v="Há a presença de pequenos desníveis, caracterizados por rampas de acesso ao edifício e à caixa de rua."/>
    <n v="6"/>
    <s v="Há 05 barreiras, caracterizadas entre rampas de acesso, lixos informais, posteamento e desníveis."/>
    <s v="5 | A rampa existe, mas está fora de norma ou sem manutenção"/>
    <s v="Todas as rampas presentes estão sem manutenção efetiva. É possível observá-las, mas não possui piso tátil, por exemplo."/>
    <s v="0 | Sem faixa de travessia no trecho"/>
    <s v="Não há faixa de travessia no trecho."/>
    <s v="0 | Trecho não tem semáforo para pedestre ou semáforo está com defeito"/>
    <s v="Não há sinalização."/>
    <s v="5 | Trecho tem apenas placas indicando os pontos de interesse"/>
    <s v="Há somente duas placas voltadas para os automóveis. Outros tipos de sinalização são voltados à identificação dos locais."/>
    <n v="6"/>
    <n v="67"/>
    <s v="Há picos específicos de ruído, quando há alguns caminhões transitando com carga e descarga de materiais para o hospital próximo. O trecho faz parte de uma quadra para retorno."/>
    <n v="7"/>
    <s v="Há grande presença de carros, porém a maior parte do dia ficam estacionados, possibilitando um trecho relativamente calmo."/>
    <n v="3"/>
    <s v="Há uma praça com dois bancos para descanso próximos ao trecho especificado."/>
    <n v="3"/>
    <n v="3"/>
    <s v="Arbustos de pouca altura e não possibilita sombreamento."/>
    <n v="7"/>
    <s v="Local de tráfego leve a moderado, porém com veículos com velocidade baixa (até 30km/hora)"/>
    <s v="https://drive.google.com/open?id=1_fU81vgvTib4PnxdoeMpJ0CStnau07vt, https://drive.google.com/open?id=15hB64rxN_B5a70EXeoIgOdjT8IpjeCfJ, https://drive.google.com/open?id=1New5irhhU45WfRJAYgpX54uz5syDGcQH, https://drive.google.com/open?id=1fKT6VwxBzxEWlHOMuAEdUorHadRvIMZa, https://drive.google.com/open?id=12F-WNLGR5MTFH2sXY2rB_lcaM_dDMtjw, https://drive.google.com/open?id=1wWUiBodPZeKRCa-U6z5sp3HZrooZ63Wm"/>
    <s v="lorenagspr@gmail.com"/>
    <d v="1899-12-30T10:10:00"/>
    <n v="8"/>
    <n v="6"/>
    <n v="9"/>
    <n v="6"/>
    <n v="5"/>
    <n v="0"/>
    <n v="0"/>
    <n v="5"/>
    <n v="6"/>
    <n v="7"/>
    <n v="3"/>
    <n v="3"/>
    <n v="7"/>
    <n v="6.8"/>
    <n v="0.83333333333333337"/>
    <n v="4.666666666666667"/>
    <n v="5.2"/>
  </r>
  <r>
    <x v="714"/>
    <x v="0"/>
    <x v="146"/>
    <x v="26"/>
    <s v="MA"/>
    <x v="2"/>
    <x v="713"/>
    <x v="1"/>
    <s v="5 | Calçada com frestas, além de algumas falhas no pavimento"/>
    <s v="Calçadas um pouco desniveladas, ocorrendo obstáculos para os pedestres. Compromete também o uso de malas ou qualquer utensílio com rodas."/>
    <n v="8"/>
    <n v="3.15"/>
    <n v="0.7"/>
    <s v="A calçada varia poucos centímetros ao longo do trecho, mas possui irregularidades quanto ao caminhar plano."/>
    <n v="7"/>
    <s v="Em certos trechos a calçada ganha certo desnível devido a presença de rampas de acesso, mas nada que comprometa de fato a permanência do pedestre."/>
    <s v="5 | Obstáculos obrigam a constantes desvios."/>
    <s v="Há a presença de ponto de ônibus que compromete a faixa livre de passeio, além de rampas, pontos de táxis, estabelecimentos comerciais informais que influenciam no tempo de permanência no trecho citado."/>
    <n v="3"/>
    <s v="As rampas estão sinalizadas, mas necessitam de certa manutenção. Possuem piso tátil devido a serem próximas de hospitais."/>
    <s v="5 | Faixa desgastada, com falta de manutenção e sem placas de advertência."/>
    <s v="Há apenas uma faixa de pedestre, sem sinalização formal (em um cruzamento, onde há a obrigatoriedade de semáforos) e necessita de manutenção."/>
    <s v="0 | Trecho não tem semáforo para pedestre ou semáforo está com defeito"/>
    <s v="Não há semáforo, apesar do trecho possuir cruzamento de fluxo moderado, pois há passagem de carros, ônibus, caminhões e motos."/>
    <s v="5 | Trecho tem apenas placas indicando os pontos de interesse"/>
    <s v="Há grande movimentação de estabelecimento devido a presença do hospital, entretanto ainda há carência de sinalização direta aos pedestres. O automóvel se sobressai."/>
    <s v="0 |  Trecho com ruído muito elevado, acima de 90 dB"/>
    <n v="90"/>
    <s v="O hospital possibilita o grande fluxo de automóveis e pedestres, por categorizar o trecho como pólo gerador de tráfego. A partir disso, há ruídos intensos que tem origem na mobilidade e aos estabelecimentos presentes no local."/>
    <s v="5 | Trecho com tráfego intenso de veículos, em especial motocicletas, ônibus, caminhões e vans com motor diesel"/>
    <s v="A poluição é moderada, mas devido ao fluxo diversificado dos automóveis (carros, motos, caminhões e ônibus), interfere na qualidade do ar para os transeuntes presentes."/>
    <n v="2"/>
    <s v="Há somente dois pontos para descanso: ponto de ônibus e o posto de táxi localizado em frente ao hospital. Outros pontos estão especificados aos estabelecimentos (restaurantes, lanchonetes, padarias e afins)."/>
    <s v="5 | Trecho com algumas árvores que trazem sombra"/>
    <n v="6"/>
    <s v="Há presença de algumas árvores frondosas, entretanto elas compõem o paisagismo no interior do hospital, especificamente no estacionamento. Devido as suas dimensões, elas acabam perpassando os limites dos lotes e favorecem trechos pontuais das calçadas."/>
    <n v="6"/>
    <s v="Há a presença de policiais e seguranças frequentemente. Entretanto, a segurança torna-se considerável devido ao grande fluxo de pessoas, em que impossibilita a presença de muitos assaltos."/>
    <s v="https://drive.google.com/open?id=1kdrAxyfM1TvtfRCcULCePImxqA79rCdM, https://drive.google.com/open?id=1xDCBUnGmEatYrOlV6CbK9VT02p_ynW7B, https://drive.google.com/open?id=17fiHQ8ie6v8WzOYJM8cnidQFF0f1PS_5, https://drive.google.com/open?id=1nLrmPA5KuWTZXT2NhxOwPzaWjM3P8Gkr, https://drive.google.com/open?id=1LV1aRU6U0WzZZcAkBZ_25X3Oo7u9HLhF, https://drive.google.com/open?id=1QJepDs7XtFbAb9taExpzWkBKKHLhgLvT, https://drive.google.com/open?id=1EIYkOXLUaNTCq4fieHAdNTVlwfRn6Szb, https://drive.google.com/open?id=1rRp57yxBsPdfSW3vwGkwq5CmOd-3XAGC"/>
    <s v="lorenagspr@gmail.com"/>
    <d v="1899-12-30T10:25:00"/>
    <n v="5"/>
    <n v="8"/>
    <n v="7"/>
    <n v="5"/>
    <n v="3"/>
    <n v="5"/>
    <n v="0"/>
    <n v="5"/>
    <n v="0"/>
    <n v="5"/>
    <n v="2"/>
    <n v="5"/>
    <n v="6"/>
    <n v="5.6"/>
    <n v="3.3333333333333335"/>
    <n v="2.8333333333333335"/>
    <n v="4.6333333333333337"/>
  </r>
  <r>
    <x v="715"/>
    <x v="0"/>
    <x v="146"/>
    <x v="26"/>
    <s v="MA"/>
    <x v="2"/>
    <x v="714"/>
    <x v="1"/>
    <n v="3"/>
    <s v="Calçada com pavimento irregular de acordo com o lote em que o transeunte se encontra, há trincas e trechos que não há possibilidade de trafegar, há caixas soltas."/>
    <n v="1"/>
    <n v="1.28"/>
    <n v="0.25"/>
    <s v="Largura irregular, em muitos trechos é necessário avançar na caixa de rua para poder trafegar até o local desejado. Não há faixa de serviço e o acesso é comprometido."/>
    <n v="9"/>
    <s v="Há apenas trechos de rampas de acesso ao hospital com pouca declividade. O restante do trajeto é praticamente plano."/>
    <s v="5 | Obstáculos obrigam a constantes desvios."/>
    <s v="Há muitos elementos que comprometem o caminhar sem desvios pelo trecho. Devido à faixa livre ser mínima e não possuir divisões claras entre esse espaço e a faixa de serviço, o usuário necessita muitas vezes avançar para a caixa de rua para continuar seu trajeto. Lixos informais e posteamento são os principais elementos."/>
    <s v="0 | Não há rampas de acessibilidade."/>
    <s v="Não há rampas de acessibilidade universal, em que se permite em uma contradição já que o trecho se trata de um hospital infantil."/>
    <s v="5 | Faixa desgastada, com falta de manutenção e sem placas de advertência."/>
    <s v="Há apenas uma faixa de pedestre em frente ao estabelecimento principal. Está desgastada e não há placa de sinalização."/>
    <s v="0 | Trecho não tem semáforo para pedestre ou semáforo está com defeito"/>
    <s v="Não há semáforos identificados no trecho presente."/>
    <n v="2"/>
    <s v="No trecho não há sinalização voltada para os pedestres. Somente no início da Rua Barão de Itapari, que dá acesso à Rua dos Prazeres, há uma placa &quot;PARE&quot; e outra &quot;Siga à esquerda&quot;."/>
    <s v="0 |  Trecho com ruído muito elevado, acima de 90 dB"/>
    <n v="90"/>
    <s v="O ruído no local é elevado devido ao alto fluxo de automóveis, estabelecimentos formais e informais presentes em frente ao hospital e por toda a extensão da rua e, por fim, ao próprio movimento do hospital."/>
    <n v="6"/>
    <s v="Há a presença de diversos tipos de automóvel que utiliza o trecho, que dá acesso a uma das principais praças da cidade, Praça Deodoro. Em horários pontuais, é possível notar o desconforto olfativo devido à fumaça. "/>
    <s v="0 | Trecho sem nenhum ponto de apoio ou conforto para o pedestre"/>
    <s v="Não há nenhum mobiliário urbano de apoio aos pedestres."/>
    <s v="5 | Trecho com algumas árvores que trazem sombra"/>
    <n v="5"/>
    <s v="Há algumas árvores frondosas, porém não estão localizadas nas faixas de serviço e sim em espaços privados. Devido a dimensão da arborização, alguns trechos de calçadas mantem-se sombreados."/>
    <n v="4"/>
    <s v="Não há policiais nas intermediações na maioria do tempo. Eventuais profissionais dão assistência, mas posicionam-se prioritariamente no trecho de percurso anterior, no Hospital Presidente Dutra."/>
    <s v="https://drive.google.com/open?id=1TibBS2cu8YwO1HJpNYSVRRAlGF0hrQl7, https://drive.google.com/open?id=1xZ8TInATtE2qe9IJbJKNZcnvy62Ep0GX, https://drive.google.com/open?id=1NIZaj3OYh-R4uStzlcfKkjIghPtP4yh_, https://drive.google.com/open?id=13Z724VpGdGejNJi7_PmpHPCbyesW1tjx, https://drive.google.com/open?id=1uCpi04HlfAvJwzVoGcRaithbzwREiumf, https://drive.google.com/open?id=1_X-lDmrM_u8heWvXNAqUACjnaXb9_M84"/>
    <s v="lorenagspr@gmail.com"/>
    <d v="1899-12-30T10:50:00"/>
    <n v="3"/>
    <n v="1"/>
    <n v="9"/>
    <n v="5"/>
    <n v="0"/>
    <n v="5"/>
    <n v="0"/>
    <n v="2"/>
    <n v="0"/>
    <n v="6"/>
    <n v="0"/>
    <n v="5"/>
    <n v="4"/>
    <n v="3.6"/>
    <n v="2.8333333333333335"/>
    <n v="2.6666666666666665"/>
    <n v="3.3"/>
  </r>
  <r>
    <x v="716"/>
    <x v="0"/>
    <x v="146"/>
    <x v="26"/>
    <s v="MA"/>
    <x v="3"/>
    <x v="715"/>
    <x v="1"/>
    <s v="5 | Calçada com frestas, além de algumas falhas no pavimento"/>
    <s v="Calçadas com trincas, sem manutenção efetiva e há alguns obstáculos para os pedestres."/>
    <n v="8"/>
    <n v="2.4"/>
    <n v="2.4"/>
    <s v="A largura é um pouco irregular, porém as maiores diferenças são perceptíveis no desnível e acessibilidade da calçada."/>
    <n v="2"/>
    <s v="Há trechos com diferenças de desnível com mais de 7°. As rampas de acesso ao estabelecimento comprometem significativamente o trajeto do pedestre, que foge dos desníveis e acaba transitando pela caixa de rua."/>
    <n v="2"/>
    <s v="As rampas e presença de lixo informal tornam-se os maiores obstáculos desse trecho. Carros estacionados próximos à calçada também possibilitam maiores dificuldades a quem utiliza a calçada."/>
    <n v="1"/>
    <s v="Há somente uma rampa de acessibilidade ao estabelecimento, entretanto a rampa não favorece o transeunte o acesso ao restante da extensão da rua, devido ao alto desnível."/>
    <s v="0 | Sem faixa de travessia no trecho"/>
    <s v="Não há faixas de pedestre e nem sinalização no trecho referido."/>
    <s v="0 | Trecho não tem semáforo para pedestre ou semáforo está com defeito"/>
    <s v="Devido a ausência das faixas de pedestre, não há sinalização efetiva aos automóveis."/>
    <n v="2"/>
    <s v="Há somente placas de orientação destinados aos estabelecimentos e nomeação da rua. Não há informação sobre como trafegar o local e nem referências para marcos referenciais próximos."/>
    <n v="2"/>
    <n v="80"/>
    <s v="Grande fluxo de veículos e estacionamentos provocam grandes ruídos aos pedestres que transitam na região. Além disso, é possível verificar a presença de caminhões."/>
    <s v="5 | Trecho com tráfego intenso de veículos, em especial motocicletas, ônibus, caminhões e vans com motor diesel"/>
    <s v="Devido ao grande fluxo identificado, é possível determinar em trechos pontuais taxas de poluição atmosféricas razoáveis, que compromete a permanência do pedestre no local."/>
    <s v="0 | Trecho sem nenhum ponto de apoio ou conforto para o pedestre"/>
    <s v="Não há mobiliário urbano nesse trecho, considerado apenas de passagem."/>
    <n v="4"/>
    <n v="5"/>
    <s v="Há árvores presentes no espaços privados. Devido as dimensões da arborização, alguns trechos pontuais das calçadas permanecem sombreados."/>
    <n v="3"/>
    <s v="O desconforto da permanência é advindo das dificuldades de utilização da calçada e o grande fluxo de veículos, que resultam em desconforto sonoro e impossibilita a permanência efetiva do pedestre."/>
    <s v="https://drive.google.com/open?id=1uvWs10x6BjIAYMOZTxRY7P3_al30nxG4, https://drive.google.com/open?id=1aTEWY_k6rE1smFeot4N0aPefxdhebjKl, https://drive.google.com/open?id=1AvZ2XWFqr96KP5PEZ9QJCJ8Tx3_ozeN_, https://drive.google.com/open?id=1WEAn2ggB3YQ-1qt1hU-U_2MT1DBmXa4o, https://drive.google.com/open?id=1isjqgk3kpXcgVUGY_m0ijqGhaBLvU-rF, https://drive.google.com/open?id=1SBngg_rrxUCVQX33mJ8mS3UTiZBb18gB, https://drive.google.com/open?id=133WJwjpmxy7PFXKwG7sh5T_JRv2zh9k2, https://drive.google.com/open?id=1TdUvBYTUkFDw6DVuHjDfKdXLs7873H-j"/>
    <s v="lorenagspr@gmail.com"/>
    <d v="1899-12-30T10:50:00"/>
    <n v="5"/>
    <n v="8"/>
    <n v="2"/>
    <n v="2"/>
    <n v="1"/>
    <n v="0"/>
    <n v="0"/>
    <n v="2"/>
    <n v="2"/>
    <n v="5"/>
    <n v="0"/>
    <n v="4"/>
    <n v="3"/>
    <n v="3.6"/>
    <n v="0.33333333333333331"/>
    <n v="2.8333333333333335"/>
    <n v="2.7333333333333334"/>
  </r>
  <r>
    <x v="717"/>
    <x v="0"/>
    <x v="146"/>
    <x v="26"/>
    <s v="MA"/>
    <x v="7"/>
    <x v="716"/>
    <x v="1"/>
    <n v="2"/>
    <s v="Calçadas com pavimento bem irregular, buracos proeminentes obrigando o pedestre a utilizar a caixa de rua, pedras soltas em trechos pontuais, caixas soltas presentes durante o percurso."/>
    <n v="8"/>
    <n v="4"/>
    <n v="0.6"/>
    <s v="A largura da calçada sofre com alterações de acordo com o desenvolvimento do caminhar. Em alguns trechos a faixa livre diminui. Há possibilidade de desvio devido a alguns elementos e fluxo intenso de pedestres."/>
    <n v="8"/>
    <s v="Leve inclinação, quase imperceptível, apenas alguns desníveis de acordo com as rampas de acessibilidade."/>
    <n v="3"/>
    <s v="Há a presença de buracos, lixos informais, elementos foram da faixa de serviço (posteamento) que comprometem o caminhar do pedestre."/>
    <n v="1"/>
    <s v="Há uma rampa de acessibilidade (que não está de acordo com a NBR 9050), pois impossibilita o acesso facilitado do usuário com mobilidade reduzida."/>
    <s v="5 | Faixa desgastada, com falta de manutenção e sem placas de advertência."/>
    <s v="Há apenas uma faixa de pedestre que carece de manutenção e sinalização adequada, pois há grande fluxo de pedestres e automóveis."/>
    <s v="0 | Trecho não tem semáforo para pedestre ou semáforo está com defeito"/>
    <s v="Não há a presença de cruzamentos, entretanto o grande fluxo de automóveis e pedestres, sem sinalização em placas, carece de uma sinalização digital."/>
    <s v="0 | Trecho não tem nenhuma orientação para localização dos pedestres"/>
    <s v="Há apenas a presença de placas voltadas aos automóveis, indicando sentido de desenvolvimento de ruas e retorno de quadras."/>
    <s v="5 | Trecho com nível alto de ruído, que dificulta a conversação entre pessoas que caminham. Nível acima de 70 dB"/>
    <n v="70"/>
    <s v="Há grande fluxo de ônibus passando pelo local. O ruído gerado torna-se desconfortável em horários de pico, em que crianças estão entrando e saindo sa escola em questão."/>
    <s v="5 | Trecho com tráfego intenso de veículos, em especial motocicletas, ônibus, caminhões e vans com motor diesel"/>
    <s v="Há grande quantidade de ônibus transitando pelo local, o que permite maior poluição sonora e atmosférica do espaço."/>
    <s v="0 | Trecho sem nenhum ponto de apoio ou conforto para o pedestre"/>
    <s v="O trecho não há mobiliário urbano, pois é um ponto com grande fluxo de passagem de automóveis e pedestres. Somente é possível verificar mobiliário urbano mais a frente, localizados na Praça Deodoro."/>
    <s v="0 | Trecho de rua sem nenhuma vegetação"/>
    <n v="0"/>
    <s v="Não há arborização identificada no trecho."/>
    <n v="4"/>
    <s v="Não há grande margem de segurança para o pedestre devido à velocidade média dos automóveis ser considerada alta. O posicionamento do lote referido também compromete a segurança - localizado em uma esquina."/>
    <s v="https://drive.google.com/open?id=1BfE2VVLWnyJiUL7cyN5D2fXK_nK6MIyD, https://drive.google.com/open?id=18008wtYgNg5VFxXpBGk33ZhOU1c-qsuZ, https://drive.google.com/open?id=18G3CH2VTIcO9GUaZqSAl4pcLDnBSbFJL, https://drive.google.com/open?id=1Xu-wxUM8jeP6VK2SkQLKWdCtr4svrpcX, https://drive.google.com/open?id=1IGyUO92p6k_t4h8feevyuDMvPzSmTb7Y, https://drive.google.com/open?id=1heGW7r-O9pK5PzQFjsTieoK-3sJMymho"/>
    <s v="lorenagspr@gmail.com"/>
    <d v="1899-12-30T11:20:00"/>
    <n v="2"/>
    <n v="8"/>
    <n v="8"/>
    <n v="3"/>
    <n v="1"/>
    <n v="5"/>
    <n v="0"/>
    <n v="0"/>
    <n v="5"/>
    <n v="5"/>
    <n v="0"/>
    <n v="0"/>
    <n v="4"/>
    <n v="4.4000000000000004"/>
    <n v="2.5"/>
    <n v="2.5"/>
    <n v="3.6"/>
  </r>
  <r>
    <x v="718"/>
    <x v="0"/>
    <x v="146"/>
    <x v="26"/>
    <s v="MA"/>
    <x v="7"/>
    <x v="717"/>
    <x v="1"/>
    <n v="3"/>
    <s v="Calçadas irregulares, com caixas soltas possibilitando acidentes com os pedestres, obstáculos representativos nas calçadas, pedras soltas durante o trajeto."/>
    <s v="10 | Calçada com mais de 3,0 metros de largura e faixa livre com 1,20 m ou mais"/>
    <n v="3.4"/>
    <n v="2.5"/>
    <s v="A largura da calçada é uniforme em 80% do trecho. Sofre alterações em dois momentos: quando há o espaço livre em frente ao ginásio e na calçada lateral, em que é possível determinar rampas de acessibilidade que comprometem a faixa livre."/>
    <n v="8"/>
    <s v="Pouco desnível notado nesse trecho, somente pela rampa de acessibilidade localizada na lateral do ginásio."/>
    <s v="5 | Obstáculos obrigam a constantes desvios."/>
    <s v="Posteamentos irregulares não permitem o caminhar fluído, presença de obstáculos como lixeiras e rampas em desacordo com a NBR 9050 também prejudicam a passagem do pedestre."/>
    <n v="1"/>
    <s v="A rampa de acesso ao ginásio está em desacordo com a NBR 9050, resultando em um equipamento urbano sem utilidade, já que a fachada tornou-se inativa."/>
    <s v="0 | Sem faixa de travessia no trecho"/>
    <s v="Não há faixa de pedestre identificada no trecho."/>
    <s v="0 | Trecho não tem semáforo para pedestre ou semáforo está com defeito"/>
    <s v="Não há semáforo identificado no trecho."/>
    <s v="0 | Trecho não tem nenhuma orientação para localização dos pedestres"/>
    <s v="Não há placas de orientação, somente duas placas voltadas para o automóvel indicando o sentido seguido pela rua. Não há placas indicando a identificação do local."/>
    <s v="0 |  Trecho com ruído muito elevado, acima de 90 dB"/>
    <n v="90"/>
    <s v="Há fluxo intenso de automóveis, resultando em grandes ruídos que interferem na permanência do usuário no local. É possível observar a presença de 1 ponto de ônibus no local."/>
    <s v="5 | Trecho com tráfego intenso de veículos, em especial motocicletas, ônibus, caminhões e vans com motor diesel"/>
    <s v="Devido ao grande fluxo, é possível notar considerável poluição sonora e olfativa."/>
    <n v="1"/>
    <s v="Localizado em frente ao ginásio, especificamente no espaço livre presente, há a presença de apenas um mobiliário urbano para descanso. Entretanto, as altas temperaturas e a ausência de arborização não incentivam a permanência do pedestre no mesmo."/>
    <n v="1"/>
    <n v="1"/>
    <s v="Somente há uma pequena arborização próximo ao ponto de ônibus. O restante do trecho sofre com a insolação durante o dia devido a ausência de mais árvores."/>
    <n v="2"/>
    <s v="O fluxo intenso e grande atividade incita inconscientemente o pedestre a não permanecer no local, incluindo a ausência de arborização e a própria segurança do local."/>
    <s v="https://drive.google.com/open?id=1r2csGz_KLAq8QslpdzZhTvWT1xL0GvWW, https://drive.google.com/open?id=11-g0mQeH9x3gos8Wt4x-ipjlOIn3Kdtz, https://drive.google.com/open?id=1OrMt84ngHFlzKMq9mJLb0-pFpx1XCqcv, https://drive.google.com/open?id=15qZtdbRSCuYZC0AIKeBAhZx5mJN8_6EN, https://drive.google.com/open?id=1m_atkM6pPa0ky4CeIegvIPd0T6F0WWrq, https://drive.google.com/open?id=1sxTWJM3Opq6SlCffwcAxS6RIXj2LR3Gh, https://drive.google.com/open?id=1Mu7t1tXmLESQxIQDYB30J2Rg0ymDgznv, https://drive.google.com/open?id=10cYLEs31UPdRevdmmBzmoEi2NPh0kvEJ, https://drive.google.com/open?id=1IwZ78ceGf5FhoY_H5a2n85GtcpevcK6Z"/>
    <s v="lorenagspr@gmail.com"/>
    <d v="1899-12-30T11:20:00"/>
    <n v="3"/>
    <n v="10"/>
    <n v="8"/>
    <n v="5"/>
    <n v="1"/>
    <n v="0"/>
    <n v="0"/>
    <n v="0"/>
    <n v="0"/>
    <n v="5"/>
    <n v="1"/>
    <n v="1"/>
    <n v="2"/>
    <n v="5.4"/>
    <n v="0"/>
    <n v="1.3333333333333333"/>
    <n v="3.1666666666666665"/>
  </r>
  <r>
    <x v="719"/>
    <x v="0"/>
    <x v="146"/>
    <x v="26"/>
    <s v="MA"/>
    <x v="0"/>
    <x v="718"/>
    <x v="0"/>
    <s v="5 | Calçada com frestas, além de algumas falhas no pavimento"/>
    <s v="Pavimento com algumas irregularidades, plantas nascendo em determinadas frestas, pequenos desníveis ao longo do trajeto."/>
    <n v="6"/>
    <n v="1.36"/>
    <n v="0.76"/>
    <s v="Largura varia de acordo com o trecho percorrido pelo pedestre."/>
    <n v="9"/>
    <s v="Trecho percorrido é plano e possui mínimos desníveis que comprometem o percurso do pedestre."/>
    <s v="5 | Obstáculos obrigam a constantes desvios."/>
    <s v="Os obstáculos são alguns posteamentos e principalmente estabelecimentos comerciais informais, situados em frente à escola e ao lado do Ginásio Charles Edgar Moritz e Sesc Deodoro."/>
    <n v="6"/>
    <s v="Há rampas de acessibilidade em conservação moderada a regular, que permite a utilização do usuário."/>
    <n v="8"/>
    <s v="Há faixas de pedestres localizadas próximo à Praça Pantheon, onde há a ligação do espaço público ao estabelecimento em questão."/>
    <s v="0 | Trecho não tem semáforo para pedestre ou semáforo está com defeito"/>
    <s v="Apesar da presença de faixas de pedestre, não existe sinalização voltada a garantir a travessia segura do pedestre. Considerando o fluxo intenso dos veículos, os mesmos possuem suas velocidades reduzidas devido à intervenção ocorrida na praça próxima à escola."/>
    <n v="7"/>
    <s v="Devido à revitalização ocorrida próxima ao estabelecimento recentemente, é possível notar algumas placas de sinalização para pedestres e veículos, além das placas turísticas e informativas."/>
    <n v="1"/>
    <m/>
    <s v="O grande ruído deve-se a grande quantidade de pedestres (alunos) presentes no local, o labirinto construído pelos estabelecimentos comerciais informais em frente à escola, veículos presentes que frequentam de forma próxima o local e ao ginásio que fica localizado no sentido oposto do trecho em questão."/>
    <n v="3"/>
    <s v="Além do tráfego intenso de veículos, a poluição atmosférica deve-se aos estabelecimentos comerciais informais presentes no local, em que muitos deles são voltadas ao preparo e venda de alimentos (como churrasquinho, feijoada, batata fria e entre outros). A poluição sonora, atmosférica e visual é relevante."/>
    <s v="5 | Trecho com algum local para descanso ou abrigo, como parada de ônibus ou marquise de edifício"/>
    <s v="Há alguns mobiliários urbanos localizados em frente à escola, não propriamente nas calçadas, mas possibilita a permanência dos pedestres."/>
    <s v="5 | Trecho com algumas árvores que trazem sombra"/>
    <n v="6"/>
    <s v="Há presença de arborização densa e que proporciona certo sombreamento e conforto para os pedestres."/>
    <s v="10 | Local de tráfego leve, com velocidade até 40 km/h, com ruas movimentadas, comércio aberto e “sensação de segurança”"/>
    <s v="Devido a grande presença de estabelecimentos comerciais informais, o fluxo é pequeno e de forma leve, em que se torna mais seguro para o pedestre caminhar."/>
    <s v="https://drive.google.com/open?id=1psNSfaCP1gAQFjIj_WzFf2nIkg_AGKR1, https://drive.google.com/open?id=1aDoT195yP_5LU10XBPCgC0jnZeBk0cTV, https://drive.google.com/open?id=1_FaARmieKcJbHh5nUbyqvGLcgFvYslz-, https://drive.google.com/open?id=1r9HtQpGA5dJl7vWYlXK_RqnK2WnRSiSF, https://drive.google.com/open?id=1xUyd6E3dtEYDOJlMGnJz2WNUcMJ6N_Xk, https://drive.google.com/open?id=1YMJjltZ83NhJlxHHHGkpbSmL6GFfZB1n, https://drive.google.com/open?id=1vqe52ONyBB9_YO1ueoS4nhu1zupCGwIh, https://drive.google.com/open?id=1v5a5qXS1rgCQaqyIZgUDKYBt1dZ06CWR, https://drive.google.com/open?id=1tNgc9wJaltgKGaV3fgo_UZDpHshEjwTS, https://drive.google.com/open?id=1xjFQYWFGMQJSPX7nBbJCINLuTizai0Kx"/>
    <s v="lorenagspr@gmail.com"/>
    <d v="1899-12-30T11:20:00"/>
    <n v="5"/>
    <n v="6"/>
    <n v="9"/>
    <n v="5"/>
    <n v="6"/>
    <n v="8"/>
    <n v="0"/>
    <n v="7"/>
    <n v="1"/>
    <n v="3"/>
    <n v="5"/>
    <n v="5"/>
    <n v="10"/>
    <n v="6.2"/>
    <n v="5.166666666666667"/>
    <n v="3.3333333333333335"/>
    <n v="5.8"/>
  </r>
  <r>
    <x v="720"/>
    <x v="0"/>
    <x v="146"/>
    <x v="26"/>
    <s v="MA"/>
    <x v="2"/>
    <x v="719"/>
    <x v="1"/>
    <s v="5 | Calçada com frestas, além de algumas falhas no pavimento"/>
    <s v="Há irregularidade nas calçadas, alguns buracos e pisos soltos. Há vegetação e pontos alagados que obrigam a pessoa a utilizar a caixa de rua. Há desníveis devido a rampas de acessibilidade aos veículos e ambulâncias."/>
    <n v="8"/>
    <n v="2.75"/>
    <n v="0.5"/>
    <s v="As larguras variam de dimensão. Próximo ao Hospital Juvêncio Mattos, a largura máxima torna-se 3.35. Não há regularidade."/>
    <n v="4"/>
    <s v="Alguns trechos são planificados, entretanto há desníveis consideráveis próximos às rampas de acesso a ambos os hospitais, em que o desnível chega a 5° em cada rampa."/>
    <s v="5 | Obstáculos obrigam a constantes desvios."/>
    <s v="Há elementos que se tornam obstáculos, como poças d'água, lixos informais, rampas de acessibilidade íngremes, pontos de ônibus em faixas livres, posteamento mal posicionado e entre outros."/>
    <s v="5 | A rampa existe, mas está fora de norma ou sem manutenção"/>
    <s v="Há rampas de acessibilidade ao pedestre, porém é necessário manutenção das mesmas."/>
    <n v="7"/>
    <s v="Há faixa de pedestre localizada entre o Hospital Djalma Marques e Hospital Juvêncio Mattos, além de faixas entre os pontos de ônibus e os locais estabelecidos."/>
    <n v="2"/>
    <s v="Há dois cruzamentos que possuem dois semáforos para travessia de pedestres."/>
    <s v="5 | Trecho tem apenas placas indicando os pontos de interesse"/>
    <s v="Há somente sinalização para alguns pontos de interesse, estabelecimentos comerciais e sinalização para automóveis. Carece de sinalização voltada especificamente para os pedestres."/>
    <s v="0 |  Trecho com ruído muito elevado, acima de 90 dB"/>
    <n v="90"/>
    <s v="O grande fluxo de veículos e pessoas nesse trecho, por possuir grande atividade social (comércio, hospitais, escolas), o ruído é considerável nocivo aos usuários e impossibilita grande permanência dos pedestres nesses locais."/>
    <s v="5 | Trecho com tráfego intenso de veículos, em especial motocicletas, ônibus, caminhões e vans com motor diesel"/>
    <s v="Há grande fluxo de ônibus, caminhões, veículos e entre outros."/>
    <n v="2"/>
    <s v="Somente na Rua do Norte é possível verificar a presença de mobiliário urbano."/>
    <n v="4"/>
    <n v="3"/>
    <s v="Há algumas árvores frondosas na Rua do Norte, entretanto os outros trechos reunidos carecem de arborização."/>
    <s v="5 | Trecho com trânsito mais agressivo e velocidade regulamentar acima de 50 km/h"/>
    <s v="Trânsito agressivo diminui a permanência do usuário no local."/>
    <s v="https://drive.google.com/open?id=1KzEkVnHIM-atizQ1U6SfSNmjPFdXl6hE, https://drive.google.com/open?id=1gi7a_12O0izGIx8cB1fnqp73Ii3sL9Ap, https://drive.google.com/open?id=1iVYaiXrkc-5E124qweow25Duwot7mvgq, https://drive.google.com/open?id=1DFJc9-97EdM_2ZLb0Bc-xceu4Cp-atB9, https://drive.google.com/open?id=19EQy2zjlLrTgGkR51rjVlX-5TI1FyIFH, https://drive.google.com/open?id=1mp5Gin0Hc3TnqpVirOIhYXnyWzpXcdlp, https://drive.google.com/open?id=17CsyNZ0lbLvLv3rGgx9VjRj8p3CiELkL"/>
    <s v="lorenagspr@gmail.com"/>
    <d v="1899-12-30T12:20:00"/>
    <n v="5"/>
    <n v="8"/>
    <n v="4"/>
    <n v="5"/>
    <n v="5"/>
    <n v="7"/>
    <n v="2"/>
    <n v="5"/>
    <n v="0"/>
    <n v="5"/>
    <n v="2"/>
    <n v="4"/>
    <n v="5"/>
    <n v="5.4"/>
    <n v="5"/>
    <n v="2.5"/>
    <n v="4.7"/>
  </r>
  <r>
    <x v="721"/>
    <x v="0"/>
    <x v="146"/>
    <x v="26"/>
    <s v="MA"/>
    <x v="6"/>
    <x v="720"/>
    <x v="1"/>
    <n v="7"/>
    <s v="Há alguns trechos com as calçadas com manutenção recente, entretanto de acordo com o desenvolvimento do trajeto, há a presença de grandes desníveis e buracos, caixas soltas e trincas onde é possível tropeçar."/>
    <s v="10 | Calçada com mais de 3,0 metros de largura e faixa livre com 1,20 m ou mais"/>
    <n v="3.6"/>
    <n v="2.1"/>
    <s v="Durante o desenvolvimento do trecho, a calçada apresenta dimensões ideais para o passeio livre, possuindo diferenças em pontos específicos. A maior parte do trecho possui calçadas revitalizadas, então há boa sinalização."/>
    <s v="10 | Calçada de aparência plana, que não impede o caminhar confortável e seguro"/>
    <s v="As calçadas possuem em sua maioria perfil planificado, tomando com pontos focais desníveis consideravelmente revelantes, principalmente nas travessias entre uma calçada e outra (incluindo caixa de rua)."/>
    <n v="4"/>
    <s v="É possível notar algumas barreiras para o usuário, mas apenas duas obrigam o pedestre a percorrer o caminho diferente do pré-determinado."/>
    <n v="8"/>
    <s v="Devido a revitalização estar recente, as rampas de acessibilidade aos órgãos referentes ao trecho percorrido estão em ótimo estado de conservação, em que se faz presente o piso tátil e cores de acordo com a norma NBR 9050."/>
    <s v="0 | Sem faixa de travessia no trecho"/>
    <s v="Não há faixa de pedestres identificada no trecho. Há uma grande desconexão entre os lados da mesma avenida, em que é possível perceber distâncias enormes a serem vencidas pelos pedestres de um lado a outro, sem arborização e tampouco sinalização efetiva para os mesmos."/>
    <n v="1"/>
    <s v="Foi catalogado somente 1 semáforo voltado para os automóveis, próximo à Justiça do Trabalho."/>
    <s v="5 | Trecho tem apenas placas indicando os pontos de interesse"/>
    <s v="Há placas de sinalização para o pedestre, mas há a necessidade de pontuar mais locais. Não há placas sinalizando os estabelecimentos, nem placas de sinalização para o automóvel."/>
    <n v="2"/>
    <n v="80"/>
    <s v="O ruído presente no trecho deve-se ao grande fluxo de veículos na Avenida Vitorino Freire, em que a velocidade dos mesmo é considerada alta. Há a presença de ônibus e caminhões no mesmo trecho."/>
    <n v="7"/>
    <s v="Apesar do grande fluxo de veículos, pelas dimensões da avenida serem consideradas altas, a poluição atmosférica se dissipa de forma mais rápida. A presença de arborização também auxilia na dissipação dos odores. Entretanto, especificamente nas calçadas, isso não acontece de forma mais efetiva."/>
    <n v="2"/>
    <s v="Há somente dois mobiliários urbanos situados em frente à Justiça do Trabalho. A ausência de arborização do pedestre não incita a permanência do mesmo no local, que sofre com a insolação e suscetíveis chuvas."/>
    <n v="1"/>
    <n v="1"/>
    <s v="Há somente arbustos pequenos (não passa de 1.60). Há grande risco de insolação nestas áreas, não possibilita a permanência do pedestre por muito tempo no local."/>
    <n v="2"/>
    <s v="Devido a poucas pessoas frequentarem o trecho de forma efetiva, o local torna-se mais perigoso e suscetível a assaltos. A travessia insegura pela avenida é suscetível a acidentes automobilísticos."/>
    <s v="https://drive.google.com/open?id=1NhI77DtLRNdH6W8May9A82mCOYzZ0j4R, https://drive.google.com/open?id=1lrwrYMTjyrCy3gRoR3KGVEIlmViaaUIj, https://drive.google.com/open?id=1He0lC6C_IMhIP7iUZJGvF32PYQ34uqo4, https://drive.google.com/open?id=1UbjrxzVLsRG4-VGCfXTk_PR8VohZHfCh, https://drive.google.com/open?id=1EArVZfG9Ln8umqtTI7B-wrD4VB2JlMvj, https://drive.google.com/open?id=1Zd0SIm67MFyQXpv43LRs2PDJl-UCXZHO, https://drive.google.com/open?id=1SXtABnzb46weRbKQZf0WkiJBaVaGc-vy, https://drive.google.com/open?id=1qXyNQ4pugwo5LjZ7ArxbJuqECCHc9215, https://drive.google.com/open?id=1QZwKAoW3XUYVFBowV1JDFAQwwQyvXUfq, https://drive.google.com/open?id=1dD99-Ee8d2U6hTj1hqwS8zFKBKM-ouEs"/>
    <s v="lorenagspr@gmail.com"/>
    <d v="1899-12-30T09:30:00"/>
    <n v="7"/>
    <n v="10"/>
    <n v="10"/>
    <n v="4"/>
    <n v="8"/>
    <n v="0"/>
    <n v="1"/>
    <n v="5"/>
    <n v="2"/>
    <n v="7"/>
    <n v="2"/>
    <n v="1"/>
    <n v="2"/>
    <n v="7.8"/>
    <n v="1.1666666666666667"/>
    <n v="2.5"/>
    <n v="4.833333333333333"/>
  </r>
  <r>
    <x v="722"/>
    <x v="0"/>
    <x v="146"/>
    <x v="26"/>
    <s v="MA"/>
    <x v="0"/>
    <x v="721"/>
    <x v="1"/>
    <n v="4"/>
    <s v="No bairro da Cohab, a Av. Jerônimo de Albuquerque possui suas edificações com uso predominante comerciais, gerando maiores fluxos de pedestres e veículos. No perímetro da via foram escolhidos seis espaços públicos de praça para serem analisados, sendo o primeiro deles as duas praças localizadas entre a Av. Jeronimo de Albuquerque e a Rua Álvaro Saldanha Cel. e Rua 1. A regularidade do piso das praças não é constante, ambas possuindo obstruções na pavimentação, e desnivelamentos no piso de concreto. O trecho com a maior presença dessa problemática é a pequena quadra que funciona como espaço público ao lado do supermercado Matheus. Em nenhum das placas foram encontrados pisos táteis de direção e alerta."/>
    <n v="3"/>
    <n v="2"/>
    <n v="1.4"/>
    <s v="As calçadas externas destinadas a livre circulação dos transeuntes ao longo da Av. Jerônimo de Albuquerque variam entre 1.22m a 2.00m. Como abordado no comentário anterior, nos passeios da praça ao lado do supermercado em circunstância da destruição da pavimentação, a largura das calçadas, juntamente com os respectivos desvios feitos em detrimento das obstruções, se torna não compatível com a demanda de fluxo do local (vinda do supermercado, do interior do baixo ou do terminal de integração da Cohab em direção ao restante da Avenida)."/>
    <n v="9"/>
    <s v="A inclinação transversal dos passeios do percurso varia entre 3° a 2°, não impedindo o caminhar confortável em relação a esse elemento em análise.  "/>
    <s v="5 | Obstáculos obrigam a constantes desvios."/>
    <s v="Quanto aos obstáculos, como já comentado, o desnível da pavimentação se mostra como principal obstáculo na menor praça (ao lado do supermercado Matheus) e na outra, alguns mobiliários, como a localização dos postes, tornam-se obstáculos por estreitarem a faixa livre de circulação do pedestre entre o mobiliário e os canteiros dispostos no espaço. Um dos principais apontamentos que podemos citar como barreiras nas praças analisadas no bairro da Cohab são as ocupações dos espaços públicos pelo comércio informal e pelos carros como estacionamento, em ambas as praças avaliadas é visível a invasão do carro e do comércio ao espaço destinado ao pedestre e as pessoas. "/>
    <s v="5 | A rampa existe, mas está fora de norma ou sem manutenção"/>
    <s v="Ambos os espaços em análise possuem rampas de acesso nas esquinas das vias onde estão localizados. As rampas estão com o seu estado de conservação comprometido, umas mais que outras, e não possuem pisos táteis às sinalizando. Na praça com maior extensão, no passeio ligado a Av. Jerônimo de Albuquerque, existe uma faixa de pedestre que dá conexão ao suposto local de uma rampa de acessibilidade, que possui uma enorme barreira de camada asfáltica e detritos de obras no local impedindo completamente a finalização da travessia de um pedestre com mobilidade reduzida. "/>
    <n v="4"/>
    <s v="Nas esquinas onde estão locadas as rampas de acesso, alinhadas as calçadas, é possível observar a presença das faixas que pedestre que se encontram desgastadas, com falta de manutenção, assim como pouco visíveis e não sinalizadas por meio de placas de advertência. Na praça com maior extensão, no passeio ligado a Av. Jerônimo de Albuquerque, existe uma faixa de pedestre vinculada ao semáforo que orienta a travessia dos pedestres entre as duas vias da avenida, que se encontra completamente sem coloração e malconservada. "/>
    <n v="4"/>
    <s v="Há um semáforo localizado na praça de maior extensão, na Av. Jerônimo de Albuquerque, onde os pedestres dispõe de apenas 15s para a travessia e não possui sinalização sonora. O semáforo possui um botão destinado aos pedestres, para os mesmos acionarem a sinalização de pare para os carros parem, porém não está funcionando. "/>
    <s v="0 | Trecho não tem nenhuma orientação para localização dos pedestres"/>
    <s v="Não foram encontradas sinalização destinadas ao pedestre no percurso analisado. "/>
    <n v="4"/>
    <m/>
    <s v="Os ruídos nesse trecho são elevados em detrimento do alto fluxo de veículos na avenida e pela sua velocidade média/alta. Nos passeios externos interligados com a avenida são maiores os ruídos e maior a interferência nas conversas entre os transeuntes, sendo o mesmo diminuindo a sua interferência ao longo do adentrar das pessoas as praças."/>
    <n v="3"/>
    <s v="Nesse trecho não foi possível sentir ou visualizar em níveis elevados a poluição atmosférica proveniente de veículos ou outros, que transitam constantemente nas vias periféricas aos espaços públicos em análise."/>
    <n v="4"/>
    <s v="Por serem espaços destinados a apreciação, lazer e uso pelas pessoas, as duas praças avaliadas possuem mobiliários como ponto de descanso, como bancos e canteiros sombreados dispostos ao longo da sua área. Os bancos se encontram em estado de conservação aceitável, porém, mostram-se sem manutenção recentes de pintura e afins. "/>
    <n v="8"/>
    <n v="18"/>
    <s v="Os dois locais avaliados possuem canteiros ajardinados e arborizados por árvores de copas largas e frondosas que protegem os pedestres do excesso de contato a incidência de raios solares e tornam o trajeto mais confortável termicamente. "/>
    <s v="5 | Trecho com trânsito mais agressivo e velocidade regulamentar acima de 50 km/h"/>
    <s v="No que concerne à segurança, o trafego rápido e de certa forma desordenado transmitem maiores sensações de medo em relação a acidentes e a caminhabiliadade.  Nos horários comerciais pela presença de um entorno institucional e comercial e pelo alto fluxo e permanência de pessoas, a ocupação do ambiente urbano por pessoas, transmite maior sensação de segurança nesse trecho. "/>
    <s v="https://drive.google.com/open?id=1za_eyIXp0L9Dc5hbB9WODZFQWt-7zV8C, https://drive.google.com/open?id=1Wmx6At7WJtyS5WrNgIH99G4lg7cPsH-G, https://drive.google.com/open?id=1AuyG6UJrKvjA1Pc2usaxNfb4UN2yv7Qb, https://drive.google.com/open?id=1saWpS7G2ElDbH9OENv-keAqL5gVIp0N7, https://drive.google.com/open?id=17kHKALW3v2XeCBbIONPFiKRrthmOqCHU, https://drive.google.com/open?id=1EZgcnQuD8LXd5WwPtefeGEAhumc6rUON, https://drive.google.com/open?id=1hcBp1Tg6KaAWsGGc7P87fOP76HwK6izE, https://drive.google.com/open?id=1-Ps8tR4y8hL2sulAeUr6hZBhpkkIaDfx, https://drive.google.com/open?id=1j_A2tIuyWLwvxQEc5iXpUHsIg2_QmWvn, https://drive.google.com/open?id=1HYgr8Ehz3u5RfzZYPhWOtwIb6_MDVOKy"/>
    <s v="larissasn98@gmail.com"/>
    <d v="1899-12-30T11:13:00"/>
    <n v="4"/>
    <n v="3"/>
    <n v="9"/>
    <n v="5"/>
    <n v="5"/>
    <n v="4"/>
    <n v="4"/>
    <n v="0"/>
    <n v="4"/>
    <n v="3"/>
    <n v="4"/>
    <n v="8"/>
    <n v="5"/>
    <n v="5.2"/>
    <n v="3.3333333333333335"/>
    <n v="5.166666666666667"/>
    <n v="4.8"/>
  </r>
  <r>
    <x v="723"/>
    <x v="0"/>
    <x v="146"/>
    <x v="26"/>
    <s v="MA"/>
    <x v="0"/>
    <x v="722"/>
    <x v="1"/>
    <n v="1"/>
    <s v="No bairro da Cohab Anil I, a Av. Jerônimo de Albuquerque possui suas edificações com uso predominante comerciais, gerando maiores fluxos de pedestres e veículos. Dando prosseguimento às avalições das praças presentes nesse trecho, analisamos a Praça 2, que possui sua estrutura física ainda mais depredada. A pavimentação dos passeios esta quase que por completo destruída e repleta de buracos ao longo de toda a extensão. "/>
    <n v="7"/>
    <n v="2.5"/>
    <n v="2"/>
    <s v="Os passeios possuem faixas livres e totais com 3m e 2m de largura nos ambientes de passagem externas, sendo o passeio de transição interna detentor de larguras maiores que 3m."/>
    <n v="9"/>
    <s v="A inclinação transversal dos passeios do percurso varia entre 2° a 1°, não impedindo o caminhar confortável em relação a esse elemento em análise.  "/>
    <n v="4"/>
    <s v="Os obstáculos de pavimentação se sobressaem ao tornarem o caminhar dos pedestres extremamente sinuosos ao os desviarem. Os carros novamente aparecem como “novos” donos dos passeios e da própria área interna da praça ao se utilizarem dela como local destinado a estacionamento."/>
    <n v="4"/>
    <s v="As rampas que se encontram nas duas esquinas da praça se apresentam sem manutenção e obstruídas, sendo uma delas fora da norma por não estar demarcada e tornar o acesso da calçada com a via nivelado. Uma observação notaria nesse trajeto foi a descontinuidade de um projeto urbano de acessibilidade e mobilidade no que concerne ao ambiente das calçadas, nas esquinas onde estão localizadas as rampas, ao pedestre atravessar e chegar ao outro lado da via as calçadas não possuem rampas de acessibilidade que se tornam grandes obstáculos de desníveis ao pedestre cadeirante. "/>
    <n v="4"/>
    <s v="As faixas de pedestre estão localizadas nas esquinas de acesso à praça e no semáforo presente na Av. Jerônimo de Albuquerque. Elas se encontram em péssimas condições de manutenção, tendo sua coloração desgastada e não possuindo sinalizações de advertência. Há também o resquício da marcação de uma antiga faixa de pedestre localizada na Av. Jerônimo de Albuquerque, sendo um local ainda utilizado por alguns pedestres como ponto de travessia, mesmo com a presença de outra faixa mais à frente e pelo perigo da travessia."/>
    <n v="6"/>
    <s v="Há um semáforo nesse trecho da Av. Jerônimo de Albuquerque, onde os pedestres dispõem de apenas 22s para a travessia e que não dispõe de sinalização sonora. O semáforo possui um botão destinado aos pedestres, para os mesmos acionarem a sinalização de pare para os carros parem, porém não está funcionando. "/>
    <s v="0 | Trecho não tem nenhuma orientação para localização dos pedestres"/>
    <s v="Não foram encontradas sinalização destinadas ao pedestre no percurso analisado."/>
    <s v="5 | Trecho com nível alto de ruído, que dificulta a conversação entre pessoas que caminham. Nível acima de 70 dB"/>
    <m/>
    <s v="Os ruídos nesse trecho são elevados em detrimento do alto fluxo de veículos na avenida e pela sua velocidade média/alta. Nos passeios externos interligados com a avenida são maiores os ruídos e maior a interferência nas conversas entre os transeuntes, sendo o mesmo diminuindo a sua interferência ao longo do adentrar das pessoas as praças."/>
    <s v="5 | Trecho com tráfego intenso de veículos, em especial motocicletas, ônibus, caminhões e vans com motor diesel"/>
    <s v="Nesse trecho não foi possível sentir ou visualizar em níveis elevados a poluição atmosférica proveniente de veículos ou outros, que transitam constantemente nas vias periféricas aos espaços públicos em análise."/>
    <s v="5 | Trecho com algum local para descanso ou abrigo, como parada de ônibus ou marquise de edifício"/>
    <s v="O mobiliário está com a sua estrutura conservada, precisando apenas da renovação da pintura dos bancos de concreto. Na praça em questão a ausência do mobiliário do tipo lixeira é um ponto a ser analisado. Em função da presença de resíduos sólidos nas proximidades dos postes, criam-se ambientes insalubres nos locais que não possuem lixeiras públicas. "/>
    <n v="7"/>
    <n v="7"/>
    <s v="A praça é arborizada por árvores de copas largas e frondosas que protegem os pedestres e os usuários desse espaço público do excesso de contato a incidência de raios solares.  "/>
    <s v="5 | Trecho com trânsito mais agressivo e velocidade regulamentar acima de 50 km/h"/>
    <s v="No que concerne à segurança, o trafego rápido e de certa forma desordenado transmitem maiores sensações de medo em relação a acidentes e a caminhabiliadade.  Nos horários comerciais pela presença de um entorno institucional e comercial e pelo alto fluxo e permanência de pessoas, a ocupação do ambiente urbano por pessoas, transmite maior sensação de segurança nesse trecho. "/>
    <s v="https://drive.google.com/open?id=1Gu9hOUd8uhLBCprAsz-9EMbQerLHhZmW, https://drive.google.com/open?id=13bF1t2M7VjM92m2p91XLh1rO3bvafbcJ, https://drive.google.com/open?id=1X5Xfw_peSIDSmwlnHpN1fT67Otq9GqGO, https://drive.google.com/open?id=1TwWVTx3KZjJvS-epqeXsjj6Xu0VxQgVh, https://drive.google.com/open?id=1Dw3IElNubLiesBgGOR1ZaK_mNrVukZVs, https://drive.google.com/open?id=19HXjnu45alpHrLb_WqzcHzyHpCtM91jz, https://drive.google.com/open?id=1XubYv8QZNgqpBsnIQtuV3yHS-tcl75-J, https://drive.google.com/open?id=1Zep0SmB3v1-7dI77Z35Q3zPOny8UpKoB"/>
    <s v="larissasn98@gmail.com"/>
    <d v="1899-12-30T11:18:00"/>
    <n v="1"/>
    <n v="7"/>
    <n v="9"/>
    <n v="4"/>
    <n v="4"/>
    <n v="4"/>
    <n v="6"/>
    <n v="0"/>
    <n v="5"/>
    <n v="5"/>
    <n v="5"/>
    <n v="7"/>
    <n v="5"/>
    <n v="5"/>
    <n v="4"/>
    <n v="5.666666666666667"/>
    <n v="4.9333333333333336"/>
  </r>
  <r>
    <x v="724"/>
    <x v="0"/>
    <x v="146"/>
    <x v="26"/>
    <s v="MA"/>
    <x v="0"/>
    <x v="723"/>
    <x v="1"/>
    <n v="3"/>
    <s v="No bairro da Cohab Anil I, a Av. Jerônimo de Albuquerque possui suas edificações com uso predominante comerciais, gerando maiores fluxos de pedestres e veículos. Na Praça 3, localizada paralela a essa avenida, a apropriação da mesma pelo comércio informal pode ter sido causa das estado danificado das condições de suas estruturas. As calçadas possuem obstruções e acúmulo de mata nos passeios. Constante ao caminhar pelos passeios o transeunte se depara com buracos, trinas e blocos de concreto soltos. Em uma praça paralela à praça 3, a pavimentação possui as mesmas problemáticas.   "/>
    <n v="7"/>
    <n v="3"/>
    <n v="2.5"/>
    <s v="Os passeios possuem dimensões em suma maioria maiores que 2m em circunstancia das disposições dos canteiros circulares da praça. No entanto, em um dos passeios da praça 3 entre a via e o canteiro, a largura da faixa livre de circulação dos pedestres é de apenas 0.90m. "/>
    <n v="9"/>
    <s v="A inclinação transversal dos passeios do percurso varia entre 2° a 1°, não impedindo o caminhar confortável em relação a esse elemento em análise.  "/>
    <n v="4"/>
    <s v="Na praça 3 e na praça analisada paralela a ela, alguns mobiliários (bancos e postes) estão posicionados de forma inadequada, gerando barreiras físicas de circulação dos transeuntes. A elevada presença de comércio de caráter informal nas regiões das praças também funciona como obstáculos.  "/>
    <n v="3"/>
    <s v="Na análise desses espaços públicos só foram localizadas rampas de acessibilidade em uma das esquinas da Praça 3 (Rua Praça Três), onde existem duas rampas de acesso a uma faixa de pedestre. "/>
    <n v="2"/>
    <s v="Assim como a rampa de acessibilidade, a faixa de pedestre só está presente na Rua Praça Três, apresentando sua coloração desgastada e sem manutenção. "/>
    <s v="0 | Trecho não tem semáforo para pedestre ou semáforo está com defeito"/>
    <s v="Não a presença de semáforos no trecho avaliado."/>
    <s v="0 | Trecho não tem nenhuma orientação para localização dos pedestres"/>
    <s v="Não foram encontradas sinalização destinadas ao pedestre no percurso analisado. "/>
    <n v="4"/>
    <m/>
    <s v="Os ruídos nesse trecho são elevados em detrimento do alto fluxo de veículos na avenida e pela sua velocidade média/alta, como também por se iniciar nesse os comércios anexos ao Mercado Municipal da Cohab que emitem intensa poluição sonora em forma de propagandas e anúncios das suas vendas e produtos. "/>
    <s v="5 | Trecho com tráfego intenso de veículos, em especial motocicletas, ônibus, caminhões e vans com motor diesel"/>
    <s v="Nesse trecho não foi possível sentir ou visualizar em níveis elevados a poluição atmosférica proveniente de veículos ou outros, que transitam constantemente nas vias periféricas aos espaços públicos em análise."/>
    <n v="6"/>
    <s v="Por serem espaços destinados a apreciação, lazer e uso pelas pessoas, as duas praças avaliadas possuem mobiliários como ponto de descanso. Bancos que também funcionam como canteiros, dispostos ao longo da sua área, se encontram em estado de conservação aceitável, porém, mostram-se sem manutenção recentes de pintura e afins. A parada de ônibus disposta no passeio de contato com a Av. Jerônimo de Albuquerque possui estrutura de abrigo para os passageiros, mas sua estrutura está enferrujando e com alguns problemas estruturais.   "/>
    <n v="6"/>
    <n v="5"/>
    <s v="Esses espaços públicos possuem algumas árvores frondosas e de copa larga dispostas em alguns pontos, onde nesses locais é maior o conforto à permanência. Existem também canteiros gramados que se encontram sem manutenção. "/>
    <n v="4"/>
    <s v="No que concerne à segurança, o trafego rápido e desordenado transmitem maiores sensações de medo em relação a acidentes e a caminhabiliadade.  Nos horários comerciais pela presença de um entorno institucional e comercial e pelo alto fluxo e permanência de pessoas, a ocupação do ambiente urbano por pessoas, transmite maior sensação de segurança nesse trecho. "/>
    <s v="https://drive.google.com/open?id=1nPNZqftQ6N_7bLu1kWRL55LrJ0ogfRHT, https://drive.google.com/open?id=1m3wnBsB2SkVsvvDQGyx3OzSZlO9LyqVT, https://drive.google.com/open?id=1HpTf2Y8RXNJDPp18iSqOp5LV0W2XXQqC, https://drive.google.com/open?id=15qUVFy3_MfAsrzZckBg_byXPeg2OD4p1, https://drive.google.com/open?id=1wGWLHZy55vw32wfyPNzSwuRsWcQYwPe2, https://drive.google.com/open?id=1YfUi96w7k5nWFpNrnTxSd_gNX3BCy2TX, https://drive.google.com/open?id=1B7qblv0lp19waY_NZM4a67HuhaevrRfh, https://drive.google.com/open?id=1zK8WcwzBPF0ZpGc5Y0sO7x9PnjxodAHH, https://drive.google.com/open?id=1U-tPuoVCEID26MaAApJxGyGlb8NvC8-x"/>
    <s v="larissasn98@gmail.com"/>
    <d v="1899-12-30T11:27:00"/>
    <n v="3"/>
    <n v="7"/>
    <n v="9"/>
    <n v="4"/>
    <n v="3"/>
    <n v="2"/>
    <n v="0"/>
    <n v="0"/>
    <n v="4"/>
    <n v="5"/>
    <n v="6"/>
    <n v="6"/>
    <n v="4"/>
    <n v="5.2"/>
    <n v="1"/>
    <n v="5.166666666666667"/>
    <n v="4.2333333333333334"/>
  </r>
  <r>
    <x v="725"/>
    <x v="0"/>
    <x v="146"/>
    <x v="26"/>
    <s v="MA"/>
    <x v="3"/>
    <x v="724"/>
    <x v="1"/>
    <n v="8"/>
    <s v="No bairro da Cohab Anil I, a Av. Jerônimo de Albuquerque possui suas edificações com uso predominante comerciais, gerando maiores fluxos de pedestres e veículos. Em frente ao Mercado Municipal da Cohab, localizado na Rua Albuquerque, paralela à Avenida está presente o público em frente a ele. Ambos passaram por requalificações e melhorias a menos de 2 anos e ainda apresentam inadequações a caminhabiliadade. O piso está com a sua pavimentação nivelada, onde apenas alguns trechos possuem o pavimento quebrado e com trincas.  "/>
    <n v="7"/>
    <n v="2"/>
    <n v="1.5"/>
    <s v="A largura total das calçadas varias entre 1.5 a mais que 2m. O pedestre possui faixa livre adequada para o caminhar confortável e adequado. Além do passeio, há um canteiro central que funciona como de calçada localizado após esse espaço, saindo em direção á Maternidade de Alta Complexidade do Maranhão – Marly Sarney, que possui suas entre 1m a 1.3m e estrutura totalmente destruída."/>
    <n v="8"/>
    <s v="A inclinação transversal dos passeios do percurso varia entre 0° a 2°, não impedindo o caminhar confortável em relação a esse elemento em análise.  Sendo exceção a inclinação das rampas de acesso ao passeio. "/>
    <n v="7"/>
    <s v="O passeio foi construído a 0.55m do chão, o que torna o seu nível uma barreira física de acesso. Em alguns trechos as calçadas são interrompidas, como o acesso do ponto de taxi – que também pode ser considerado uma barreira a livre circulação do pedestre – ao outro lado do passeio indo em direção a parada de ônibus. Uma das barreiras que podemos apontar como um problema educacional da população, são dos descartes de lixos fora do local devido e até mesmo abaixo das lixeiras, ocupando parte da faixa livre das calçadas. "/>
    <n v="7"/>
    <s v="Há rampas de acessibilidade dispostas em pontos feitos para o pedestre adentrar ao passeio, porém além dos problemas de obstruções na pavimentação vistas nesses trechos, caso o pedestre esteja saindo do terminal de integração em direção ao passeio público não há rampas de acesso e o mesmo deve acessa-lo enfrentando a barreira de nível ou dando a volta pela via de automóveis e entrando pela parte de trás. "/>
    <s v="5 | Faixa desgastada, com falta de manutenção e sem placas de advertência."/>
    <s v="A faixa de pedestre desse trecho se localiza no semáforo em frente ao passeio e a mesma dá acesso ao pedestre ao Mercado, porém assim como nas outras avaliações feitas no bairro, a faixa entra-se com coloração desgastada e quase não é visível. "/>
    <n v="6"/>
    <s v="Há um semáforo nesse trecho da Av. Jerônimo de Albuquerque que dá acesso ao Mercado Municipal da Cohab, onde os pedestres dispõem de 19s para a travessia, não possuindo de sinalização sonora. "/>
    <s v="0 | Trecho não tem nenhuma orientação para localização dos pedestres"/>
    <s v="Não foram encontradas sinalização destinadas ao pedestre no percurso analisado. "/>
    <n v="4"/>
    <m/>
    <s v="Os ruídos nesse trecho são elevados em detrimento do alto fluxo de veículos na avenida e pela sua velocidade média/alta, como também pela presença de aglomerados de pontos comerciais anexos ao Mercado Municipal da Cohab que emitem intensa poluição sonora em forma de propagandas e anúncios das suas vendas e produtos. Esses ruídos chegam a um nível intenso e interferem na conversa entre dois ou mais pedestres, dificultando o entendimento. "/>
    <s v="5 | Trecho com tráfego intenso de veículos, em especial motocicletas, ônibus, caminhões e vans com motor diesel"/>
    <s v="Nesse trecho não foi possível sentir ou visualizar em níveis elevados a poluição atmosférica proveniente de veículos ou outros que transitam constantemente nas vias periféricas do passeio público em análise."/>
    <s v="5 | Trecho com algum local para descanso ou abrigo, como parada de ônibus ou marquise de edifício"/>
    <s v="Em relação ao mobiliário urbano, as lixeiras, tanto na sua ausência como na presença, se apresentam danificadas, faltosas e interferem no grau de salubridade do local. Nas proximidades do posto de taxi foram dispostos bancos de madeiras que estão conservados e mais a frente o abrigo da parada de ônibus também possui sua estrutura intacta. "/>
    <n v="7"/>
    <n v="13"/>
    <s v="Esse é o trecho de passeio publico com maior numero de aglomerado de plantas e vegetações, que apesar melhorarem o conforto climático e térmico, encontram-se sem manutenção e invadido as faixas de circulação. Existem canteiros arborizados e com grande quantidade de plantas. "/>
    <s v="5 | Trecho com trânsito mais agressivo e velocidade regulamentar acima de 50 km/h"/>
    <s v="No que concerne à segurança, o trafego rápido e desordenado transmitem maiores sensações de medo em relação a acidentes e a caminhabiliadade.  Nos horários comerciais pela presença de um entorno institucional e comercial e pelo alto fluxo e permanência de pessoas, a ocupação do ambiente urbano por pessoas, transmite maior sensação de segurança nesse trecho. "/>
    <s v="https://drive.google.com/open?id=1rv6x2RgdXQyufmpA-Q7YGCEQ-4uVtA4A, https://drive.google.com/open?id=1JpVJzv2nkKoqS6dhIWYupTuUhmbQlCtB, https://drive.google.com/open?id=18Vy1KwwZ1E9Wux_5uZ9t48oPlzfI1Y5Y, https://drive.google.com/open?id=15CX1uAlt5RHdXM6Wuhw0wbZp0RmwgrNU, https://drive.google.com/open?id=1rEYM_r-98NPhxd46cCMCdIVzRbKfCyNg, https://drive.google.com/open?id=108uhWKoKyRpvd19jcVEDtiR0jz9mlC1D, https://drive.google.com/open?id=1N388ZcnUt4BL1dvKtryDqmGnxREdfqQ0, https://drive.google.com/open?id=1ECzPXMXO4cKSSoE8Wh8S-a0-VMvEAcQX, https://drive.google.com/open?id=1dSb_srm0Rlnw62qDMyRQl5_L5vrr2aql, https://drive.google.com/open?id=1_qud4mHX7fQ_O2cAA5lgNcNPmWZVXdFi"/>
    <s v="larissasn98@gmail.com"/>
    <d v="1899-12-30T11:45:00"/>
    <n v="8"/>
    <n v="7"/>
    <n v="8"/>
    <n v="7"/>
    <n v="7"/>
    <n v="5"/>
    <n v="6"/>
    <n v="0"/>
    <n v="4"/>
    <n v="5"/>
    <n v="5"/>
    <n v="7"/>
    <n v="5"/>
    <n v="7.4"/>
    <n v="4.5"/>
    <n v="5.333333333333333"/>
    <n v="6.166666666666667"/>
  </r>
  <r>
    <x v="726"/>
    <x v="0"/>
    <x v="146"/>
    <x v="26"/>
    <s v="MA"/>
    <x v="2"/>
    <x v="725"/>
    <x v="1"/>
    <n v="4"/>
    <s v="Além dos usos comerciais e institucionais presentes na Av. Jerônimo de Albuquerque, no bairro da Cohab Anil I, no perímetro avaliado está disposta a Maternidade de Alta Complexidade do Maranhão – Marly Sarney e o Terminal de Integração da Cohab. Esses imóveis estão localizados um ao lado do outro e acomodam serviços de extrema importância à população.  No que concerne o nivelamento do piso, formam observadas obstruções na calçada da rua lateral (Rua Dois) de acesso à maternidade, buracos em detrimento de desgastes de pavimentação e de falta de manutenção. Ambas os locais, apresentam as superfícies das calçadas não planas em detrimento de trinchas e relevos na pavimentação. "/>
    <n v="7"/>
    <n v="2.85"/>
    <n v="2"/>
    <s v="As dimensões das calçadas da maternidade são de: 2.95m de faixa livre na calçada da fachada principal e 2m de faixa total com 1.3m de faixa livre na rua lateral (Rua Dois). Já a calçada do terminal da Cohab apresenta maiores dimensões, entre 3.5m a 2.5m de faixa livre."/>
    <n v="8"/>
    <s v="A inclinação transversal dos passeios do percurso varia entre 0° a 3°, não impedindo o caminhar confortável em relação a esse elemento em análise.  "/>
    <n v="6"/>
    <s v="Em relação às barreiras, no trecho de calçada da maternidade o comercio informal se mostra como obstáculo à livre circulação dos pedestres, sendo eles, barracas de venda de lanches, bancas de revistas, postos de táxi e etc."/>
    <n v="3"/>
    <s v="Não há rampa de acesso à maternidade na esquina da Rua Dois, o que se torna um obstáculo pelo nível elevado da calçada em relação á calçada. A rampa de acesso ao terminal se encontra com a sua pavimentação danificada e a rampa existente do outro lado, pertencente a calçada do Banco Bradesco, possui uma inclinação elevada o que torna a descida íngreme e perigosa aos transeuntes"/>
    <n v="2"/>
    <s v="Entre a quadra da Maternidade e a via de acesso dos ônibus ao terminal existe resquícios de demarcação de uma faixa de pedestre localizada para a travessia do pedestre. Não é mais possível visualizar a coloração da faixa. "/>
    <s v="5 | Trecho com semáforo para pedestres, mas sem sinal sonoro. Espera para abertura superior a 1 min. e tempo curto (menos de 15 seg.) para travessia"/>
    <s v="Há um semáforo nesse entre a quadra da Maternidade e a via de acesso dos ônibus ao terminal da Cohab. Os pedestres dispõem de 16s para a travessia, não possuindo de sinalização sonora. "/>
    <s v="0 | Trecho não tem nenhuma orientação para localização dos pedestres"/>
    <s v="Não foram encontradas sinalização destinadas ao pedestre no percurso analisado. "/>
    <s v="5 | Trecho com nível alto de ruído, que dificulta a conversação entre pessoas que caminham. Nível acima de 70 dB"/>
    <m/>
    <s v="Os ruídos nesse trecho são elevados em detrimento do alto fluxo de veículos na avenida e pela sua velocidade média/alta."/>
    <s v="5 | Trecho com tráfego intenso de veículos, em especial motocicletas, ônibus, caminhões e vans com motor diesel"/>
    <s v="Nesse trecho não foi possível sentir ou visualizar em níveis elevados a poluição atmosférica proveniente de veículos ou outros que transitam constantemente nas vias de que interligam os locais avaliados."/>
    <n v="4"/>
    <s v="Os mobiliários urbanos existentes são os de sinalização e iluminação. Na calçada da maternidade há uma parada de ônibus que se encontra coberta e funciona como local de abrigo dos transeuntes em dias de chuva. "/>
    <n v="3"/>
    <n v="3"/>
    <s v="Há duas árvores de copas largas e frondosas dispostas no ambiente de calçada da Maternidade Marly Sarney. Nos perímetros em volta das árvores é perceptível a maior concentração de pessoas, em especial das barracas de comercio e posto de taxi, que se instalaram nos locais que proporcionam sombra e maior conforto térmico. Na calçada do terminal não existem árvores na faixa de serviço ou transição, possuindo apenas um canteiro gramado na faixa de transição. "/>
    <s v="5 | Trecho com trânsito mais agressivo e velocidade regulamentar acima de 50 km/h"/>
    <s v="No que concerne à segurança, o trafego rápido e desordenado transmitem maiores sensações de medo em relação a acidentes e a caminhabiliadade.  Nos horários comerciais pela presença de um entorno institucional e comercial e pelo alto fluxo e permanência de pessoas, a ocupação do ambiente urbano por pessoas, transmite maior sensação de segurança nesse trecho. "/>
    <s v="https://drive.google.com/open?id=1_sGqhgy34U_jqVIQR2YEGDCOnjBpzEQm, https://drive.google.com/open?id=1Ta4DDDD4CuBeVV1CM0ld-cDvA9c48Zex, https://drive.google.com/open?id=1fxkq4O45NGdWIXGDZdWn8v9pumaJ7LTb, https://drive.google.com/open?id=1-UWD8sSWLM1XL0_dcuNBJf0RuRJw08t8, https://drive.google.com/open?id=1jDnWlOwYVk29cgyW0nyIsuWm2sgRNES1, https://drive.google.com/open?id=1Teukf4zOKjW1Rc7e1O78h1J3BkoTkoLo, https://drive.google.com/open?id=1TlQtWJGTKGUUkMamnCIWWq0f2tjCfqBW, https://drive.google.com/open?id=1-NHdmmVHDM0f0pmjSkp8NJc778UO-8jV, https://drive.google.com/open?id=1V-OUEAY5wIo5rVh-E2JjNsM3zEaBZaWG, https://drive.google.com/open?id=1zL5yYyE_Ar9E6PUnI9CXwfcydSksJLL_"/>
    <s v="larissasn98@gmail.com"/>
    <d v="1899-12-30T12:02:00"/>
    <n v="4"/>
    <n v="7"/>
    <n v="8"/>
    <n v="6"/>
    <n v="3"/>
    <n v="2"/>
    <n v="5"/>
    <n v="0"/>
    <n v="5"/>
    <n v="5"/>
    <n v="4"/>
    <n v="3"/>
    <n v="5"/>
    <n v="5.6"/>
    <n v="2.6666666666666665"/>
    <n v="4.166666666666667"/>
    <n v="4.666666666666667"/>
  </r>
  <r>
    <x v="727"/>
    <x v="0"/>
    <x v="146"/>
    <x v="26"/>
    <s v="MA"/>
    <x v="1"/>
    <x v="726"/>
    <x v="1"/>
    <s v="5 | Calçada com frestas, além de algumas falhas no pavimento"/>
    <s v="O trajeto fora executado em dia chuvoso na cidade, que contribuiu para a visualização de problemas ao pedestre advindas do escoamento das águas pluviais e entre outros. Nessa avaliação serão abordados dois locais: o Palácio Henrique de La Roque e a SEFAZ. Ambos possuem seus ambientes de calçadas com a pavimentação desnivelada, onde estão presentes fissuras, buracos e relevos que se tornam obstáculos ao fluxo de pedestres. "/>
    <n v="6"/>
    <n v="1.8"/>
    <n v="1.8"/>
    <s v="A dimensão das calçadas varia entre 2.00 a 1m de faixa livre. A calçadas do Palácio Henrique de La Roque são mais largas, entre 1.90 a 2m e as da SEFAZ possuem apenas 1m de faixa de livre. "/>
    <n v="7"/>
    <s v="A inclinação transversal dos passeios do percurso varia entre 0° a 3°, não impedindo o caminhar confortável em relação a esse elemento em análise. Porém, há uma diferença de cota topográfica entre os dois locais que influencia no conforto da caminhada do pedestre. "/>
    <n v="6"/>
    <s v="As barreiras existentes no trecho analisado são de obstruções na pavimentação e de dimensão de algumas calçadas e também as entradas e saídas destinadas aos carros. Em frente a entrada da SEFAZ alguns mobiliários (poste e sinalização) também se comportam como barreiras à circulação livre do transeunte. "/>
    <n v="2"/>
    <s v="Foi possível aferir que na faixa de pedestres que dá acesso a calçada onde se localiza a parada de ônibus da Av. Jerônimo de Albuquerque em frente ao Palácio de La Roque não existem rampas de acesso em nenhum dos lados, no entanto há rampas de acesso ao imóvel caso o usuário vá de carro. Para acessar a SEFAZ também não foram dispostas rampas, há uma escada que dá acesso por trás da parada de ônibus á edificação, porém caso uma pessoa cadeirante chegue de ônibus o percurso até edição se torna uma enorme barreira em circunstância da topografia local (o imóvel se localiza abaixo da calçada) e da inexistência de rampas de acessibilidade.  Na faixa de pedestres do semáforo da Av. Carlos Cunha – de acesso à SEFAZ a rampa existente não está delimitada e não possui as dimensões corretas, assim como concentra acúmulo de água advindas das chuvas. "/>
    <n v="6"/>
    <s v="Foram dispostas duas faixas de pedestre ao longo do trecho. A faixa em frente ao Palácio de La Roque, encontra-se com a sua coloração desgastada e é marcada por ser um trecho de travessia perigosa pela não existência de semáforos e pelo trânsito de veículos em alta velocidade. Já a faixa de pedestres, alocada no trecho de semáforo próximo a SEFAZ, possui sua coloração branca e vermelha que são visíveis aos olhos dos motoristas, mas ambas não possuem iluminação de alerta. "/>
    <n v="6"/>
    <s v="Há um semáforo localizado na Av. Carlos Cunha que transfere o fluxo de transeuntes e usuários entre os dois pontos de ônibus localizados em mãos opostas da avenida, assim como, o fluxo de pessoas aos órgãos dispostos no entorno próximo. Os pedestres dispõem de 22s para a travessia, não possuindo de sinalização sonora. "/>
    <s v="0 | Trecho não tem nenhuma orientação para localização dos pedestres"/>
    <s v="Não foram encontradas sinalização destinadas ao pedestre no percurso analisado. "/>
    <n v="4"/>
    <m/>
    <s v="Os ruídos nesse trecho são extremamente elevados em detrimento do alto fluxo de veículos na avenida e pela sua velocidade alta. Os ruídos transmitem sensações de insegurança e interferem no entendimento da fala entre os pedestres. "/>
    <n v="3"/>
    <s v="Nesse trecho foi possível sentir e visualizar poluição atmosférica proveniente de veículos, como ônibus e automóveis de grande porte. "/>
    <n v="4"/>
    <s v="Os mobiliários urbanos existentes são os de sinalização e iluminação. Na calçada de acesso à SEFAZ há uma parada de ônibus que se encontra coberta e funciona como local de abrigo dos transeuntes em dias de chuva. Há também uma parada de ônibus em frente ao Palácio que exerce as mesmas funções. "/>
    <n v="3"/>
    <n v="5"/>
    <s v="Não foram pontuadas muitas arvores ao longo do trecho e da calçada, sendo poucos os locais de sombra e ar fresco desta localidade."/>
    <n v="4"/>
    <s v="No que concerne à segurança, o trafego rápido e desordenado transmitem maiores sensações de medo em relação a acidentes e a caminhabiliadade. A alta velocidade dos automóveis é o principal transmissor de tal sensação, principalmente quando o pedestre possui a necessidade de atravessar as avenidas. "/>
    <s v="https://drive.google.com/open?id=1mCBGiItcAdvQDIJa61Enm2gIcgkpSUCO, https://drive.google.com/open?id=1lqBDi8IAlhYsI20KHQx9RMC0B6kv7SBa, https://drive.google.com/open?id=1eTmguqjdCjD5SB7US5RAfRVCfyDdI78Q, https://drive.google.com/open?id=1w7wNy2Rn1go-QEylFtEBnuULpr0CM8g1, https://drive.google.com/open?id=1ZFv7o02Jm-q2rPNMd92FK8KWvgJjbBfU, https://drive.google.com/open?id=1Tp1Tj7uZlJN5mmH2TuzZ2lxWkDuf9XEM, https://drive.google.com/open?id=1k596Lu-15TfIR0jjp5aMFpMSVPwjDIHY, https://drive.google.com/open?id=1Gkr_LDl1uStp_QDpVPEPMPOYilVP5LSc, https://drive.google.com/open?id=10gGHknl1XDuJRmndvMwb90n6E4t86OoB, https://drive.google.com/open?id=1oQPcsGJ4pmoyMnrBMUSu6hmTz4iTP2eD"/>
    <s v="larissasn98@gmail.com"/>
    <d v="1899-12-30T09:22:00"/>
    <n v="5"/>
    <n v="6"/>
    <n v="7"/>
    <n v="6"/>
    <n v="2"/>
    <n v="6"/>
    <n v="6"/>
    <n v="0"/>
    <n v="4"/>
    <n v="3"/>
    <n v="4"/>
    <n v="3"/>
    <n v="4"/>
    <n v="5.2"/>
    <n v="5"/>
    <n v="3.5"/>
    <n v="4.7"/>
  </r>
  <r>
    <x v="728"/>
    <x v="0"/>
    <x v="146"/>
    <x v="26"/>
    <s v="MA"/>
    <x v="6"/>
    <x v="727"/>
    <x v="1"/>
    <n v="6"/>
    <s v="O pedestre que acessa ao FÓRUM e ao Ministério Público - Procuradora Geral da Justiça caminha por uma diversidade de tipos de pavimentação. Um dos trechos da calçada do FORÚM é de grama, o que causa transtornos e gera obstáculos em épocas de chuva, o outro é foi feito com tijolos cimentícios que criam relevo na calçada. Já a calçada do Ministério Público é revestida de uma pavimentação de cimento mais plana e mais confortável ao caminhar. "/>
    <n v="7"/>
    <n v="2.95"/>
    <n v="2.15"/>
    <s v="As dimensões das faixas livres variam entre 2.53m a 2m, com alguns trechos, como nos raios de entrada para estacionamentos dos carros, com menores dimensões. "/>
    <n v="8"/>
    <s v="As calçadas possuem graus de inclinação entre 0° a 3°, sendo planas na maior parte do percurso apreendido, com excesso das inclinações das rampas existentes no trecho avaliado."/>
    <n v="6"/>
    <s v="A primeira barreira perceptível nesse trajeto é a de diferença de nível entre a calçada e os imóveis. Saindo da SEFAZ em direção ao FÓRUM o pedestre se depara com uma grande barreira de acesso à calçada do FÓRUM, primeiro em decorrência da diferença de mais de 40 cm do nível da calçada para o asfalto, segundo pela inexistência de rampas de acesso na transição da via (de acesso ao estacionamento da SEFAZ) para calçada e terceiro pelo escoamento da água pluvial em direção a sarjeta que criou um enorme obstáculo entre o pedestre e a calçada. Outra barreira que nos chamou a atenção é a localização de uma cerca que impede a passagem entre o FÓRUM e o Ministério Público, obrigando os transeuntes a desviarem ou utilizarem de malabarismo para executar o seu caminhar pelo trajeto. Existem alguns outros obstáculos, como a presença de buracos na pavimentação, localização de alguns mobiliários e a formação de poças de água em algumas superficiais das calçadas e das vias."/>
    <n v="7"/>
    <s v="Há rampas de acesso em dois locais do trecho: a primeira, na faixa de pedestre em frente ao FÓRUM e a segunda na calçada de acesso entre o FÓRUM e o Ministério Público. "/>
    <n v="7"/>
    <s v="No que concerne as faixas de pedestres, elas estão localizadas nas entradas e saídas de veículos dos órgãos públicos e há uma para a travessia na avenida em frente ao FÓRUM. As faixas, com exceção da localizada na avenida, encontram-se sem manutenção e com coloração desgastada. "/>
    <s v="0 | Trecho não tem semáforo para pedestre ou semáforo está com defeito"/>
    <s v="Não a presença de semáforos no trecho avaliado."/>
    <s v="0 | Trecho não tem nenhuma orientação para localização dos pedestres"/>
    <s v="Não foram encontradas sinalização destinadas ao pedestre no percurso analisado. "/>
    <n v="3"/>
    <m/>
    <s v="Os ruídos nesse trecho são extremamente elevados em detrimento do alto fluxo de veículos na avenida e pela sua velocidade alta. Os ruídos transmitem sensações de insegurança e interferem no entendimento da fala entre os pedestres. "/>
    <n v="3"/>
    <s v="Nesse trecho foi possível sentir e visualizar poluição atmosférica proveniente de veículos, como ônibus e automóveis de grande porte. "/>
    <n v="2"/>
    <s v="Os mobiliários urbanos existentes são os de sinalização e iluminação. Na calçada do FÓRUM há uma parada de ônibus que se encontra coberta e funciona como local de abrigo dos transeuntes em dias de chuva"/>
    <n v="1"/>
    <n v="0"/>
    <s v="Não foram pontuadas árvores próximas ao ambiente das calçadas. "/>
    <s v="5 | Trecho com trânsito mais agressivo e velocidade regulamentar acima de 50 km/h"/>
    <s v="No que concerne à segurança, o trafego rápido e desordenado transmitem maiores sensações de medo em relação a acidentes e a caminhabiliadade. A alta velocidade dos automóveis é o principal transmissor de tal sensação, principalmente quando o pedestre possui a necessidade de atravessar as avenidas. "/>
    <s v="https://drive.google.com/open?id=1lLAVKJmMuAQaZlxc5AQtND4fOG1Ps7el, https://drive.google.com/open?id=1vEy4hoPnSVzkhkSae_ImnfvOAjpn_Qew, https://drive.google.com/open?id=1f3wvjkIVqlwxiNidgebzV39Av1Hh6Nql, https://drive.google.com/open?id=1Ta6pOOvJLt6UjAPV4MjfZOjntef3FbeC, https://drive.google.com/open?id=1_nUoDGTUNqkS_tpTgvTg-wucKwfvtYES, https://drive.google.com/open?id=1Rzc5E06vd4o89j04LzHzTz82GB6-lh_r, https://drive.google.com/open?id=1Maak36dzrLMkj0PUTQJmQav4GopKKhFX, https://drive.google.com/open?id=12egvVx3l-RySEAHFgFxsYQ0rFABYkZGF, https://drive.google.com/open?id=1kO5Wg5iGufd6cn6jKB1LdHm7jSmF9AiL, https://drive.google.com/open?id=1tc5jr9wblji50vMzPMP1wYYX_zOMJxlA"/>
    <s v="larissasn98@gmail.com"/>
    <d v="1899-12-30T10:02:00"/>
    <n v="6"/>
    <n v="7"/>
    <n v="8"/>
    <n v="6"/>
    <n v="7"/>
    <n v="7"/>
    <n v="0"/>
    <n v="0"/>
    <n v="3"/>
    <n v="3"/>
    <n v="2"/>
    <n v="1"/>
    <n v="5"/>
    <n v="6.8"/>
    <n v="3.5"/>
    <n v="2.1666666666666665"/>
    <n v="5.0333333333333332"/>
  </r>
  <r>
    <x v="729"/>
    <x v="0"/>
    <x v="146"/>
    <x v="26"/>
    <s v="MA"/>
    <x v="6"/>
    <x v="728"/>
    <x v="1"/>
    <s v="5 | Calçada com frestas, além de algumas falhas no pavimento"/>
    <s v="As calçadas avaliadas possuem diferentes materiais de acordo com a edificação, o que dificulta o caminhar o pedestre. A calçada do Tribunal de Contas do Estado é de blocos de concreto, não permanecendo plana em todo trecho; a calçada da Secretaria do Estado de Saúde possui obstáculos na pavimentação de concreto e inclinação mais íngreme, e a calçada da OAB é mais plana, porém praticamente ocupada pelos veículos. "/>
    <n v="7"/>
    <n v="2.75"/>
    <n v="2.15"/>
    <s v="As dimensões variam ente 3.90m e 1.47m ao longo do trecho. A calçada do TCE possui grande extensão, com mais de 3m de faixa livre. Já a calçada da Secretaria do Estado de Saúde possui 1.90m, com alguns obstáculos na sua extensão. E a calçada da OAB possui trecho com 1.47m de largura e outro com mais de 4m de extensão contando com a área de estacionamento. "/>
    <n v="8"/>
    <s v="A inclinação transversal dos passeios do percurso varia entre 0° a 3°, não impedindo o caminhar confortável em relação a esse elemento em análise."/>
    <n v="4"/>
    <s v="O mobiliário se faz como barreiras em alguns pontos, como a própria localização da parada de ônibus em frente a Secretaria do Estado de Saúde, que obriga os transeuntes a desviarem. A localização dos postes fora das faixas de serviço também serve de exemplo, assim como a falta de respeito dos próprios motoristas que utilizam da calçada como estacionamento e obrigam o transeunte a caminharem pela via de acesso ao carro e se expor a possibilidades de acidentes de trânsito. A calçada de acesso á OAB possui diversas barreiras, sendo a primeira delas, uma árvore localizada na esquina da rua de acesso. O estacionamento dos carros nesse trecho é extremamente primordial em relação as calçadas destinadas aos pedestres, todos os espaços vazios se tornaram estacionamento, até mesmo a calçada.  "/>
    <s v="5 | A rampa existe, mas está fora de norma ou sem manutenção"/>
    <s v="Há rampas de acesso apenas na faixa de pedestre localizada na Av. Carlos Cunha, que se encontra com a sua superfície inundada, tornam-se um ponto de poça da água pela falta de eficiência do sistema de drenagem e escoamento de águas pluviais de São Luís. "/>
    <n v="7"/>
    <s v="Há uma faixa de pedestres bem visível na Av. Carlos Cunha e outra localizada nos portões de acesso ao Tribunal de Contas do Estado que possui sua coloração mais desgastada. "/>
    <n v="6"/>
    <s v="Há um semáforo localizado na Av. Carlos Cunha que transfere o fluxo de transeuntes e usuários entre os dois pontos de ônibus localizados em mãos opostas da avenida, assim como, o fluxo de pessoas aos órgãos dispostos no entorno próximo. Os pedestres dispõem de 22s para a travessia, não possuindo de sinalização sonora. "/>
    <s v="0 | Trecho não tem nenhuma orientação para localização dos pedestres"/>
    <s v="Não foram encontradas sinalização destinadas ao pedestre no percurso analisado. "/>
    <n v="4"/>
    <m/>
    <s v="Os ruídos nesse trecho são extremamente elevados em detrimento do alto fluxo de veículos na avenida e pela sua velocidade alta. Os ruídos transmitem sensações de insegurança e interferem no entendimento da fala entre os pedestres. "/>
    <n v="4"/>
    <s v="Nesse trecho foi possível sentir e visualizar poluição atmosférica proveniente de veículos, como ônibus e automóveis de grande porte. "/>
    <n v="4"/>
    <s v="Os mobiliários urbanos existentes são os de sinalização, iluminação e lixeira. Na calçada da Secretaria do Estado de Saúde há uma parada de ônibus que se encontra coberta e funciona como local de abrigo dos transeuntes em dias de chuva. "/>
    <n v="3"/>
    <n v="0"/>
    <s v="No percurso avaliado as árvores estão presentes no interior das delimitações dos terrenos das edificações e não interferem na criação de áreas sombreadas e do conforto térmico dos transeuntes. "/>
    <s v="5 | Trecho com trânsito mais agressivo e velocidade regulamentar acima de 50 km/h"/>
    <s v="No que concerne à segurança, o trafego rápido e desordenado transmitem maiores sensações de medo em relação a acidentes e a caminhabiliadade. A alta velocidade dos automóveis é o principal transmissor de tal sensação, principalmente quando o pedestre possui a necessidade de atravessar as avenidas. "/>
    <s v="https://drive.google.com/open?id=1CbR9JIbS1DOrZMEg8fux2nJh3c9P3woG, https://drive.google.com/open?id=1vPdB9PC8DoLxLYd5hIowFc46TW_hfKU6, https://drive.google.com/open?id=1WNVeeMJcAYOKxtQV4805thBoSlaEtTAw, https://drive.google.com/open?id=1X-yHp5gFCJEMePrx-xcCMEdznUFh46sd, https://drive.google.com/open?id=10GQkB3D2ztUKcWOOhMtSWATdtiDo9AyA, https://drive.google.com/open?id=1GKSpeQhtp04Wg9IReevlgDXHBt556WD5, https://drive.google.com/open?id=1bvjpu1g5CWlyRbywq29yYFhVULn_MRQP, https://drive.google.com/open?id=1wKlExOIPe6takz-kBLGYYDh7gTqoe3oH, https://drive.google.com/open?id=1hOYaTfFiot81gqNpgQZS-rwVkbVXScGb, https://drive.google.com/open?id=17xEQfSwise1o8G33he2-LJNYOFpN_HFu"/>
    <s v="larissasn98@gmail.com"/>
    <d v="1899-12-30T09:42:00"/>
    <n v="5"/>
    <n v="7"/>
    <n v="8"/>
    <n v="4"/>
    <n v="5"/>
    <n v="7"/>
    <n v="6"/>
    <n v="0"/>
    <n v="4"/>
    <n v="4"/>
    <n v="4"/>
    <n v="3"/>
    <n v="5"/>
    <n v="5.8"/>
    <n v="5.5"/>
    <n v="3.6666666666666665"/>
    <n v="5.2333333333333334"/>
  </r>
  <r>
    <x v="730"/>
    <x v="0"/>
    <x v="146"/>
    <x v="26"/>
    <s v="MA"/>
    <x v="3"/>
    <x v="729"/>
    <x v="2"/>
    <n v="7"/>
    <s v="O calçadão da Av. Litorânea e a área de praça localizados na orla marítima da Praia Litorânea atuam como espaços públicos de lazer, alimentação e práticas esportivas. O ambiente dos passeios do percurso exploratório na orla se apresenta com algumas obstruções na pavimentação, com algumas trincas, buracos ou acúmulos de água na área de faixa livre para o fluxo de pedestres. "/>
    <n v="8"/>
    <n v="3.5"/>
    <n v="2.2999999999999998"/>
    <s v="As dimensões dos passeios possuem larguras adequadas ao caminhar confortável dos pedestres. No entanto um dos usos do calçadas, além do de lazer e contemplação da paisagem, é o uso para atividade física de corrida, caminhada ou andar de bicicleta, que se misturam ao longo do trajeto, onde o transeunte acabar por disputar o espaço entre os praticantes de atividades físicas. Alguns trechos do calçadão possuem divisões da área de passeio e de ciclofaixas, que, no entanto, não são demarcadas e são utilizadas tanto pelo transeunte quando por bicicletas.   "/>
    <n v="9"/>
    <s v="Os passeios encontram-se planos com diferença de níveis apenas na faixa que serviço com um leve grau de inclinação maior que a faixa livre. "/>
    <n v="9"/>
    <s v="O trecho em análise possui o ambiente das calçadas subdivido em faixa de transição, faixa livre e de serviço bem demarcadas, o que torna a faixa de circulação dos transeuntes sem obstáculos. A única observação visualizada em outros horários de uso do calçadão, no período da noite e nos fins de semana, é que o número de barracas de lanche, venda de artesanato e food trucks está se ampliando na área da orla, e, acabam por invadir com os seus equipamentos (carrinhos, mesas, cadeiras, barracas) a faixa livre dos passeios."/>
    <n v="7"/>
    <s v="Ao longo do percurso foram localizadas duas áreas pré-estabelecidas para a travessia que são acessadas por rampas que se encontram com pequenas obstruções na sua superfície, mas que ainda não comprometem a utilização das mesmas em sua totalidade. "/>
    <n v="6"/>
    <s v="Nas duas áreas de travessias analisadas há a presença de faixas de pedestre com a coloração um pouco desgastada, dificultando a visualização delas pelos motoristas. Não há a presença de sinalização que adverte a aproximação da faixa de pedestre e nem mesmo de iluminação nas faixas."/>
    <s v="0 | Trecho não tem semáforo para pedestre ou semáforo está com defeito"/>
    <s v="Não existe dente do recorte analisado presença de semáforo para automóveis ou para pedestres. "/>
    <n v="2"/>
    <s v="O trecho possui apenas a localização de placas informativas em relação aos metros percorridos pelos pedestres, de placas que informam a que a água naquele ponto está impropria para o banho e também uma placa que indica a parada de ônibus do local. "/>
    <n v="7"/>
    <m/>
    <s v="No que concerne os ruídos urbanos, os veículos locomotores são os principais transmissões de tais barulhos. Em circunstâncias da velocidade que os veículos percorrem serem médias/altas, os ruídos são mais elevados, porém no horário avaliado não dificultavam a conversação das pessoas.  "/>
    <s v="10 | Trecho com baixo nível de poluição, permitindo sentir até o aroma de plantas e flores"/>
    <s v="No trecho analisado não foi possível sentir ou visualizar poluição atmosférica proveniente de veículos ou outros. "/>
    <n v="8"/>
    <s v="No trajeto há a localização de espaços públicos que possuem dispostos em suas áreas bancos e equipamentos para a prática de atividades esportivas, sendo alguns em bom estado de conservação e outros não. Alguns bancos se encontram depredados e sem manutenção, com as suas estruturas comprometidas. Na praça, onde estão localizados quiosques de alimentação e onde se fixam comerciantes formais e informais no período da noite nos fins de semana, estão localizados alguns banheiros públicos. "/>
    <n v="3"/>
    <n v="10"/>
    <s v="A arborização presente no local, encontra-se em trechos esporádicos e distantes umas das outras, não influenciando na amenização da sensação térmica e na incidência solar na maior parte do trajeto. Há a presença de canteiros com alguns mudas ainda em fase de crescimento e de outras vegetações, como as palmeiras que não proporcionam muito ambiente de sombra ao pedestre. "/>
    <s v="5 | Trecho com trânsito mais agressivo e velocidade regulamentar acima de 50 km/h"/>
    <s v="A segurança no calçadão da orla da Praia Litorânea não se vê muito relacionada ao trânsito de veículos, apesar de existirem caos de acidentes fatais a pedestres na avenida. A sensação de segurança ao caminhar pelo local se dá pelo fluxo e presença de pessoas e também pela disposição de espaços de vendas de alimentos e bares. Ao longo do trecho são dispostos quiosque de venda de água de coco, lanchonetes e entre outros que funcionam como atrativo e gerador de maior concentração de pessoas. Essa característica de uso torna o espaço mais seguro em circunstancia da maior interação entre as pessoas, da presença de “olhos na rua” que Jane Jacobs determina como uma das premissas para a uma cidade ser considerada viva. "/>
    <s v="https://drive.google.com/open?id=1J0pq6EXFoJAP1EdLC68S0FD4y1y6JpCo, https://drive.google.com/open?id=1dOwGwVcNoqZwj7JWzT7839t60bmAR3m2, https://drive.google.com/open?id=1R02-UIVvu2K62OudaA7RfnSGDmz7iU3E, https://drive.google.com/open?id=1yXkkaBuDdSOj8iCcrreljiwrsJqmPHGs, https://drive.google.com/open?id=1fypRQT3W7p0bWWQ8dE2IpEZW4gcyXPIo, https://drive.google.com/open?id=1SFKKyzAoY9s2dntJ-Re7MX3c5KPrgplv, https://drive.google.com/open?id=1BPLEikk0DnNiq_cPawySPSeFworRBx5D, https://drive.google.com/open?id=1dlhF0EzTg7MUuewJaiXmxhaBApys5Sk2, https://drive.google.com/open?id=17pxVCOTLfJyX3wm-jG2WgtySjRzzesn3, https://drive.google.com/open?id=1TfhWoiv0Iz7cIYLVQ1ioGU6kWVhNPP-u"/>
    <s v="larissasn98@gmail.com"/>
    <d v="1899-12-30T11:00:00"/>
    <n v="7"/>
    <n v="8"/>
    <n v="9"/>
    <n v="9"/>
    <n v="7"/>
    <n v="6"/>
    <n v="0"/>
    <n v="2"/>
    <n v="7"/>
    <n v="10"/>
    <n v="8"/>
    <n v="3"/>
    <n v="5"/>
    <n v="8"/>
    <n v="3.3333333333333335"/>
    <n v="6.333333333333333"/>
    <n v="6.4333333333333336"/>
  </r>
  <r>
    <x v="731"/>
    <x v="0"/>
    <x v="146"/>
    <x v="26"/>
    <s v="MA"/>
    <x v="1"/>
    <x v="730"/>
    <x v="2"/>
    <n v="9"/>
    <s v="As calçadas dos arredores da FUNASA possuem bons níveis de regularidade, não dispondo de obstruções na pavimentação. "/>
    <n v="8"/>
    <n v="3.1"/>
    <n v="2.4"/>
    <s v="As dimensões das calçadas são propicias ao caminhar agradável do transeunte, que, no entanto, são ocupados por comerciantes informais e pela própria arborização em alguns trechos. "/>
    <n v="7"/>
    <s v="As calçadas possuem 2° de inclinação, com grau mais elevado no sentido longitudinal saindo da Tv. Dom Bôsco em direção à Rua Xisto Albano caminhando pela Rua do Apicum, que possui uma declividade em circunstancias de medidas topográficas. "/>
    <n v="7"/>
    <s v="Como citado no comentário anterior, as barracas de comércio informal atuam como barreias ao fluxo dos pedestres, assim como os canteiros das árvores. Em um trecho da Tv. Dom Bôsco, a largura inapropriada da calçada, faz com que a faixa de serviço ocupe toda sua extensão, tirando do pedestre a sua área de circulação."/>
    <s v="0 | Não há rampas de acessibilidade."/>
    <s v="Não a presença de rampas de acessibilidades nas esquinas de acesso ao imóvel. "/>
    <s v="0 | Sem faixa de travessia no trecho"/>
    <s v="Não a presença de faixas de pedestres nas esquinas de acesso ao imóvel. "/>
    <s v="0 | Trecho não tem semáforo para pedestre ou semáforo está com defeito"/>
    <s v="Não a presença de semáforos no trecho avaliado. "/>
    <s v="0 | Trecho não tem nenhuma orientação para localização dos pedestres"/>
    <s v="No trecho em análise não há a presença de placas de orientação e identificação de pontos de interesse. Há apenas uma placa informando a presença do ponto de taxi na esquina da FUNASA com a Rua do Apicum.."/>
    <n v="9"/>
    <m/>
    <s v="O fluxo de veículos no trajeto de acesso ao local avaliado é mais ameno, não produzindo elevados níveis de ruídos, assim como a não presença de poluição sonora executada por propagandas de comercio e etc, tornam o caminhar mais agradável no que concerne aos ruídos urbanos."/>
    <s v="10 | Trecho com baixo nível de poluição, permitindo sentir até o aroma de plantas e flores"/>
    <s v="Não foi possível sentir, inalar ou cheirar fumaça advinda de escapamentos de veículos locomotores. "/>
    <n v="3"/>
    <s v="No trecho avaliado há a localização de um ponto de comércio informal de venda de lanches que improvisou uma área coberta entre o imóvel e as árvores presentes na calçada, produzindo assim uma área de abrigo e descanso informal. Os canteiros das árvores também podem adquirir a função de mobiliários do tipo bancos improvisados aos transeuntes, por possuir altura conivente para serem apropriados por tal função."/>
    <n v="4"/>
    <n v="10"/>
    <s v="As árvores presentes nos ambientes das calçadas, funcionam tanto como proteção ao pedestre contra a incidência solar como barreiras ao fluxo continuo dos transeuntes (trecho da Tv. Dom Bôsco). As árvores se encontram conservadas e com copas frondosas que atuam como grandes fornecedoras de áreas sombreadas. "/>
    <n v="6"/>
    <s v="Em relação a sensação de segurança, a menor presença de pessoas e da interação entre os pedestres nas ruas, transmitem menores sensações de segura, as ruas transversais à entrada principal do imóvel (Tv. Dom Bôsco e Rua Xisto Albino) possuem muros altos e sem permeabilidade, diminuindo tal a transmissão de segurança ao caminhar pelos arredores. "/>
    <s v="https://drive.google.com/open?id=1aDfcufv--AGGNGI9eUDeFGK4zw7cjrLw, https://drive.google.com/open?id=1J_G7e6lph1tfcaXIatSf-r-ccfMMa2sY, https://drive.google.com/open?id=1gUhQdsIuown8kzXtolFRUSvnu0wuPjgA, https://drive.google.com/open?id=1F3iMbTL6Y_x26Emr4T0CF14Ek2JBsCaA, https://drive.google.com/open?id=1OUXwjksAnBIZn-2a9EZKoGkkCMliqkws, https://drive.google.com/open?id=1zcF4uh-nYjig-mcGv-Dkve11-77wbGre, https://drive.google.com/open?id=1wTHDzJpz_KyxGGWiJKzDL3srIIYpeZ_z, https://drive.google.com/open?id=18TJHY2tQ6CCNrasWNOnf8AuNPfAV4X9X"/>
    <s v="larissasn98@gmail.com"/>
    <d v="1899-12-30T11:30:00"/>
    <n v="9"/>
    <n v="8"/>
    <n v="7"/>
    <n v="7"/>
    <n v="0"/>
    <n v="0"/>
    <n v="0"/>
    <n v="0"/>
    <n v="9"/>
    <n v="10"/>
    <n v="3"/>
    <n v="4"/>
    <n v="6"/>
    <n v="6.2"/>
    <n v="0"/>
    <n v="6.5"/>
    <n v="5"/>
  </r>
  <r>
    <x v="732"/>
    <x v="0"/>
    <x v="146"/>
    <x v="26"/>
    <s v="MA"/>
    <x v="0"/>
    <x v="731"/>
    <x v="0"/>
    <n v="4"/>
    <s v="A praça da misericórdia, datada da segunda metade do século XIX, é batizada com esse nome função da sua localização em frente a uma das laterais do Hospital da Santa Casa de Misericórdia, possui seu espaço público atualmente depredado e sem manutenção. A pavimentação possui irregularidades nos passeios, aprestando rachaduras, obstruções e acumulo de vegetação. "/>
    <n v="8"/>
    <n v="3.1"/>
    <n v="2"/>
    <s v="Os passeios internos e externos possuem largas dimensões, entre 2m a 3.5m. Porém os passeios externos são ocupados como áreas de estacionamento e por barracas de comercio informal, diminuindo a área de destinada ao fluxo dos pedestres. "/>
    <n v="8"/>
    <s v="As calçadas possuem graus de inclinação entre 0° a 3°, para o escoamento de água, sendo levemente inclinada nos passeios externos e planas nos passeios internos. "/>
    <n v="4"/>
    <s v="As barreiras presentes no logradouro são representadas principalmente pelas obstruções na pavimentação e o nas muretas que circundam a área central da praça. Veículos estacionados também estão presentes como obstáculos aos transeuntes, assim como as barracas de comercio informal."/>
    <n v="7"/>
    <s v="Existem quatro entradas para o quadrilátero da praça, onde as quatro possuem a localização de rampas de acesso. "/>
    <n v="1"/>
    <s v="Não há a presença faixas de pedestre em todos as esquinas de acesso da Praça da Misericórdia, no entanto há uma travessia não demarcada por meio de faixa, feita através de rampas de acessibilidade, entre a Praça e a entrada do Hospital Santa Casa localizada na Rua do Norte."/>
    <s v="0 | Trecho não tem semáforo para pedestre ou semáforo está com defeito"/>
    <s v="Não a presença de semáforos no trecho avaliado."/>
    <s v="0 | Trecho não tem nenhuma orientação para localização dos pedestres"/>
    <s v="Quanto as placas de sinalização, não são dispostas placas de orientação ou identificação na quadra da praça. "/>
    <n v="6"/>
    <m/>
    <s v="No que concerne os ruídos, os automóveis são os principais geradores de sons desagradáveis que influencias no entendimento de uma conversa entre as pessoas nas calçadas. No trecho avaliado é uma média circulação de veículos de médio e grande porte, se dando principalmente na Rua do Norte, que geram os graus de ruído presentes no local.  "/>
    <n v="9"/>
    <s v="No trecho analisado não foi possível sentir ou visualizar poluição atmosférica proveniente de veículos ou outros."/>
    <n v="8"/>
    <s v="Em relação a presença e ao estado de conservação dos mobiliários urbanos, pode-se aferir que eles não se encontram em bom estado e estão sem manutenção. A praça apresenta bancos, postes e lixeiras não muito conservados e ao centro do pátio, a localização de um chafariz que também não possui manutenção e acumula água parada. "/>
    <s v="5 | Trecho com algumas árvores que trazem sombra"/>
    <n v="11"/>
    <s v="Há a presença de arborização ao longo da praça, no entanto as árvores e os canteiros não se encontram conservados. As árvores possuem grandes copas que protegem os transeuntes dos raios solares, em especial nas áreas periféricas da praça, tornando o permanecer agradável."/>
    <n v="7"/>
    <s v="O local analisado transmite segurança nos horários comerciais pela presença de um entorno institucional e comercial e pelo alto fluxo e permanência de pessoas. A presença do comercio informal movimenta a circulação das pessoas e torna o ambiente mais seguro. "/>
    <s v="https://drive.google.com/open?id=1rTrGTVMIixZSG3vhA08cgvDD1m_g6Nmm, https://drive.google.com/open?id=1-NHRxtSlJ02I3rfIasTQW1eDXcfvB6jw, https://drive.google.com/open?id=17bUtiEd_mRn2_L-HxowKSWnfcLIj8L6O, https://drive.google.com/open?id=1Ll2oMaH2wCRk52Rt_o-4_2HrEOAeS0Ia, https://drive.google.com/open?id=1cMhhIGthb9DjCMzcdkv2a1I8oGqVKeiV, https://drive.google.com/open?id=14A4Q6YLhBaD3N56RBXAFcqBwkWgyz2GW, https://drive.google.com/open?id=1gH-dnsy8aOePg4AlImuhCdUrifMIn6wW, https://drive.google.com/open?id=1Li564NSQxgZx3n7v_-DeDYDaSHdIdC_g"/>
    <s v="larissasn98@gmail.com"/>
    <d v="1899-12-30T12:00:00"/>
    <n v="4"/>
    <n v="8"/>
    <n v="8"/>
    <n v="4"/>
    <n v="7"/>
    <n v="1"/>
    <n v="0"/>
    <n v="0"/>
    <n v="6"/>
    <n v="9"/>
    <n v="8"/>
    <n v="5"/>
    <n v="7"/>
    <n v="6.2"/>
    <n v="0.5"/>
    <n v="6.5"/>
    <n v="5.2"/>
  </r>
  <r>
    <x v="733"/>
    <x v="0"/>
    <x v="148"/>
    <x v="27"/>
    <s v="SP"/>
    <x v="6"/>
    <x v="732"/>
    <x v="3"/>
    <n v="8"/>
    <s v="Piso de mosaico português em bom estado, mas há alguns pontos destruídos pela circulação de veículos e também por obras de concessionárias,"/>
    <n v="9"/>
    <m/>
    <m/>
    <s v="Largura variável, em função de entrada de veículos"/>
    <s v="10 | Calçada de aparência plana, que não impede o caminhar confortável e seguro"/>
    <s v="Trecho plano. Calçada idem"/>
    <n v="8"/>
    <s v="Há carros do tribunal estacionados sobre pontos da calçada."/>
    <n v="8"/>
    <s v="As rampas são adequadas, mas precisam de manutenção."/>
    <n v="8"/>
    <s v="Faixas em bom estado, mas algumas estão cobertas por remendos no asfalto. Isso dificulta a visualização pelos motoristas, especialmente à noite."/>
    <n v="7"/>
    <s v="Há semáforos em todas as esquinas. Tempo de espera: 90 segundos; tempo de abertura: 25 segundos. Não há sinal sonoro."/>
    <s v="0 | Trecho não tem nenhuma orientação para localização dos pedestres"/>
    <s v="Não há placas, nem mapas de localização,"/>
    <n v="6"/>
    <n v="67"/>
    <s v="Medição realizada fora do horário de pico. Ruído elevado no momento de abertura de semáforos. Permite conversação normal."/>
    <n v="6"/>
    <s v="Circulação de ônibus, caminhonetes diesel e motos. Poluição excessiva somente nos horários de pico."/>
    <s v="5 | Trecho com algum local para descanso ou abrigo, como parada de ônibus ou marquise de edifício"/>
    <s v="Há bancos na praça, mas estão &quot;privatizados&quot; por moradores de rua."/>
    <n v="3"/>
    <n v="0"/>
    <s v="Poucas árvores e canteiros mal cuidados."/>
    <n v="9"/>
    <s v="Local seguro, com trânsito bem organizado, boa fiscalização e policiamento."/>
    <s v="https://drive.google.com/open?id=1InhWYwZhi2ksECZQ7T6ts_ecjevkVYJl, https://drive.google.com/open?id=11AL8mh6FBe-DYLgLVk8zaGM4jP69ogir, https://drive.google.com/open?id=1xGaQvQ56vHPFio0hSTXMYlgrGghnx6Y3, https://drive.google.com/open?id=1NhLEiqC2oIAKc0btYOP2pL2fkUe0_562, https://drive.google.com/open?id=1SEa7y60BXKPjlQephs3H76Ox96YU5aQM, https://drive.google.com/open?id=1zK042A4GZ7FACBFFQYX44_x2iK1ii3Ph"/>
    <m/>
    <m/>
    <n v="8"/>
    <n v="9"/>
    <n v="10"/>
    <n v="8"/>
    <n v="8"/>
    <n v="8"/>
    <n v="7"/>
    <n v="0"/>
    <n v="6"/>
    <n v="6"/>
    <n v="5"/>
    <n v="3"/>
    <n v="9"/>
    <n v="8.6"/>
    <n v="6.333333333333333"/>
    <n v="4.833333333333333"/>
    <n v="7.4333333333333336"/>
  </r>
  <r>
    <x v="734"/>
    <x v="0"/>
    <x v="148"/>
    <x v="27"/>
    <s v="SP"/>
    <x v="6"/>
    <x v="733"/>
    <x v="3"/>
    <n v="9"/>
    <s v="Calçada nivelada, com algumas imperfeições por falta de manutenção."/>
    <n v="7"/>
    <n v="2"/>
    <n v="1.5"/>
    <s v="Largura adequada, por se tratar de uma rua com tráfego controlado de veículos"/>
    <s v="10 | Calçada de aparência plana, que não impede o caminhar confortável e seguro"/>
    <s v="Área plana, com calçadas também planas"/>
    <s v="10 Trecho sem obstáculos permite o caminhar contínuo pela calçada"/>
    <m/>
    <n v="7"/>
    <s v="Rampas existem e precisam de alguns reparos."/>
    <n v="8"/>
    <s v="Faixas bem definidas, mas com alguns trechos cobertos por reparos de asfalto"/>
    <n v="7"/>
    <s v="Espera: 110 segundos Travessia 30 segundoso"/>
    <s v="5 | Trecho tem apenas placas indicando os pontos de interesse"/>
    <s v="Não há mapas"/>
    <s v="10 | Trecho com baixo nível de ruído, com, no máximo, 65 dB de nível sonoro"/>
    <n v="65"/>
    <s v="Ruído na abertura dos semáforos"/>
    <s v="5 | Trecho com tráfego intenso de veículos, em especial motocicletas, ônibus, caminhões e vans com motor diesel"/>
    <s v="Poluição moderada: ônibus, motos e vans diesel"/>
    <s v="0 | Trecho sem nenhum pontos de apoio ou conforto para o pedestre"/>
    <s v="Não há pontos para descanso"/>
    <n v="4"/>
    <n v="7"/>
    <s v="Árvores pequenas"/>
    <n v="9"/>
    <s v="Tráfego ordenado, com boa fiscalização. Há policiais em ronda."/>
    <s v="https://drive.google.com/open?id=1F3ykgkFBANTp4mGDvB6fklM9Utk3F_vV, https://drive.google.com/open?id=11zdZp2YauT2TAt2BdhyrMQtgo-A1C9MK, https://drive.google.com/open?id=1Qhvt_FbRe555T2mk0bdiORygPjISy5iZ, https://drive.google.com/open?id=1FJpWa2Iy8dwsCVAvOU9FK8KQazb2X18u, https://drive.google.com/open?id=1Gpc5lvlEmPaQk4TTxk1h38yQZduG2xJz, https://drive.google.com/open?id=1bAoF5WfQuhfQWdATUg04w3vq04mf1rRY, https://drive.google.com/open?id=1utcJ-Twa3UANdX98F8uYZXetCRISeD78"/>
    <m/>
    <m/>
    <n v="9"/>
    <n v="7"/>
    <n v="10"/>
    <n v="10"/>
    <n v="7"/>
    <n v="8"/>
    <n v="7"/>
    <n v="5"/>
    <n v="10"/>
    <n v="5"/>
    <n v="0"/>
    <n v="4"/>
    <n v="9"/>
    <n v="8.6"/>
    <n v="7.166666666666667"/>
    <n v="5.5"/>
    <n v="7.7333333333333334"/>
  </r>
  <r>
    <x v="735"/>
    <x v="0"/>
    <x v="148"/>
    <x v="27"/>
    <s v="SP"/>
    <x v="6"/>
    <x v="734"/>
    <x v="3"/>
    <n v="6"/>
    <s v="Trecho com  piso de lajes de granito. Alguns buracos e placas soltas podem provocar quedas"/>
    <s v="10 | Calçada com mais de 3,0 metros de largura e faixa livre com 1,20 m ou mais"/>
    <n v="10"/>
    <n v="5"/>
    <s v="Faixa adicional de calçada feita com mosaico português"/>
    <s v="10 | Calçada de aparência plana, que não impede o caminhar confortável e seguro"/>
    <s v="Calçada plana"/>
    <n v="7"/>
    <s v="Excesso de postes metálicos na esquina entre praça Clóvis e rua Anita Garibaldi"/>
    <n v="8"/>
    <s v="Rampas conforme padrão de norma. Uma delas está bem deteriorada. Exige manutenção"/>
    <n v="8"/>
    <s v="Faixa bem delimitada, apenas um pouco desgastada"/>
    <n v="6"/>
    <s v="Semáforo em bom estado, mas os tempos de espera são longos, com cerca de 100 segundos. Tempo de travessia adequado"/>
    <s v="0 | Trecho não tem nenhuma orientação para localização dos pedestres"/>
    <s v="Sem sinalização"/>
    <n v="7"/>
    <n v="67"/>
    <m/>
    <n v="7"/>
    <s v="Poluição aumenta no horário de pico da tarde/noite."/>
    <s v="0 | Trecho sem nenhum pontos de apoio ou conforto para o pedestre"/>
    <s v="Não há bancos, nem qualquer local para descanso"/>
    <s v="0 | Trecho de rua sem nenhuma vegetação"/>
    <n v="0"/>
    <s v="Há árvores de grande porte no outro lado da praça Clóvis"/>
    <n v="8"/>
    <s v="Transito ordenado, com segurança."/>
    <s v="https://drive.google.com/open?id=1lEr0XY0uaOV0nF3dLDQZed9NTj4Ltl3k, https://drive.google.com/open?id=1Ry_8l2vQN4-BvCAGxoflbG6iD_iMlJ47, https://drive.google.com/open?id=15fHwf35d50pHoue2Z6AMYhOqL4XRYk06, https://drive.google.com/open?id=1D-mu4T3xlQRnn61pXBXj0aeSdpFej92y, https://drive.google.com/open?id=1Y9vmvFIRVl3aI8H1nX-qAJVYKfIiHGbM, https://drive.google.com/open?id=13lPTAZgdmljXkL3McLzGWusK6-5S5M-2, https://drive.google.com/open?id=1tQoHXAhOT0nAZC8zjqo6GYYh9x-5blxL, https://drive.google.com/open?id=10RxQLgl-Af3dNbcvLCtF46JuHgyFpe1_"/>
    <m/>
    <m/>
    <n v="6"/>
    <n v="10"/>
    <n v="10"/>
    <n v="7"/>
    <n v="8"/>
    <n v="8"/>
    <n v="6"/>
    <n v="0"/>
    <n v="7"/>
    <n v="7"/>
    <n v="0"/>
    <n v="0"/>
    <n v="8"/>
    <n v="8.1999999999999993"/>
    <n v="6"/>
    <n v="3.5"/>
    <n v="6.8"/>
  </r>
  <r>
    <x v="736"/>
    <x v="0"/>
    <x v="148"/>
    <x v="27"/>
    <s v="SP"/>
    <x v="8"/>
    <x v="735"/>
    <x v="3"/>
    <n v="9"/>
    <s v="Piso de mosaico português com boa manutenção"/>
    <n v="9"/>
    <n v="5"/>
    <n v="3"/>
    <s v="Largura variável em função de entrada de carro"/>
    <s v="10 | Calçada de aparência plana, que não impede o caminhar confortável e seguro"/>
    <s v="Calçada plana"/>
    <s v="10 Trecho sem obstáculos permite o caminhar contínuo pela calçada"/>
    <s v="Faixa livre desimpedida"/>
    <n v="9"/>
    <s v="Rampas em boas condições, de acordo com a norma"/>
    <n v="8"/>
    <s v="Faixas precisam de manutenção"/>
    <n v="8"/>
    <s v="Semáforo de esquina tinha tempo de espera 50 seg. Travessia 25 seg; Semáforo em frente à entrada da Câmara com espera de 110 seg.e travessia de 30 seg."/>
    <s v="0 | Trecho não tem nenhuma orientação para localização dos pedestres"/>
    <m/>
    <n v="8"/>
    <n v="50"/>
    <s v="Ruído suportável, sem interferir na conversação."/>
    <n v="7"/>
    <s v="Ônibus, motos e vans diesel circulando na área. Poluição aumenta no horário de pico."/>
    <s v="0 | Trecho sem nenhum pontos de apoio ou conforto para o pedestre"/>
    <s v="Há uma pequena praça com bancos, árvores e brinquedos"/>
    <n v="8"/>
    <n v="30"/>
    <s v="Além das árvores, há uma pequena praça bem agradável"/>
    <n v="9"/>
    <s v="Tráfego organizado, sem riscos. Sensação de segurança"/>
    <s v="https://drive.google.com/open?id=1CzVV_uSZzjsC6Aj7Lri3SDz8-5vXa5uD, https://drive.google.com/open?id=1BN5sbLnHvT2SyMETwznpEwnEeXKHJlx_, https://drive.google.com/open?id=1YfwzWUfFpj8lK6543JYxlV8T8_842uCd, https://drive.google.com/open?id=1N4RoxLkyaLsLIAeRvQHwzpRFAQYJMe_k, https://drive.google.com/open?id=1Yt580164gY3yrEQklxGV0oSxs-9IkxLZ, https://drive.google.com/open?id=151miFkR9IlmTzhdn1R7HAYpR0Y8BaE4e, https://drive.google.com/open?id=1FZzar7yoDa_vp1mNEmsDNaHXh8SfeARo, https://drive.google.com/open?id=10qVxcfi2HC6-fYheW3rM-8hkYVBGJssp"/>
    <m/>
    <m/>
    <n v="9"/>
    <n v="9"/>
    <n v="10"/>
    <n v="10"/>
    <n v="9"/>
    <n v="8"/>
    <n v="8"/>
    <n v="0"/>
    <n v="8"/>
    <n v="7"/>
    <n v="0"/>
    <n v="8"/>
    <n v="9"/>
    <n v="9.4"/>
    <n v="6.666666666666667"/>
    <n v="6.5"/>
    <n v="8.2333333333333325"/>
  </r>
  <r>
    <x v="737"/>
    <x v="0"/>
    <x v="148"/>
    <x v="27"/>
    <s v="SP"/>
    <x v="8"/>
    <x v="736"/>
    <x v="3"/>
    <s v="10 | Calçada nivelada, sem imperfeições"/>
    <s v="Calçada nova, de concreto liso, com piso podotátil. Canteiros em manutenção,"/>
    <s v="10 | Calçada com mais de 3,0 metros de largura e faixa livre com 1,20 m ou mais"/>
    <n v="5"/>
    <n v="3"/>
    <s v="Rampa de carro &quot;rouba&quot; parte da faixa livre"/>
    <n v="9"/>
    <s v="Um pequeno trecho tem inclinação excessiva em função de entrada da garagem. No entanto, a faixa livre foi mantida horizontal."/>
    <s v="10 Trecho sem obstáculos permite o caminhar contínuo pela calçada"/>
    <m/>
    <n v="7"/>
    <s v="O trecho próximo à Praça Memorial Herzog tem algumas rampas fora de padrão."/>
    <n v="6"/>
    <s v="Faixas estão desgastadas"/>
    <s v="5 | Trecho com semáforo para pedestres, mas sem sinal sonoro. Espera para abertura superior a 1 min. e tempo curto (menos de 15 seg.) para travessia."/>
    <m/>
    <s v="0 | Trecho não tem nenhuma orientação para localização dos pedestres"/>
    <m/>
    <n v="8"/>
    <n v="60"/>
    <s v="Trecho tranquilo, apenas com ruído de fundo, gerado pelo terminal de ônibus da Praça da Bandeira"/>
    <s v="5 | Trecho com tráfego intenso de veículos, em especial motocicletas, ônibus, caminhões e vans com motor diesel"/>
    <m/>
    <s v="10 | Trecho com muitos bancos, praças, minipraças, espaços cobertos para descanso, abrigos para a chuva, banheiros e bebedouros públicos"/>
    <s v="Há uma praça agradável para descanso."/>
    <n v="9"/>
    <n v="22"/>
    <s v="Trecho bem sombreado. Canteiros em manutenção"/>
    <s v="10 | Local de tráfego leve, com velocidade até 40 km/h, com ruas movimentadas, comércio aberto e “sensação de segurança”"/>
    <s v="Trânsito tranquilo. Sensação de segurança"/>
    <s v="https://drive.google.com/open?id=1lZ3jk8GIaW0anKkOh6KyKjNVm_JPGGHP, https://drive.google.com/open?id=1O3rCktIgip41GhlUrZWJR5yjLi881q8s, https://drive.google.com/open?id=1yWS_CIgPCYOG0rPA76w7rPdmqofsUA9-, https://drive.google.com/open?id=1PG-81d42fnTmMx1RxqK0NF7q516ropYT, https://drive.google.com/open?id=1ZjorNYvO2ERi6g32sNB_zpRJ5CAZdCMr, https://drive.google.com/open?id=1kaYHADAxEO3gRGicdQ7BNHKcGKCtKLVE"/>
    <m/>
    <m/>
    <n v="10"/>
    <n v="10"/>
    <n v="9"/>
    <n v="10"/>
    <n v="7"/>
    <n v="6"/>
    <n v="5"/>
    <n v="0"/>
    <n v="8"/>
    <n v="5"/>
    <n v="10"/>
    <n v="9"/>
    <n v="10"/>
    <n v="9.1999999999999993"/>
    <n v="4.666666666666667"/>
    <n v="8.1666666666666661"/>
    <n v="8.1666666666666661"/>
  </r>
  <r>
    <x v="738"/>
    <x v="0"/>
    <x v="149"/>
    <x v="27"/>
    <s v="SP"/>
    <x v="9"/>
    <x v="737"/>
    <x v="0"/>
    <s v="10 | Calçada nivelada, sem imperfeições"/>
    <m/>
    <s v="10 | Calçada com mais de 3,0 metros de largura e faixa livre com 1,20 m ou mais"/>
    <n v="3.5"/>
    <n v="1.75"/>
    <m/>
    <s v="10 | Calçada de aparência plana, que não impede o caminhar confortável e seguro"/>
    <m/>
    <s v="10 | Trecho sem obstáculos permite o caminhar contínuo pela calçada"/>
    <m/>
    <n v="9"/>
    <s v="Um pouco gastas, mas dentro do padrão da norma"/>
    <n v="7"/>
    <s v="Um pouco gastas, mas ainda visíveis"/>
    <n v="7"/>
    <s v="Os semáforos tem tempo de espera de quase 2' e na travessia menos de 1'. Há um semáforo sonoro (travessia p/ cegos) com avisos seguidos para o pedestre aguardar, mas quando abre não informa que pode atravessar (um perigo!)   "/>
    <n v="6"/>
    <s v="Placas na rua, para os carros. Na calçada, ao pedestre, só informações nos pontos de ônibus e uma de WiFi na área."/>
    <n v="7"/>
    <n v="68"/>
    <s v="Na passagem de ônibus e motos, ruído (média) subiu para 70 dB. Avaliação às 16h, portanto não no horário de pico"/>
    <n v="7"/>
    <s v="No dia/horário, os relógios de rua indicavam verde, mas é comum o amarelo nesta via. Local fica entre a Av. Paulista e o Centro (regiões poluídas) e tem tráfego de ônibus, motos e carros, que emitem fumaça preta.  "/>
    <s v="10 | Trecho com muitos bancos, praças, minipraças, espaços cobertos para descanso, abrigos para a chuva, banheiros e bebedouros públicos"/>
    <s v="Além da proximidade do Centro Cultural (com todos os equipamentos) a calçada tem bancos, lixeiras e recantos propícios ao pedestre por toda a extensão da calçada"/>
    <s v="10 | Rua com árvores dispostas a cada 10 metros. Canteiros ajardinados e bem mantidos ao lado da calçada. Edificações também têm jardins e árvores"/>
    <n v="45"/>
    <s v="Árvores e canteiros de plantas em todo o trecho"/>
    <n v="8"/>
    <s v="Calçada larga (fica-se a boa distância do trânsito), sempre com muitos pedestres, o que aumenta a sensação de segurança a quem passa. "/>
    <s v="https://drive.google.com/open?id=1B7dXHeNSpfky4pN88DH2EzTnDT_2D6Dw, https://drive.google.com/open?id=1mMUCU87riup8UxITQr0tUpvwC0NAJSTs, https://drive.google.com/open?id=1SYZrtIVO2rIL0A0Y8gTAxHm3x_Os7p1l, https://drive.google.com/open?id=10EBbS71ColD-x8HjC_ltAgtGfCJa8MuQ, https://drive.google.com/open?id=1pk6u9SVc-opnMQb1Ozn9cehNnQY3tY2H, https://drive.google.com/open?id=10kUFnNL23hMZkJAcwbcBZLfdg3RhSkYa, https://drive.google.com/open?id=1Pq-Xyf9V3QH5riAoDcaSRmhmQve_WRLz, https://drive.google.com/open?id=1qu7u3GkWfkov_h3VtpXlsv1lsYSkcrc-, https://drive.google.com/open?id=1IU6JaTf-rrxD9l36Wdl0CxMNTy10olIo, https://drive.google.com/open?id=1ThvXh1iOUSnZmSkvLlwJW53yZm0aY6C5"/>
    <m/>
    <m/>
    <n v="10"/>
    <n v="10"/>
    <n v="10"/>
    <n v="10"/>
    <n v="9"/>
    <n v="7"/>
    <n v="7"/>
    <n v="6"/>
    <n v="7"/>
    <n v="7"/>
    <n v="10"/>
    <n v="10"/>
    <n v="8"/>
    <n v="9.8000000000000007"/>
    <n v="6.833333333333333"/>
    <n v="8.5"/>
    <n v="8.7666666666666675"/>
  </r>
  <r>
    <x v="739"/>
    <x v="0"/>
    <x v="149"/>
    <x v="27"/>
    <s v="SP"/>
    <x v="6"/>
    <x v="738"/>
    <x v="0"/>
    <n v="6"/>
    <s v="Os piores trechos são nos lotes do TJ e UAAJ, com buracos, desníveis, escadaria e rampas na calçada"/>
    <n v="9"/>
    <n v="5"/>
    <n v="4"/>
    <s v="À altura do nº 831, a faixa livre fica com 40 cm devido a degraus e lixeira que fecham e atrapalham a passagem do pedestre"/>
    <n v="8"/>
    <s v="Há trechos com inclinação, mas ficam afastados da faixa livre (calçada é bem larga)"/>
    <n v="7"/>
    <s v="Há desníveis entre um trecho de calçada e outro (entre os lotes), mas o problema é atenuado pela boa largura da calçada"/>
    <n v="6"/>
    <s v="No trecho com poucos cruzamentos, as duas rampas onde há travessia estão mal mantidas. Em uma delas (alt. nº 709), o material podotátil está trincado e a sarjeta (construída recentemente) cria um degrau entre a rampa e a via, o que piora a condição da travessia do cadeirante. "/>
    <s v="5 | Faixa desgastada, com falta de manutenção e sem placas de advertência."/>
    <s v="Faixa gasta, e coberta em parte por reparo no asfalto"/>
    <n v="7"/>
    <s v="Tempo de espera longo, e de travessia curto. Há equipamento de iluminação da faixa junto ao semáforo, mas 'detonado' em um dos lados da via. "/>
    <n v="3"/>
    <s v="Algumas placas (atrações turísticas e indicando faixa de pedestre, por ex.) só para os carros. Embora inadequado, podem orientar também o pedestre. "/>
    <n v="7"/>
    <n v="70"/>
    <s v="Avaliado fora do período de pico, quando o ruído deve ser maior. Ônibus, motos e muitos carros nessa rua entre Av. Paulista e Centro (trânsito ruidoso)"/>
    <n v="7"/>
    <s v="Relógio de rua indicava verde, mas o amarelo (mais poluído) é comum nessa via em outros dias e nos horários de pico "/>
    <n v="4"/>
    <s v="Para ficar, só nos bares, e banco só em um ponto de ônibus. Atravessando a rua, há o Centro Cultural SP, com mais equipamentos."/>
    <n v="4"/>
    <n v="9"/>
    <s v="Em frente ao TJ e na metade do trecho, nenhuma árvore. Na outra metade, poucas árvores (9) e canteiros, mal mantidos."/>
    <n v="7"/>
    <s v="Velocidade máx. 50 km/h + calçada larga (certa distância do trânsito) e TJ e movimento constante trazem sensação de alguma segurança."/>
    <s v="https://drive.google.com/open?id=1CLHtDlvsLI-4Xx2BgvgD40C0p9Xl8LNk, https://drive.google.com/open?id=1n3UpZaX0KW1XWJ_Z_JgNbpck8xJvllgm, https://drive.google.com/open?id=1juiEIy4xD3w8Js-nSuSuXiKWRB0qsxm0, https://drive.google.com/open?id=1NeLDWTxb887j_H_TTGIYtga1sj8L2KxQ, https://drive.google.com/open?id=1VoGmxVLSNQWV8K76ZefKPd-iu-nBfkRU, https://drive.google.com/open?id=14gxjUztkQRXqiNnQOja6MDUEqSDX1ezw, https://drive.google.com/open?id=1oGAshPYXlf1aImb1ysq3gv7tsd7YcRwP, https://drive.google.com/open?id=1HPMiBBRvMVPAWE1zLhNBa5p3QiM03-GQ, https://drive.google.com/open?id=1oh7V5I2rZa12mO9P57lKKXC_ab5-ibz8, https://drive.google.com/open?id=1mLDFiRl-BYYbnyOekt4RKsksun-JR0ld"/>
    <m/>
    <m/>
    <n v="6"/>
    <n v="9"/>
    <n v="8"/>
    <n v="7"/>
    <n v="6"/>
    <n v="5"/>
    <n v="7"/>
    <n v="3"/>
    <n v="7"/>
    <n v="7"/>
    <n v="4"/>
    <n v="4"/>
    <n v="7"/>
    <n v="7.2"/>
    <n v="5.333333333333333"/>
    <n v="5.5"/>
    <n v="6.4666666666666668"/>
  </r>
  <r>
    <x v="740"/>
    <x v="0"/>
    <x v="148"/>
    <x v="27"/>
    <s v="SP"/>
    <x v="1"/>
    <x v="739"/>
    <x v="1"/>
    <s v="5 | Calçada com frestas, além de algumas falhas no pavimento"/>
    <s v="Pavimento antigo, cheio de remendos e fissuras"/>
    <s v="10 | Calçada com mais de 3,0 metros de largura e faixa livre com 1,20 m ou mais"/>
    <n v="4"/>
    <n v="1.5"/>
    <s v="Largura variável, dependendo de entradas de carro"/>
    <s v="10 | Calçada de aparência plana, que não impede o caminhar confortável e seguro"/>
    <s v="Trecho completamente plano"/>
    <n v="7"/>
    <s v="Há alguns postes na faixa livre"/>
    <n v="1"/>
    <s v="Apenas uma rampa, na esquina"/>
    <n v="8"/>
    <s v="Faixa parcialmente coberta por remendo de asfalto. Falta iluminação"/>
    <n v="4"/>
    <s v="Espera: 40 seg; Travessia: 40 seg. Mas o tempo é insuficiente para a travessia de uma pessoa idosa. São muitas pistas, que exigiram ao menos mais 20 seg,"/>
    <s v="0 | Trecho não tem nenhuma orientação para localização dos pedestres"/>
    <m/>
    <n v="6"/>
    <n v="68"/>
    <s v="Ruído varia entre 60 dB a até 80 dB"/>
    <n v="4"/>
    <s v="Muitos caminhões pesados, motos, vans e ônibus movidos a diesel"/>
    <s v="0 | Trecho sem nenhum pontos de apoio ou conforto para o pedestre"/>
    <m/>
    <n v="6"/>
    <n v="42"/>
    <s v="Árvores pequenas; paisagismo pede manutenção"/>
    <n v="3"/>
    <s v="Trânsito bem pesado e agressivo. Local desaconselhável após o anoitecer"/>
    <s v="https://drive.google.com/open?id=1D0RNI8rVmY61NaL3ZOYE_WelHtdRrOOx, https://drive.google.com/open?id=1iIckewgPS5x8r_voSqFOTOpi6KQSjWjK, https://drive.google.com/open?id=1okdQMyMSdXU4x6whlII8rJlplfTo1CKd, https://drive.google.com/open?id=1YacVlmzVgo3NgnXcTBgh8H0Mq8F32dy2, https://drive.google.com/open?id=1o472-4mqY_usNPbyE4h6WTKvnYjmJna1, https://drive.google.com/open?id=1ONB0hAdm1WfEbZnfhReeZeKhxXtRJzHq, https://drive.google.com/open?id=1MuT6VGSfER8jLXgJE3l8dwmKfue6DhYn, https://drive.google.com/open?id=1EF8UtKVnxggfDTpwx4lOcFfBN-hru3Yf"/>
    <m/>
    <m/>
    <n v="5"/>
    <n v="10"/>
    <n v="10"/>
    <n v="7"/>
    <n v="1"/>
    <n v="8"/>
    <n v="4"/>
    <n v="0"/>
    <n v="6"/>
    <n v="4"/>
    <n v="0"/>
    <n v="6"/>
    <n v="3"/>
    <n v="6.6"/>
    <n v="5.333333333333333"/>
    <n v="4.666666666666667"/>
    <n v="5.6"/>
  </r>
  <r>
    <x v="741"/>
    <x v="0"/>
    <x v="148"/>
    <x v="27"/>
    <s v="SP"/>
    <x v="1"/>
    <x v="740"/>
    <x v="1"/>
    <s v="5 | Calçada com frestas, além de algumas falhas no pavimento"/>
    <s v="Falta conservação: há buracos, fissuras e desnivelamentos"/>
    <s v="5 | Calçada com menos de 2,0 metros de largura e faixa livre com menos de 1,20 m"/>
    <n v="2"/>
    <n v="1.2"/>
    <s v="Faixa livre ocupada parcialmente por vendedores ambulantes"/>
    <s v="10 | Calçada de aparência plana, que não impede o caminhar confortável e seguro"/>
    <s v="Rua plana, calçada também plana"/>
    <n v="6"/>
    <s v="Postes mal localizados, camelôs e uma obra da Sabesp dificultam a passagem"/>
    <s v="5 | A rampa existe, mas está fora de norma ou sem manutenção"/>
    <s v="Rampas sem manutenção"/>
    <s v="5 | Faixa desgastada, com falta de manutenção e sem placas de advertência."/>
    <s v="Faixas estão parcialmente cobertas por remendos no asfalto"/>
    <s v="5 | Trecho com semáforo para pedestres, mas sem sinal sonoro. Espera para abertura superior a 1 min. e tempo curto (menos de 15 seg.) para travessia"/>
    <s v="Tempo insuficiente para travessia. Espera: 80seg; travessia: 40 seg. Idosos não conseguem atravessar todas as faixas"/>
    <n v="1"/>
    <s v="Há uma placa indicativa do Detran"/>
    <n v="2"/>
    <n v="80"/>
    <s v="Tráfego pesado de caminhões diesel, ônibus, motos, vans e milhares de carros. Um pequeno inferno para os ouvidos"/>
    <n v="3"/>
    <s v="Forte presença de veículos diesel e suas emissões de particulados"/>
    <s v="0 | Trecho sem nenhum pontos de apoio ou conforto para o pedestre"/>
    <m/>
    <s v="5 | Trecho com algumas árvores que trazem sombra"/>
    <n v="6"/>
    <s v="Falta conservação do paisagismo"/>
    <n v="1"/>
    <s v="Tráfego forte e rápido. Desaconselhável caminhar no local à noite"/>
    <s v="https://drive.google.com/open?id=1KbIZqrpIfYZLclmTe6UI__ZUY7ubkHj4, https://drive.google.com/open?id=1ZqoIEmHGsJOmGm-PoULseGokcBElGUJs, https://drive.google.com/open?id=1EJctDJ5RK8Ow0Ku6FThg2UnO08aACVds, https://drive.google.com/open?id=1wD6KFOLPz7L9yyVrV0BJCcbmdkv4mPew, https://drive.google.com/open?id=1RJBVN49I2UYzs_D3eBaPfhtSfFvZAPe2, https://drive.google.com/open?id=1w0kNWoEmqVhzTSRfcYuH38SBp_p63Ld-, https://drive.google.com/open?id=1E7eCtDno-ad0ms_YbZO25o9nBGtCrZJR, https://drive.google.com/open?id=1jaa_8K6sixyy3ToBLSwc3YzE4Lw8n_m4, https://drive.google.com/open?id=1dUy5BVY7mBc4JmTlkJIRZag5tcrJgq-1"/>
    <m/>
    <m/>
    <n v="5"/>
    <n v="5"/>
    <n v="10"/>
    <n v="6"/>
    <n v="5"/>
    <n v="5"/>
    <n v="5"/>
    <n v="1"/>
    <n v="2"/>
    <n v="3"/>
    <n v="0"/>
    <n v="5"/>
    <n v="1"/>
    <n v="6.2"/>
    <n v="4.333333333333333"/>
    <n v="2.8333333333333335"/>
    <n v="4.6333333333333337"/>
  </r>
  <r>
    <x v="742"/>
    <x v="0"/>
    <x v="149"/>
    <x v="27"/>
    <s v="SP"/>
    <x v="3"/>
    <x v="741"/>
    <x v="1"/>
    <n v="4"/>
    <s v="Concreto do piso está gasto, há trincas e buracos. Esgoto a céu aberto e lixo nas sarjetas. "/>
    <n v="8"/>
    <n v="4"/>
    <n v="3"/>
    <s v="Largura irregular. Nas fachadas principais (R. da Cantareira e Av. Mercúrio) cerca de 4m, com prolongamentos que avançam até cerca de 6m. Na lateral do Mercado, à rua Assad Abdalla, calçada de 1,20, com faixa livre de 90 cm."/>
    <s v="10 | Calçada de aparência plana, que não impede o caminhar confortável e seguro"/>
    <m/>
    <n v="7"/>
    <s v="Na Assad Abdalla, há postes, lixeira, restos de equipamentos, saco de lixo. Na rua Cantareira, não há obstáculos na faixa livre; mas nos cantos há caixas de mercadorias e até uma viatura policial estacionada. Também ao descer da calçada (guia e sarjeta) o pedestre acaba pisando no esgoto que corre a céu aberto e precisa saltar um cano comprido (anteparo metálico aos carros estacionados longitudinalmente)  "/>
    <n v="3"/>
    <s v="Rampas praticamente destruídas, com trincas que acumulam água de esgoto e lixo"/>
    <s v="5 | Faixa desgastada, com falta de manutenção e sem placas de advertência."/>
    <s v="Faixas apagadas ou já pouco visíveis. Na rua em frente à entrada da rua Cantareira (R. A. Kherlakian), faixa esburacada e sem semáforos. "/>
    <n v="6"/>
    <s v="Nem todas as esquinas têm semáforos para pedestres, como na esq. da rua Cantareira com Av. Mercúrio. Nesta, o tempo para travessia do pedestre é de 1min e para os carros 1min20"/>
    <s v="5 | Trecho tem apenas placas indicando os pontos de interesse"/>
    <s v="Uma placa (pouco visível e fora do campo visual do pedestre) com pontos de interesse. Placas diante do Mercado identificam o estabelecimento (redundante).  "/>
    <s v="5 | Trecho com nível alto de ruído, que dificulta a conversação entre pessoas que caminham. Nível acima de 70 dB"/>
    <n v="73"/>
    <s v="Trânsito intenso de ônibus, caminhões, carros e motos. E barulho dos comerciantes no entorno do mercado."/>
    <n v="3"/>
    <s v="Além da poluição dos veículos, há os cheiros do rio poluído (Tamanduateí), de urina e esgoto nas sarjetas"/>
    <n v="3"/>
    <s v="O único ponto de descanso é dentro do Mercadão, onde há alguns bancos e banheiro"/>
    <s v="0 | Trecho de rua sem nenhuma vegetação"/>
    <n v="1"/>
    <s v="Não há nem árvores e nem canteiros"/>
    <n v="4"/>
    <s v="A desordem urbana é grande, o que dá a sensação de pouca segurança, embora haja policiamento (posto móvel e guardas circulando em dupla e com cão) "/>
    <m/>
    <m/>
    <m/>
    <n v="4"/>
    <n v="8"/>
    <n v="10"/>
    <n v="7"/>
    <n v="3"/>
    <n v="5"/>
    <n v="6"/>
    <n v="5"/>
    <n v="5"/>
    <n v="3"/>
    <n v="3"/>
    <n v="0"/>
    <n v="4"/>
    <n v="6.4"/>
    <n v="5.333333333333333"/>
    <n v="2.6666666666666665"/>
    <n v="5.2"/>
  </r>
  <r>
    <x v="743"/>
    <x v="0"/>
    <x v="148"/>
    <x v="27"/>
    <s v="SP"/>
    <x v="3"/>
    <x v="742"/>
    <x v="1"/>
    <n v="2"/>
    <s v="Não há calçada. Apenas uma faixa pintada protegida com balizadores. E falta manutenção."/>
    <n v="3"/>
    <n v="0.7"/>
    <n v="0.6"/>
    <s v="Faixa pintada no asfalto. Há uma mureta com 30 cm sobre a qual as pessoas também caminham. Dificuldades surgem quando aparecem dois pedestres ou um ciclista."/>
    <n v="7"/>
    <s v="Inclinação da sarjeta"/>
    <s v="5 | Obstáculos obrigam a constantes desvios."/>
    <s v="Os próprios balizadores quebrados são obstáculos.."/>
    <s v="0 | Não há rampas de acessibilidade."/>
    <m/>
    <n v="2"/>
    <s v="Há faixa apenas na extremidade norte do viaduto"/>
    <s v="0 | Trecho não tem semáforo para pedestre ou semáforo está com defeito"/>
    <m/>
    <s v="0 | Trecho não tem nenhuma orientação para localização dos pedestres"/>
    <m/>
    <n v="3"/>
    <n v="85"/>
    <s v="Ônibus e caminhões de grande porte passam muito próximos aso pedestres com picos de ruído que assustam os menos atentos."/>
    <n v="3"/>
    <s v="Muitos caminhões e ônibus diesel, além de motos e carros. Bem poluído."/>
    <s v="0 | Trecho sem nenhum pontos de apoio ou conforto para o pedestre"/>
    <m/>
    <n v="1"/>
    <n v="2"/>
    <s v="Só há árvores na extremidade norte"/>
    <s v="0 | Local de trânsito muito desordenado e agressivo. Pedestre tem a sensação de querer sair logo do local"/>
    <s v="Sensação muito desagradável. "/>
    <s v="https://drive.google.com/open?id=1wop2D4jLP-FaCtEaIrxvfliUlWm-a0io, https://drive.google.com/open?id=1N5QdU6DRRkfqRhIgOx8Yu1UVqmDwKhAb, https://drive.google.com/open?id=1D7mUFt9jz9BSeLh1AU9r_yl_92QACOKw, https://drive.google.com/open?id=1AoosEXAvfIef7mxl0kDR2xhn-5QZ9pwr, https://drive.google.com/open?id=1hfyeIRQlNCrETTs6bHfP1rGLoilXYWXv, https://drive.google.com/open?id=1w4QEnDxLj5HRKGJEiRIr_Hiu45AO8kUo, https://drive.google.com/open?id=1rN81L65v8oTjSGDyEDRXwRy4bRmbx7oy, https://drive.google.com/open?id=1wqA91rMm0i4jrSf4453jes9mZTO0Y1OO, https://drive.google.com/open?id=1LrWv0xpbYLR3CeMDnjJhj90ls63k06xo, https://drive.google.com/open?id=1ZcszR1coXED08WpUkbXW1tkjorSzLfqt"/>
    <m/>
    <m/>
    <n v="2"/>
    <n v="3"/>
    <n v="7"/>
    <n v="5"/>
    <n v="0"/>
    <n v="2"/>
    <n v="0"/>
    <n v="0"/>
    <n v="3"/>
    <n v="3"/>
    <n v="0"/>
    <n v="1"/>
    <n v="0"/>
    <n v="3.4"/>
    <n v="1"/>
    <n v="1.8333333333333333"/>
    <n v="2.2666666666666666"/>
  </r>
  <r>
    <x v="744"/>
    <x v="0"/>
    <x v="148"/>
    <x v="27"/>
    <s v="SP"/>
    <x v="4"/>
    <x v="743"/>
    <x v="1"/>
    <n v="8"/>
    <s v="Piso entre ótimo e regular. Cimento e mosaico português "/>
    <n v="8"/>
    <n v="3"/>
    <n v="1.5"/>
    <s v="Largura variável em função de tapume de obra"/>
    <n v="9"/>
    <s v="Alguns pontos levemente inclinados "/>
    <s v="10 | Trecho sem obstáculos permite o caminhar contínuo pela calçada"/>
    <m/>
    <n v="7"/>
    <s v="Algumas rampas sem manutenção "/>
    <n v="6"/>
    <s v="Faixa na frente da estação bem desgastada.  Em outro ponto há faixa elevada"/>
    <s v="5 | Trecho com semáforo para pedestres, mas sem sinal sonoro. Espera para abertura superior a 1 min. e tempo curto (menos de 15 seg.) para travessia"/>
    <s v="Espera 70 seg. Travessia 15 seg"/>
    <n v="2"/>
    <s v="Há sinalização e mapa dentro da estação "/>
    <n v="7"/>
    <n v="60"/>
    <s v="Medição às 15h"/>
    <n v="6"/>
    <s v="Terminal de ônibus próximo "/>
    <n v="7"/>
    <s v="Há pracinha e a própria estação "/>
    <n v="8"/>
    <n v="35"/>
    <m/>
    <s v="10 | Local de tráfego leve, com velocidade até 40 km/h, com ruas movimentadas, comércio aberto e “sensação de segurança”"/>
    <m/>
    <s v="https://drive.google.com/open?id=1NBzFcLFjVNOb-WzasNKuNwiPbFtHYOX_, https://drive.google.com/open?id=1zxVHfROQF4yz4mjNUkH8h6WUjT1ZLfgm, https://drive.google.com/open?id=1sZTTn2mtLev1bj1Jdwzwq4KEYeHrLCBR, https://drive.google.com/open?id=1psQwxo5WRrVzFFIkXOU7fM1XEWBsCtgk, https://drive.google.com/open?id=1nBcCxBFTXevFrK0YUg-I530uFzSQGaVz, https://drive.google.com/open?id=1S-KGyazqf73KOKGPF_LlNMeui75ou52e, https://drive.google.com/open?id=1EL04yIAI6I9J9JQP7gJIl2e1RLzQR-4x, https://drive.google.com/open?id=1-NbCzzYaO9tY9vOHZT6N-525698XOi8M"/>
    <m/>
    <m/>
    <n v="8"/>
    <n v="8"/>
    <n v="9"/>
    <n v="10"/>
    <n v="7"/>
    <n v="6"/>
    <n v="5"/>
    <n v="2"/>
    <n v="7"/>
    <n v="6"/>
    <n v="7"/>
    <n v="8"/>
    <n v="10"/>
    <n v="8.4"/>
    <n v="5"/>
    <n v="7.166666666666667"/>
    <n v="7.6333333333333337"/>
  </r>
  <r>
    <x v="745"/>
    <x v="0"/>
    <x v="149"/>
    <x v="27"/>
    <s v="SP"/>
    <x v="7"/>
    <x v="744"/>
    <x v="1"/>
    <n v="3"/>
    <s v="Pedras soltas (piso mosaico descaracterizado), tampas desniveladas, buracos e trincas em quase todo o trecho"/>
    <n v="9"/>
    <n v="3"/>
    <n v="1.7"/>
    <s v="Estreita em apenas um pequeno trecho num dos limites da calçada "/>
    <s v="10 | Calçada de aparência plana, que não impede o caminhar confortável e seguro"/>
    <m/>
    <n v="7"/>
    <s v="Em algumas partes, os trechos esburacados da calçada obrigam o pedestre a desviar"/>
    <n v="8"/>
    <s v="Rampas nas esquinas dentro da norma, funcional mas já gasta; exige alguma pintura e reparação "/>
    <n v="8"/>
    <s v="Não tem iluminação, mas a pintura da faixa está bem visível "/>
    <n v="7"/>
    <s v="Dois semáforos no trecho; na Consolação, leva 1m20' para abrir ao pedestre (e 23' no verde). Na Dna Antonia de Queirós c/ Consolação, leva 40' para abrir. "/>
    <s v="0 | Trecho não tem nenhuma orientação para localização dos pedestres"/>
    <m/>
    <s v="5 | Trecho com nível alto de ruído, que dificulta a conversação entre pessoas que caminham. Nível acima de 70 dB"/>
    <n v="75"/>
    <m/>
    <s v="5 | Trecho com tráfego intenso de veículos, em especial motocicletas, ônibus, caminhões e vans com motor diesel"/>
    <s v="É possível sentir a fumaça dos veículos, via congestionada e nem era horário de pico "/>
    <s v="0 | Trecho sem nenhum pontos de apoio ou conforto para o pedestre"/>
    <m/>
    <n v="6"/>
    <n v="11"/>
    <s v="R. da Consolação, porte e podas das 4 árvores dão pouca sombra. Na Dna A. de Queirós, 7 árvores mais frondosas"/>
    <n v="4"/>
    <s v="Com trânsito intenso, a sensação é de insegurança, amenizada pelo grande movimento de pessoas na área "/>
    <s v="https://drive.google.com/open?id=1Axvc87kVPMzZoLbqAMOZjpLngysxpKah, https://drive.google.com/open?id=1LcARxHq0FmsURIj8BkjAd5zOr5OXfSKY, https://drive.google.com/open?id=1_ltLLtjYoX2FCq8uH78TfkSoGxtxyBBT, https://drive.google.com/open?id=1gqAgDoqr8Bl1pOuXcg3ntQ3B11nyjmP0, https://drive.google.com/open?id=1c6zvBn6OujB2yiBvylyjKxUDpYbEA_c_, https://drive.google.com/open?id=19cx87EWaLm-ocaIq8WNz4R8YRu1KrBAd, https://drive.google.com/open?id=1GQggAr3wq3tWRasK2F1ZL93GVJPJMgZd, https://drive.google.com/open?id=1VQJpRf35ZMXu2ljGfPGjhDyqVIKX6Buu, https://drive.google.com/open?id=1UHr-q5BI79AL9Wf4qZ4wOoiCpweNKdv9, https://drive.google.com/open?id=1rcTPfVDkpvZ2pkmpAomwRjswhJrCIJUi"/>
    <m/>
    <m/>
    <n v="3"/>
    <n v="9"/>
    <n v="10"/>
    <n v="7"/>
    <n v="8"/>
    <n v="8"/>
    <n v="7"/>
    <n v="0"/>
    <n v="5"/>
    <n v="5"/>
    <n v="0"/>
    <n v="6"/>
    <n v="4"/>
    <n v="7.4"/>
    <n v="6.333333333333333"/>
    <n v="4.5"/>
    <n v="6.2666666666666666"/>
  </r>
  <r>
    <x v="746"/>
    <x v="0"/>
    <x v="13"/>
    <x v="27"/>
    <s v="SP"/>
    <x v="2"/>
    <x v="745"/>
    <x v="2"/>
    <n v="9"/>
    <s v="Calçada bem executada e regular. Já começa a apresentar algumas trincas, deformações e manchas"/>
    <s v="10 | Calçada com mais de 3,0 metros de largura e faixa livre com 1,20 m ou mais"/>
    <n v="4.8"/>
    <n v="3"/>
    <s v="Largura regular e com bolsões para estacionamento"/>
    <s v="10 | Calçada de aparência plana, que não impede o caminhar confortável e seguro"/>
    <m/>
    <s v="10 | Trecho sem obstáculos permite o caminhar contínuo pela calçada"/>
    <s v="Calçada livre, mas com alguns obstáculos que não obstruem a faixa livre"/>
    <s v="10 | Rampas e todas as esquinas, absolutamente de acordo com o padrão da NBR 9050."/>
    <m/>
    <n v="7"/>
    <s v="Faixas niveladas, que permitem a travessia do pedestre em nível. Mas precisando de manutenção"/>
    <s v="5 | Trecho com semáforo para pedestres, mas sem sinal sonoro. Espera para abertura superior a 1 min. e tempo curto (menos de 15 seg.) para travessia"/>
    <m/>
    <s v="0 | Trecho não tem nenhuma orientação para localização dos pedestres"/>
    <m/>
    <n v="8"/>
    <n v="52"/>
    <s v="Sem tráfego de ônibus ou caminhões."/>
    <n v="7"/>
    <m/>
    <s v="5 | Trecho com algum local para descanso ou abrigo, como parada de ônibus ou marquise de edifício"/>
    <s v="O hospital oferece alguns bancos junto aos acessos, que permitem descanso de pedestres e pacientes"/>
    <n v="7"/>
    <n v="20"/>
    <m/>
    <s v="10 | Local de tráfego leve, com velocidade até 40 km/h, com ruas movimentadas, comércio aberto e “sensação de segurança”"/>
    <m/>
    <s v="https://drive.google.com/open?id=1UbiBAncPKlVvuMIUmJ4lh8fb4Dh4yJFR, https://drive.google.com/open?id=1gPhxOHDWhIzyFHgVHNjXIzDel3ihF7C0, https://drive.google.com/open?id=1siUHREwGLX26XWbDoofBT6GZg1UaTl1E, https://drive.google.com/open?id=1EDVoK1WYDPT7mThYvRJ79T6pvxPUpV_i, https://drive.google.com/open?id=1sjNHaTPkNusFt43os888eMZv7GMtiP9E, https://drive.google.com/open?id=1ymGbv8n9WDYDxExmwWhaVCGRKrxqXAWN, https://drive.google.com/open?id=1tGWbW3vCYlBrR-xpcReWyc1neR2uwO66, https://drive.google.com/open?id=1kLl7VPx6knbxCAPUXUzdHMR06VfgGk3n, https://drive.google.com/open?id=1QvUL_DxUSQYnqpWCjDCI6WPksFip4vrC, https://drive.google.com/open?id=1uJJaDQtj7WlDbaMJ23IRa8728Ni2Ce8o"/>
    <m/>
    <m/>
    <n v="9"/>
    <n v="10"/>
    <n v="10"/>
    <n v="10"/>
    <n v="10"/>
    <n v="7"/>
    <n v="5"/>
    <n v="0"/>
    <n v="8"/>
    <n v="7"/>
    <n v="5"/>
    <n v="7"/>
    <n v="10"/>
    <n v="9.8000000000000007"/>
    <n v="5.166666666666667"/>
    <n v="7"/>
    <n v="8.3333333333333339"/>
  </r>
  <r>
    <x v="747"/>
    <x v="0"/>
    <x v="13"/>
    <x v="27"/>
    <s v="SP"/>
    <x v="2"/>
    <x v="746"/>
    <x v="0"/>
    <n v="6"/>
    <s v="Calçada cumprida, com variações no estado de conservação"/>
    <n v="9"/>
    <n v="3"/>
    <n v="1.8"/>
    <s v="Largura constante"/>
    <s v="10 | Calçada de aparência plana, que não impede o caminhar confortável e seguro"/>
    <m/>
    <n v="8"/>
    <s v="Trechos com postes em excesso e bancas de jornal."/>
    <n v="6"/>
    <m/>
    <n v="8"/>
    <s v="Quatro faixas no trecho com diferentes condições"/>
    <s v="5 | Trecho com semáforo para pedestres, mas sem sinal sonoro. Espera para abertura superior a 1 min. e tempo curto (menos de 15 seg.) para travessia"/>
    <s v="Demora de mais de  5 minutos e abertura com cerca de 5 segundos"/>
    <s v="0 | Trecho não tem nenhuma orientação para localização dos pedestres"/>
    <m/>
    <n v="7"/>
    <n v="55"/>
    <s v="Aumento do ruído em trechos onde há frenagem e aceleração dos ônibus"/>
    <n v="6"/>
    <m/>
    <n v="2"/>
    <m/>
    <n v="7"/>
    <n v="30"/>
    <s v="Boa arborização mas jardins mal conservados."/>
    <n v="6"/>
    <m/>
    <s v="https://drive.google.com/open?id=1MY16KAunX-CCcj5Ng1GKVcpUOJk3DsT7, https://drive.google.com/open?id=1gJn2gMa1RvlA2Tdc3TntfoMqwpSvQLSF, https://drive.google.com/open?id=1VYygjpCP1akZ2cbzHEF0nLAxqas3Vymp, https://drive.google.com/open?id=1Lqpb55oTkg43eUMFwjW9t_BISKtR9oO9, https://drive.google.com/open?id=1JJkeUuWon8lDjqxc1fqMWQMF8M5rx8u1, https://drive.google.com/open?id=16re7IPf4AU0plGl0_UGLRvcJ2rPOaCkB, https://drive.google.com/open?id=1SWdTuPg7caEriysrKk1wttwE1Skga53f, https://drive.google.com/open?id=1nKUoOAL41KKamI3kNNxA9pZ3CSuaZ_zy, https://drive.google.com/open?id=1akuBgqdgL59rYmbIjPdy9mswkHD8ZFDS, https://drive.google.com/open?id=1i1-gFJ8UMGr1IKq2zSr2CLIm_YtvNVZG"/>
    <m/>
    <m/>
    <n v="6"/>
    <n v="9"/>
    <n v="10"/>
    <n v="8"/>
    <n v="6"/>
    <n v="8"/>
    <n v="5"/>
    <n v="0"/>
    <n v="7"/>
    <n v="6"/>
    <n v="2"/>
    <n v="7"/>
    <n v="6"/>
    <n v="7.8"/>
    <n v="5.666666666666667"/>
    <n v="6"/>
    <n v="6.833333333333333"/>
  </r>
  <r>
    <x v="748"/>
    <x v="0"/>
    <x v="149"/>
    <x v="27"/>
    <s v="SP"/>
    <x v="0"/>
    <x v="747"/>
    <x v="1"/>
    <n v="9"/>
    <s v="Na R. Min. Rocha Azevedo, há uma fratura junto à árvore, a única trinca em todo o trecho (ver foto)"/>
    <s v="10 | Calçada com mais de 3,0 metros de largura e faixa livre com 1,20 m ou mais"/>
    <n v="7"/>
    <n v="3"/>
    <s v="Resposta acima vale para a Av. Paulista (entrada do Parque). R. Min. Rocha Azevedo (lateral): 3.70 m (larg. total) e 1.70 m (fx. livre)  "/>
    <s v="10 | Calçada de aparência plana, que não impede o caminhar confortável e seguro"/>
    <m/>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n v="7"/>
    <s v="Abertos ao pedestre 30/40 seg. e fechados por 94 seg. Um dos sinais não funcionou bem: parou de piscar antes de estar de fato fechado ao pedestre."/>
    <s v="10 | Trecho tem mapa bem detalhado e acessível para a leitura e localização dos pedestres com todas as informações de locais e de transportes nas proximidades. Inclui informação sobre pontos com acessibilidade para pessoas com deficiência"/>
    <s v="Posto com todo tipo de informação no Pq. Mário Covas e na calçada algumas placas "/>
    <n v="7"/>
    <n v="70"/>
    <s v="Nível medido (70 dB) não foi em horário de pico. Muitos ônibus, motos e carros, mas a amplidão da avenida ameniza maiores impactos"/>
    <n v="7"/>
    <s v="No dia da avaliação havia chovido, o relógio de rua estava verde, mas a grande concentração de carros não permite nota melhor que 7  "/>
    <s v="10 | Trecho com muitos bancos, praças, minipraças, espaços cobertos para descanso, abrigos para a chuva, banheiros e bebedouros públicos"/>
    <s v="Parque Mário Covas tem todos os equipamentos para o descanso de quem passa."/>
    <s v="10 | Rua com árvores dispostas a cada 10 metros. Canteiros ajardinados e bem mantidos ao lado da calçada. Edificações também têm jardins e árvores"/>
    <n v="15"/>
    <s v="Toda a calçada é limite com o Parque, fartamente arborizado e bem mantido"/>
    <n v="7"/>
    <m/>
    <s v="https://drive.google.com/open?id=1f7DiAGie0hzuhC6Grk7UitkHo1s3hdkh, https://drive.google.com/open?id=17DAnVAL6kzxmt7iFRQYJB8rEsPpw4Xxn, https://drive.google.com/open?id=1EJHddwc0vvo1-788TTpxAS4BUtjNqid3, https://drive.google.com/open?id=1NxRZBnrtbpNoJRHCNL1zpAIWfMdI4A4O, https://drive.google.com/open?id=1ka5U-k7MaW6kl29sOOiX3J4pVMHMzafk, https://drive.google.com/open?id=14AFRxMk1uQlly70MAbWbAS5O61frX0qx"/>
    <m/>
    <m/>
    <n v="9"/>
    <n v="10"/>
    <n v="10"/>
    <n v="10"/>
    <n v="10"/>
    <n v="10"/>
    <n v="7"/>
    <n v="10"/>
    <n v="7"/>
    <n v="7"/>
    <n v="10"/>
    <n v="10"/>
    <n v="7"/>
    <n v="9.8000000000000007"/>
    <n v="9"/>
    <n v="8.5"/>
    <n v="9.1"/>
  </r>
  <r>
    <x v="749"/>
    <x v="0"/>
    <x v="150"/>
    <x v="27"/>
    <s v="SP"/>
    <x v="0"/>
    <x v="748"/>
    <x v="0"/>
    <n v="6"/>
    <s v="Algumas trincas no pavimento "/>
    <n v="7"/>
    <n v="2.7"/>
    <n v="1.2"/>
    <s v="Largura regular em todo o trecho, faixa livre comprometida com a presença de árvores. Não há divisão entre a faixa livre, área do imóvel e área de serviço. "/>
    <s v="10 | Calçada de aparência plana, que não impede o caminhar confortável e seguro"/>
    <s v="Calçada aparentemente plana"/>
    <s v="5 | Obstáculos obrigam a constantes desvios."/>
    <s v="14 árvores na faixa livre, 2 barracas de comércio na faixa do imóvel, 1 poste e 1 orelhão "/>
    <s v="10 | Rampas e todas as esquinas, absolutamente de acordo com o padrão da NBR 9050."/>
    <s v="Nos quatro cantos da esquina com a Rua Eleonora Cintra possui rampas, menos na parte da direita da rua Canuto Abreu"/>
    <n v="8"/>
    <s v="Faixas visíveis. Algumas desgastadas por conta de reparos no asfalto. Sinalização semafórica, semáforo para pedestres e iluminação noturna. "/>
    <n v="7"/>
    <s v="Semáforos para pedestres presentes mas sem sinal sonoro. Tempo de espera para abertura de 33 segundos (Aprox) e de 52 segundos para travessia. "/>
    <s v="0 | Trecho não tem nenhuma orientação para localização dos pedestres"/>
    <s v="Não há placas de orientação no trecho avaliado"/>
    <n v="9"/>
    <n v="60"/>
    <s v="Trecho com 1linha de ônibus (372u-10) frequente mas não emite muito ruído"/>
    <n v="6"/>
    <s v="Sem presenca de caminhões na região, apenas carros e motocicletas "/>
    <s v="0 | Trecho sem nenhum pontos de apoio ou conforto para o pedestre"/>
    <s v="Ponto de ônibus apenas na rua Eleonora Cintra"/>
    <n v="8"/>
    <n v="14"/>
    <s v="Árvores de porte grande mas algumas com a copa desprotegida. Sem gramados na área de acesso ao imóvel e área de serviço. "/>
    <s v="10 | Local de tráfego leve, com velocidade até 40 km/h, com ruas movimentadas, comércio aberto e “sensação de segurança”"/>
    <s v="No dia avaliado, presença de viatura policial. "/>
    <s v="https://drive.google.com/open?id=1_lQxtnzolD2mRAtpAnnm3SOYtMYfYCZA, https://drive.google.com/open?id=1KHrJ0Yvq4ZNKOBz3Fo5bLF2Dc-ORwBzq, https://drive.google.com/open?id=1X-xhrTcjVXYP5juk8NsGzKVAuKkxbuat, https://drive.google.com/open?id=19FkMXTjrNWpg42iU1Wdoi2LcFRBakYuK, https://drive.google.com/open?id=1T-jC4a8qiJ6WDkbR2B_FxAs8x7g9eBfI, https://drive.google.com/open?id=1ma3WGDj-7_jXX6ehE6iJKNvs5Ov0RAFl, https://drive.google.com/open?id=1rMTNpQ_dB5Tg1AI28sFgn_fgo1C3VKew, https://drive.google.com/open?id=1x-KY31GA4P-WRSjelYGFaodulisJlG2U, https://drive.google.com/open?id=1XidHLiReCaGOGN9Sb3T-jq7dwnEl7CtW"/>
    <m/>
    <m/>
    <n v="6"/>
    <n v="7"/>
    <n v="10"/>
    <n v="5"/>
    <n v="10"/>
    <n v="8"/>
    <n v="7"/>
    <n v="0"/>
    <n v="9"/>
    <n v="6"/>
    <n v="0"/>
    <n v="8"/>
    <n v="10"/>
    <n v="7.6"/>
    <n v="6.333333333333333"/>
    <n v="6.666666666666667"/>
    <n v="7.4"/>
  </r>
  <r>
    <x v="750"/>
    <x v="0"/>
    <x v="150"/>
    <x v="27"/>
    <s v="SP"/>
    <x v="0"/>
    <x v="749"/>
    <x v="0"/>
    <n v="8"/>
    <s v="Pavimento em algumas áreas desburacadas. "/>
    <n v="8"/>
    <n v="2.7"/>
    <n v="1.23"/>
    <s v="Faixa de acesso ao imóvel com gramada e árvores de porte pequeno. Largura regular da calçada. "/>
    <s v="10 | Calçada de aparência plana, que não impede o caminhar confortável e seguro"/>
    <s v="Trecho avaliado aparentemente plano sem clivagem aguda"/>
    <s v="10 | Trecho sem obstáculos permite o caminhar contínuo pela calçada"/>
    <s v="Presença de postes na altura da faixa de serviço. Barracas de comida estacionadas na rua. "/>
    <n v="8"/>
    <s v="Rampas presentes nas esquinas com a rua Pitangui, de um lado estão aparentemente adequadas, no outro fora do padrão estipulado por lei. "/>
    <n v="7"/>
    <s v="Faixas de pedestres visíveis mas desgastadas por conta de reparos no asfalto. "/>
    <n v="8"/>
    <s v="Presença de semáforo, mas sem sinal sonoro. Tempo de espera de abertura de aproximadamente 38 segundos, tempo de travessia de aproximadamente 51 segundos"/>
    <s v="5 | Trecho tem apenas placas indicando os pontos de interesse"/>
    <s v="Há placas de orientação apenas voltadas para atrações turísticas (parque do Piqueri)"/>
    <s v="10 | Trecho com baixo nível de ruído, com, no máximo, 65 dB de nível sonoro"/>
    <n v="50"/>
    <s v="Há apenas uma linha de ônibus que passa na região (172x-10) emitindo ruindo mediano. Entorno com imóveis residenciais."/>
    <n v="9"/>
    <s v="Sem presença de caminhões na área e apenas uma linha de ônibus regular (172x-10)"/>
    <s v="0 | Trecho sem nenhum pontos de apoio ou conforto para o pedestre"/>
    <s v="Apenas banquinhos provenientes das barracas de comida e do comércio do outro lado da rua. Sem presença de shoppings. Parada de ônibus próximo a área avaliada (100m) "/>
    <s v="0 | Trecho de rua sem nenhuma vegetação"/>
    <n v="0"/>
    <s v="Há apenas pequenas árvores plantadas na área de acesso ao imóvel com menos de 1,50m de altura e sem copa aparente, não fazendo sombra para o pedestre quando caminha. "/>
    <s v="10 | Local de tráfego leve, com velocidade até 40 km/h, com ruas movimentadas, comércio aberto e “sensação de segurança”"/>
    <s v="Sem policiamento na região mas com presença de alguns comércios locais (padarias e serviços médicos), inúmeros predios residenciais em volta. "/>
    <s v="https://drive.google.com/open?id=1I42_u01kH_-yb7cpgZMyehtPcp0yDlFB, https://drive.google.com/open?id=19yoWRr1VdDNmVBVBDUT1lc3oW-DxIEXy, https://drive.google.com/open?id=1_-aJL7-JmVIhAfMcz6moVt6sCXtScTQI, https://drive.google.com/open?id=1J3E4CAOBj6L8DriS1-TJUDOjhSIm4wAz, https://drive.google.com/open?id=1pEvexeBplahq4xK5AG4hRiDoMOqu9io0, https://drive.google.com/open?id=1DLvrOkJttBgfjLeuZtZWORcNgYOzT2Qg, https://drive.google.com/open?id=1WYf5B0qQOPVwvyyPxc3XnqXKeX94KT6A, https://drive.google.com/open?id=1ayQH0SvxmAbMXVPTSyXvnIL89BtQQFcb, https://drive.google.com/open?id=1I-GeFzkErr8-av4Onla3MVMKAx9F49ey, https://drive.google.com/open?id=1nqo137_t8fNLC3WAnE7qvuTVPl_LX3gS"/>
    <m/>
    <m/>
    <n v="8"/>
    <n v="8"/>
    <n v="10"/>
    <n v="10"/>
    <n v="8"/>
    <n v="7"/>
    <n v="8"/>
    <n v="5"/>
    <n v="10"/>
    <n v="9"/>
    <n v="0"/>
    <n v="0"/>
    <n v="10"/>
    <n v="8.8000000000000007"/>
    <n v="7"/>
    <n v="4.833333333333333"/>
    <n v="7.7666666666666666"/>
  </r>
  <r>
    <x v="751"/>
    <x v="0"/>
    <x v="150"/>
    <x v="27"/>
    <s v="SP"/>
    <x v="5"/>
    <x v="750"/>
    <x v="2"/>
    <n v="4"/>
    <s v="Calçada com várias frestas e nivelamento parcial do pavimento por conta de reforma do imóvel"/>
    <n v="7"/>
    <n v="2.36"/>
    <n v="1.65"/>
    <s v="Largura regular "/>
    <s v="10 | Calçada de aparência plana, que não impede o caminhar confortável e seguro"/>
    <s v="Calçada aparentemente plana "/>
    <n v="8"/>
    <s v="A calçada avaliada possui 07 barreiras postas na faixa de serviço (04 postes e 03 placas de orientação) "/>
    <s v="10 | Rampas e todas as esquinas, absolutamente de acordo com o padrão da NBR 9050."/>
    <s v="Rampas localizadas nas esquinas em condições adequadas "/>
    <n v="6"/>
    <s v="Faixa visível, pouco desgastada (trincas no asfalto)"/>
    <s v="0 | Trecho não tem semáforo para pedestre ou semáforo está com defeito"/>
    <s v="Trecho avaliado sem semáforo para carros e pedestres "/>
    <n v="1"/>
    <s v="Contém apenas placas de localização do imóvel (distrito policial)"/>
    <s v="10 | Trecho com baixo nível de ruído, com, no máximo, 65 dB de nível sonoro"/>
    <n v="45"/>
    <s v="Trecho sem linhas regulares de ônibus"/>
    <s v="10 | Trecho com baixo nível de poluição, permitindo sentir até o aroma de plantas e flores"/>
    <s v="Sem presença de carretas ou caminhões, apenas motos e carros. "/>
    <s v="0 | Trecho sem nenhum pontos de apoio ou conforto para o pedestre"/>
    <s v="Trecho local. Presença de imóveis residenciais e poucos estabelecimentos comerciais (se tem, de pequeno e médio porte)"/>
    <n v="1"/>
    <n v="1"/>
    <s v="Árvore apenas no começo do trecho com a copa podada por conta da fiação "/>
    <s v="10 | Local de tráfego leve, com velocidade até 40 km/h, com ruas movimentadas, comércio aberto e “sensação de segurança”"/>
    <s v="Trecho localizado em área de policiamento. "/>
    <s v="https://drive.google.com/open?id=1_I5xW90UhxLG3GvLmxXAb04slVO-KyRc, https://drive.google.com/open?id=1w9MJjOzRbkSUAAPt41y1OgB0uRsEPpsG, https://drive.google.com/open?id=1yonHZOVxY4i78jWNBmZ4yTrKvHgd2yPE, https://drive.google.com/open?id=1_VIOiSelhXIVqPN6c1pTIuSAq7v2U6JD, https://drive.google.com/open?id=1nfGpCOk7l7SmorJDsv8TCHLcYuYiy3bk, https://drive.google.com/open?id=1P0p3x6br3HLEZY_1mWEsXpDcMFuvTaNi, https://drive.google.com/open?id=1LkBmlSVuIIJIhu0WrQj5wXauBNnoVBHE, https://drive.google.com/open?id=1oApFWPH_VNH0-sM4dBvoNPRuI_FyyV_g"/>
    <m/>
    <m/>
    <n v="4"/>
    <n v="7"/>
    <n v="10"/>
    <n v="8"/>
    <n v="10"/>
    <n v="6"/>
    <n v="0"/>
    <n v="1"/>
    <n v="10"/>
    <n v="10"/>
    <n v="0"/>
    <n v="1"/>
    <n v="10"/>
    <n v="7.8"/>
    <n v="3.1666666666666665"/>
    <n v="5.333333333333333"/>
    <n v="6.6"/>
  </r>
  <r>
    <x v="752"/>
    <x v="0"/>
    <x v="150"/>
    <x v="27"/>
    <s v="SP"/>
    <x v="7"/>
    <x v="751"/>
    <x v="0"/>
    <n v="8"/>
    <s v="Pequenas trincas e substituição de um material por outro. "/>
    <n v="8"/>
    <n v="2.92"/>
    <n v="2.1"/>
    <s v="O trecho avaliado não possui distinção da faixa livre com a faixa de acesso ao imóvel "/>
    <n v="9"/>
    <s v="Calçada aparentemente plana, sem clivagens agudas ou degraus. "/>
    <n v="9"/>
    <s v="Postes e árvores localizados na faixa de serviço. Presença de um orelhão na faixa livre.  "/>
    <n v="9"/>
    <s v="Rampas localizadas nos dois lados da rua "/>
    <n v="8"/>
    <s v="Pequenos desgastes por conta de trancamento e na área próxima a calçada, faixa coberta por reposição de asfalto. Possui poste de iluminação "/>
    <n v="8"/>
    <s v="Possui semáforo mas sem sinal sonoro. Tempo de espera para abertura (aprox. 30 seg) e tempo de travessia (Aprox. 1min 30seg)"/>
    <s v="0 | Trecho não tem nenhuma orientação para localização dos pedestres"/>
    <s v="Trecho não possui placa de orientação para pedestres"/>
    <s v="10 | Trecho com baixo nível de ruído, com, no máximo, 65 dB de nível sonoro"/>
    <n v="60"/>
    <s v="Trecho com linha regular de ônibus (linha 3112-10) sem presença de caminhões ou carretas "/>
    <n v="9"/>
    <s v="Na rua avaliada há apenas uma linha regular de ônibus mas na rua paralela, por ser avenida e local de maior fluxo, concentra número maior de linhas (ônibus convencionais, trólebus e mini-onibus). Sem presença de carretas ou caminhões."/>
    <s v="0 | Trecho sem nenhum pontos de apoio ou conforto para o pedestre"/>
    <s v="Região sem grandes estabelecimentos comerciais próximos (shopping center) e parada de ônibus localizada fora do trecho avaliado"/>
    <n v="2"/>
    <n v="3"/>
    <s v="Presença de árvores na faixa de serviço mas são de porte médio e copa quase sem folhas. "/>
    <n v="8"/>
    <s v="Local próximo de estabelecimentos comerciais de médio porte. "/>
    <s v="https://drive.google.com/open?id=1pcoJUtLuzH82Rm6Ig0WuTK4-YsueNdLR, https://drive.google.com/open?id=1jwWe6a4il1JwRIE1XlJNxQPixHVBRig6, https://drive.google.com/open?id=1jH2d86vHMawlE2dluyt-Opn80FAQAwA0, https://drive.google.com/open?id=1jvwdomg7GyweQP5pp2pA6Pi5utZtbO0G, https://drive.google.com/open?id=1KLqO8d0jB0TG6MA0A01UWp7M4QH2tQDm, https://drive.google.com/open?id=13PIhfmcXdX3Ypdk3xkWjzWuOMCs_dWz2, https://drive.google.com/open?id=1KUS3azOjc1XvHNvr48aufTGlNBDwP4ia, https://drive.google.com/open?id=1jOo9m-qtm_0sLb-0imCFJTnuaRZ5HsM_"/>
    <m/>
    <m/>
    <n v="8"/>
    <n v="8"/>
    <n v="9"/>
    <n v="9"/>
    <n v="9"/>
    <n v="8"/>
    <n v="8"/>
    <n v="0"/>
    <n v="10"/>
    <n v="9"/>
    <n v="0"/>
    <n v="2"/>
    <n v="8"/>
    <n v="8.6"/>
    <n v="6.666666666666667"/>
    <n v="5.5"/>
    <n v="7.5333333333333332"/>
  </r>
  <r>
    <x v="753"/>
    <x v="0"/>
    <x v="148"/>
    <x v="27"/>
    <s v="SP"/>
    <x v="7"/>
    <x v="752"/>
    <x v="1"/>
    <n v="2"/>
    <s v="Piso velho, cheio de buracos e imperfeições. Parada de ônibus no outro lado da rua tem pavimento destruído"/>
    <s v="0 | Calçada estreita, com menos de 1,20 m, sem faixa livre"/>
    <n v="1"/>
    <n v="0.5"/>
    <s v="Largura variável. Estreitamento na curva de esquina"/>
    <n v="9"/>
    <s v="Rampa de carro"/>
    <s v="5 | Obstáculos obrigam a constantes desvios."/>
    <s v="Postes na parte estreita"/>
    <n v="7"/>
    <s v="Há uma rampa, na esquina, em boas condições"/>
    <n v="6"/>
    <s v="Uma faixa, na esquina, em condições adequadas, mas sem iluminação"/>
    <n v="6"/>
    <s v="Um semáforo, na esquina com a praça Orlando Silva. Espera 1 min. Travessia 1 min"/>
    <s v="0 | Trecho não tem nenhuma orientação para localização dos pedestres"/>
    <m/>
    <n v="4"/>
    <n v="80"/>
    <s v="Ônibus e caminhões geram picos de 85 dB"/>
    <s v="5 | Trecho com tráfego intenso de veículos, em especial motocicletas, ônibus, caminhões e vans com motor diesel"/>
    <s v="Ônibus, caminhões e motos"/>
    <s v="5 | Trecho com algum local para descanso ou abrigo, como parada de ônibus ou marquise de edifício"/>
    <s v="Parada de ônibus"/>
    <s v="5 | Trecho com algumas árvores que trazem sombra"/>
    <n v="7"/>
    <s v="Árvores sem cuidados rompem a calçada"/>
    <s v="5 | Trecho com trânsito mais agressivo e velocidade regulamentar acima de 50 km/h"/>
    <s v="Veículos desrespeitam a velocidade regulamentada de 30 km/h"/>
    <s v="https://drive.google.com/open?id=18qSaLv36JsWW5vmWRGwodHdYZb1hDHEK, https://drive.google.com/open?id=10hQEv7g_N03lWC6jtk2w_EklpXlxln09, https://drive.google.com/open?id=1qJCxObQNVpp5QGLYjUnkBGNp7zby4Y0e, https://drive.google.com/open?id=1x8QJq3IFii7Sd1uMGP1FfE1NX0mKawKz, https://drive.google.com/open?id=17NN5MIYG5M2TwBv7AhH0eJHBr4Mi4bvF, https://drive.google.com/open?id=1w_DosSA7fSbelOJqQ5eWFzBwGdYMrsY3, https://drive.google.com/open?id=1dUuA7ZOalgdH8OL_zPjslhdJfrbr04wm, https://drive.google.com/open?id=1I4ItTzuyu2p4wXWlUhIh7TWtZxbkAkJA, https://drive.google.com/open?id=1ZKSa3epgsMRxGBbpz3JSdWsC4mpNgRBN, https://drive.google.com/open?id=1eJYqpthSgSawD967vhgF7BVzkdrEFm59"/>
    <m/>
    <m/>
    <n v="2"/>
    <n v="0"/>
    <n v="9"/>
    <n v="5"/>
    <n v="7"/>
    <n v="6"/>
    <n v="6"/>
    <n v="0"/>
    <n v="4"/>
    <n v="5"/>
    <n v="5"/>
    <n v="5"/>
    <n v="5"/>
    <n v="4.5999999999999996"/>
    <n v="5"/>
    <n v="4.666666666666667"/>
    <n v="4.7333333333333334"/>
  </r>
  <r>
    <x v="754"/>
    <x v="0"/>
    <x v="148"/>
    <x v="27"/>
    <s v="SP"/>
    <x v="7"/>
    <x v="753"/>
    <x v="1"/>
    <s v="5 | Calçada com frestas, além de algumas falhas no pavimento"/>
    <s v="Piso antigo, com muito remendos e pequenos buracos"/>
    <n v="9"/>
    <n v="2.7"/>
    <n v="1.5"/>
    <m/>
    <s v="10 | Calçada de aparência plana, que não impede o caminhar confortável e seguro"/>
    <s v="Calçada plana"/>
    <n v="7"/>
    <s v="Árvores e postes desalinhados"/>
    <n v="6"/>
    <s v="Há apenas uma rampa na esquina"/>
    <n v="7"/>
    <s v="Faixa na esquina"/>
    <n v="7"/>
    <s v="Semáforo na esquina. Tempo de espera 1 min Tempo de travessia 1 min"/>
    <s v="0 | Trecho não tem nenhuma orientação para localização dos pedestres"/>
    <m/>
    <n v="4"/>
    <n v="80"/>
    <s v="Ruído reverbera nas edificações da rua"/>
    <s v="5 | Trecho com tráfego intenso de veículos, em especial motocicletas, ônibus, caminhões e vans com motor diesel"/>
    <s v="Ônibus, caminhões e motos"/>
    <s v="0 | Trecho sem nenhum pontos de apoio ou conforto para o pedestre"/>
    <m/>
    <s v="5 | Trecho com algumas árvores que trazem sombra"/>
    <n v="9"/>
    <s v="Árvores pequenas e sem cuidados"/>
    <s v="5 | Trecho com trânsito mais agressivo e velocidade regulamentar acima de 50 km/h"/>
    <s v="Veículos não obedecem à sinalização de 30 km/h"/>
    <s v="https://drive.google.com/open?id=1AW7NTRexd_0brrB7bUPRRK2PQgs8VOvi, https://drive.google.com/open?id=1Wl4YQcjbANpdPiyKaf3SBqwC5F3RSKbl, https://drive.google.com/open?id=1QSUCq7VPOTV0vNUd18T2aMCSz0EsI5KJ, https://drive.google.com/open?id=1Ye1tCgyhpHQ27YdyflwmHEpoVarxZMd2, https://drive.google.com/open?id=1mIw6GrcRYWsi9zj1yETw0-kJJhycumUv, https://drive.google.com/open?id=1YFl373cKWcDK0xLAh79r437OaFbmkgve, https://drive.google.com/open?id=10e4GfvZzaUdtuboTNNxE7bU36T2k7c-2"/>
    <m/>
    <m/>
    <n v="5"/>
    <n v="9"/>
    <n v="10"/>
    <n v="7"/>
    <n v="6"/>
    <n v="7"/>
    <n v="7"/>
    <n v="0"/>
    <n v="4"/>
    <n v="5"/>
    <n v="0"/>
    <n v="5"/>
    <n v="5"/>
    <n v="7.4"/>
    <n v="5.833333333333333"/>
    <n v="3.8333333333333335"/>
    <n v="6.1333333333333337"/>
  </r>
  <r>
    <x v="755"/>
    <x v="0"/>
    <x v="151"/>
    <x v="27"/>
    <s v="SP"/>
    <x v="0"/>
    <x v="754"/>
    <x v="0"/>
    <s v="5 | Calçada com frestas, além de algumas falhas no pavimento"/>
    <s v="Calçadas recém reformadas, apresentam início de patologias."/>
    <s v="5 | Calçada com menos de 2,0 metros de largura e faixa livre com menos de 1,20 m"/>
    <n v="2"/>
    <n v="1.5"/>
    <s v="Calçada com espécies arbóreas, grandes canteiros, em alguns trechos compromete a largura de 1.20. Sem sinalização podotáctil"/>
    <s v="10 | Calçada de aparência plana, que não impede o caminhar confortável e seguro"/>
    <s v="Inclinação transversal dentro da norma"/>
    <s v="10 | Trecho sem obstáculos permite o caminhar contínuo pela calçada"/>
    <m/>
    <s v="10 | Rampas e todas as esquinas, absolutamente de acordo com o padrão da NBR 9050."/>
    <m/>
    <s v="10 | Faixa de pedestres bem visível, com iluminação para aumentar visibilidade e sinalização de advertência ao motorista"/>
    <m/>
    <s v="5 | Trecho com semáforo para pedestres, mas sem sinal sonoro. Espera para abertura superior a 1 min. e tempo curto (menos de 15 seg.) para travessia"/>
    <m/>
    <s v="0 | Trecho não tem nenhuma orientação para localização dos pedestres"/>
    <s v="O parque não conta com comunicação acessível"/>
    <s v="10 | Trecho com baixo nível de ruído, com, no máximo, 65 dB de nível sonoro"/>
    <n v="65"/>
    <m/>
    <s v="10 | Trecho com baixo nível de poluição, permitindo sentir até o aroma de plantas e flores"/>
    <m/>
    <s v="10 | Trecho com muitos bancos, praças, minipraças, espaços cobertos para descanso, abrigos para a chuva, banheiros e bebedouros públicos"/>
    <m/>
    <s v="10 | Rua com árvores dispostas a cada 10 metros. Canteiros ajardinados e bem mantidos ao lado da calçada. Edificações também têm jardins e árvores"/>
    <n v="16"/>
    <m/>
    <s v="5 | Trecho com trânsito mais agressivo e velocidade regulamentar acima de 50 km/h"/>
    <m/>
    <m/>
    <m/>
    <m/>
    <n v="5"/>
    <n v="5"/>
    <n v="10"/>
    <n v="10"/>
    <n v="10"/>
    <n v="10"/>
    <n v="5"/>
    <n v="0"/>
    <n v="10"/>
    <n v="10"/>
    <n v="10"/>
    <n v="10"/>
    <n v="5"/>
    <n v="8"/>
    <n v="6.666666666666667"/>
    <n v="10"/>
    <n v="7.833333333333333"/>
  </r>
  <r>
    <x v="756"/>
    <x v="0"/>
    <x v="149"/>
    <x v="27"/>
    <s v="SP"/>
    <x v="2"/>
    <x v="755"/>
    <x v="1"/>
    <n v="3"/>
    <s v="Muitas trincas, buracos e pedras soltas. Parte da calçada (que é bem larga) é destinada à parada de carros, e o piso de concreto não resiste à essa movimentação. "/>
    <s v="10 | Calçada com mais de 3,0 metros de largura e faixa livre com 1,20 m ou mais"/>
    <n v="3"/>
    <n v="2.2999999999999998"/>
    <s v="Há variação, e a calçada pode chegar a 5m, mas trecho a mais é usado para estacionar carros "/>
    <s v="10 | Calçada de aparência plana, que não impede o caminhar confortável e seguro"/>
    <m/>
    <n v="8"/>
    <s v="Principal obstáculo é devido à entrada e saída dos carros que tem área na calçada para estacionar rente ao prédio do hospital "/>
    <n v="1"/>
    <s v="Não há rampa nas travessias, mas sim rebaixamento da guia, e em péssimo estado de conservação "/>
    <n v="6"/>
    <s v="Faixa ainda é visível, mas está gasta. Há apenas duas faixas para um trecho da via extenso, e só foi implantada em um dos lados do cruzamento, nos dois casos "/>
    <n v="7"/>
    <s v="Dois semáforos no trecho. Uma lâmpada (no vermelho) queimada, sem sinal sonoro, e uma aba do equipamento quebrada. Tempo 20' (curto, considerando que o local é um hospital) "/>
    <n v="2"/>
    <s v="Existe apenas a placa do próprio hospital, e dos locais vizinhos: sede da PM e Parque Estadual do Belém."/>
    <n v="7"/>
    <n v="65"/>
    <s v="Muitos ônibus barulhentos, carros e motos"/>
    <n v="6"/>
    <s v="Muitos ônibus e carros. Fator que pode amenizar a poluição é o entorno com área verde (Parque e sede da PM)  "/>
    <n v="6"/>
    <s v="Parque Belém, ponto de ônibus e (do outro lado da rua) pracinha em mau estado"/>
    <n v="8"/>
    <n v="7"/>
    <s v="Não há jardins e árvores precisam de canteiros. Mas há áreas vizinhas bem arborizadas (o parque e área da PM)  "/>
    <n v="7"/>
    <s v="Velocidade é 50 km/h, há sede da PM e segurança na portaria do Hospital. Local movimentado aumenta sensação de segurança."/>
    <s v="https://drive.google.com/open?id=1Xm0mf_bR8kw4LfXLGQtclCku7ss138QB, https://drive.google.com/open?id=19ZE3shKIS4lXmSFBl0J_v8jjPXw1LBK2, https://drive.google.com/open?id=1PQ2ZAL9MPcCScWesOte63UD-61w7CAe8, https://drive.google.com/open?id=1W61aZnNU7mKAEvFDSqfwDH1WgDEtwRMU, https://drive.google.com/open?id=1vG85QdkgF34TYtVViel_cq6QyFX1w5th, https://drive.google.com/open?id=1qaVqKQrmS58K-dQ73XoqTRBp46WY1jca, https://drive.google.com/open?id=1xGzsBLRsEcfAYW17MZJuWPHAqiktwNYC, https://drive.google.com/open?id=1VAl0EkGbBMNF0e8PKBtKuPxiWmwphLO9"/>
    <s v="regina@mobilize.org.br"/>
    <d v="1899-12-30T16:30:00"/>
    <n v="3"/>
    <n v="10"/>
    <n v="10"/>
    <n v="8"/>
    <n v="1"/>
    <n v="6"/>
    <n v="7"/>
    <n v="2"/>
    <n v="7"/>
    <n v="6"/>
    <n v="6"/>
    <n v="8"/>
    <n v="7"/>
    <n v="6.4"/>
    <n v="5.666666666666667"/>
    <n v="7"/>
    <n v="6.4333333333333336"/>
  </r>
  <r>
    <x v="757"/>
    <x v="0"/>
    <x v="148"/>
    <x v="27"/>
    <s v="SP"/>
    <x v="2"/>
    <x v="756"/>
    <x v="1"/>
    <n v="7"/>
    <s v="Trecho em condições relativamente adequadas. Piso de concreto liso, com algumas tampas desniveladas e algumas trincas. A rua passou por um processo de reconstituição de calçadas em 2014/2015, quando a faixa de ônibus da via foi repavimentada."/>
    <n v="6"/>
    <n v="2.5"/>
    <n v="1"/>
    <s v=": A largura média da faixa livre está em torno de 1 metro em função de postes de concreto que ficaram posicionadas quase no meio da calçada"/>
    <n v="7"/>
    <s v="De forma geral, a calçada atende ao requisito de horizontalidade. Apenas um trecho de cerca de 10 metros apresenta inclinação com cerca de 7 graus, dificultando o caminhar."/>
    <s v="5 | Obstáculos obrigam a constantes desvios."/>
    <s v="Há excesso de postes. Além disso, os postes estão mal posicionados, fora da faixa de serviço, alguns deles no meio da calçada. O comércio invade a calçada com seus produtos e os vendedores ambulantes estão em todo o trecho, especialmente nas esquinas"/>
    <n v="6"/>
    <s v="Rampas construídas dentro dos padrões, mas com problemas de conservação e limpeza"/>
    <n v="7"/>
    <s v="Faixas bem sinalizadas, com semáforos para travessia. Na esquina com a rua Isabel Schmidt, há tampas de bueiros desniveladas sobre a faixa"/>
    <n v="8"/>
    <m/>
    <n v="2"/>
    <s v="Há mapa apenas no interior da estação do metrô"/>
    <n v="3"/>
    <m/>
    <s v="Trecho com muitos ônibus, motos e autos, além do ruído de lojas com alto-falantes"/>
    <s v="5 | Trecho com tráfego intenso de veículos, em especial motocicletas, ônibus, caminhões e vans com motor diesel"/>
    <s v="Tráfego intenso de ônibus"/>
    <s v="5 | Trecho com algum local para descanso ou abrigo, como parada de ônibus ou marquise de edifício"/>
    <s v="Há uma pequena praça nas proximidades da estação de metrô. E há banheiro na área de atendimento da Santa Casa"/>
    <n v="2"/>
    <n v="4"/>
    <m/>
    <n v="7"/>
    <s v="Trânsito intenso, mas local é seguro durante o dia"/>
    <s v="https://drive.google.com/open?id=17nTte9tY6Ya_vhrQg9kPuKvXlaELgFtS"/>
    <s v="marcos@mobilize.org.br"/>
    <d v="1899-12-30T10:00:00"/>
    <n v="7"/>
    <n v="6"/>
    <n v="7"/>
    <n v="5"/>
    <n v="6"/>
    <n v="7"/>
    <n v="8"/>
    <n v="2"/>
    <n v="3"/>
    <n v="5"/>
    <n v="5"/>
    <n v="2"/>
    <n v="7"/>
    <n v="6.2"/>
    <n v="6.5"/>
    <n v="3.3333333333333335"/>
    <n v="5.7666666666666666"/>
  </r>
  <r>
    <x v="758"/>
    <x v="0"/>
    <x v="148"/>
    <x v="27"/>
    <s v="SP"/>
    <x v="1"/>
    <x v="757"/>
    <x v="1"/>
    <s v="5 | Calçada com frestas, além de algumas falhas no pavimento"/>
    <s v="Trecho com grande variedade de pavimentação.  Em frente ao INSS é cimentado, com falhas e trincas "/>
    <n v="7"/>
    <n v="3.6"/>
    <n v="1.4"/>
    <s v="Largura variável "/>
    <n v="4"/>
    <s v="Calçada vizinha ao posto do INSS muito inclinada"/>
    <n v="4"/>
    <s v="Estacionamento sobre a calçada invade a faixa livre "/>
    <n v="4"/>
    <s v="Rampas existem mas fora do padrão "/>
    <n v="8"/>
    <s v="Faixa boa e bem iluminada"/>
    <n v="7"/>
    <s v="Espera de 120 seg. Travessia de 40 seg para as duas pistas "/>
    <s v="0 | Trecho não tem nenhuma orientação para localização dos pedestres"/>
    <m/>
    <n v="6"/>
    <n v="65"/>
    <m/>
    <s v="5 | Trecho com tráfego intenso de veículos, em especial motocicletas, ônibus, caminhões e vans com motor diesel"/>
    <s v="Diesel, especialmente nos horários de pico "/>
    <s v="0 | Trecho sem nenhum pontos de apoio ou conforto para o pedestre"/>
    <m/>
    <n v="2"/>
    <n v="1"/>
    <s v="Lado da avenida sem arvores ou paisagismo "/>
    <n v="6"/>
    <s v="Batalhão da polícia em frente. Trânsito agressivo "/>
    <s v="https://drive.google.com/open?id=18W8O3bEPnb0g41vyrDfwLaR7VbnmRKCQ, https://drive.google.com/open?id=1FruCdcSbtpS5i1S9KlNp2kv-S008wlP_, https://drive.google.com/open?id=141RnBXTNb-fUKxTmvxPArgek_VZLOvDm, https://drive.google.com/open?id=1_fo78tegjPvKq6zhp9Do0hjQcHA73R8l, https://drive.google.com/open?id=1IhkmJor9MIh1pKmSbzXz2Hbz50lwcEnU, https://drive.google.com/open?id=1N2JxXLLtrupj8dg11iw1SPiTk5_4lWRk"/>
    <m/>
    <m/>
    <n v="5"/>
    <n v="7"/>
    <n v="4"/>
    <n v="4"/>
    <n v="4"/>
    <n v="8"/>
    <n v="7"/>
    <n v="0"/>
    <n v="6"/>
    <n v="5"/>
    <n v="0"/>
    <n v="2"/>
    <n v="6"/>
    <n v="4.8"/>
    <n v="6.333333333333333"/>
    <n v="3.5"/>
    <n v="4.9666666666666668"/>
  </r>
  <r>
    <x v="759"/>
    <x v="0"/>
    <x v="149"/>
    <x v="27"/>
    <s v="SP"/>
    <x v="2"/>
    <x v="758"/>
    <x v="1"/>
    <n v="4"/>
    <s v="Piso regular, mas com muitas trincas, buracos e pedaços soltos de concreto"/>
    <n v="9"/>
    <n v="3"/>
    <n v="2.2999999999999998"/>
    <m/>
    <s v="10 | Calçada de aparência plana, que não impede o caminhar confortável e seguro"/>
    <m/>
    <n v="8"/>
    <s v="Parte da calçada - rente ao prédio - é destinada a estacionamento de carros que, ao sair imprevistamente, interferem na circulação do pedestre. "/>
    <n v="1"/>
    <s v="Em lugar de rampas, há rebaixamento da guia, até mesmo junto à faixa"/>
    <n v="6"/>
    <s v="Faixa gasta, ainda visível, mas deveria estar instalada dos dois lados do cruzamento, e não só de um. "/>
    <n v="7"/>
    <s v="Semáforo com alguma avaria: 1 lâmpada apagada e 1 aba (a que fica sobre as luzes) quebrada, perto de cair. Tempo de travessia: 20' "/>
    <n v="3"/>
    <s v="As únicas placas são as dos próprios edifícios: do hospital e, nas áreas limítrofes, placa do quartel da PM e do Parque Est. do Belém"/>
    <n v="7"/>
    <n v="65"/>
    <s v="Barulho do trânsito, principalmente de ônibus"/>
    <s v="5 | Trecho com tráfego intenso de veículos, em especial motocicletas, ônibus, caminhões e vans com motor diesel"/>
    <s v="Fumaça de ônibus e do trânsito intenso, só amenizada pelo arvoredo da PM e do Parque no trecho"/>
    <n v="6"/>
    <s v="Para sentar, há o Parque Estadual do Belém e o ponto de ônibus. "/>
    <n v="8"/>
    <n v="10"/>
    <s v="Trecho bem arborizado, mas falta (na calçada) conservação de canteiros das árvores e não há jardins propriamente  "/>
    <n v="8"/>
    <s v="Trecho com muitas pessoas circulando, com o quartel da PM ao lado, seguranças do hospital... Velocidade 50 km/h "/>
    <s v="https://drive.google.com/open?id=1oy_Ibc4qPgzM0Vb5dmkXdmD2juLYkp4G, https://drive.google.com/open?id=13GrjegfZlmBvRAkaQ_ykNAcGVumPVxKF, https://drive.google.com/open?id=1b4-mYgwDxGnOQWVAZYpq2ff8SGw3D05R, https://drive.google.com/open?id=1x0dCfsVuld3yoHWVbcqwTGLPxDS_Iud_, https://drive.google.com/open?id=1YOKBOOpfZhIv9hn1N5z6oPIfLahlGFo9, https://drive.google.com/open?id=1ZuuZYhMRT-QHZdjFsEOMVKqPWN-JlYNL, https://drive.google.com/open?id=1vWpv4hrZVbeR7ja1hTUNvNQxnSMRqtEO, https://drive.google.com/open?id=1Vo0VoBOuDaDuYiTWcyIaeWayz9HInKQK"/>
    <s v="regina@mobilize.org.br"/>
    <d v="1899-12-30T16:30:00"/>
    <n v="4"/>
    <n v="9"/>
    <n v="10"/>
    <n v="8"/>
    <n v="1"/>
    <n v="6"/>
    <n v="7"/>
    <n v="3"/>
    <n v="7"/>
    <n v="5"/>
    <n v="6"/>
    <n v="8"/>
    <n v="8"/>
    <n v="6.4"/>
    <n v="5.833333333333333"/>
    <n v="6.833333333333333"/>
    <n v="6.5333333333333332"/>
  </r>
  <r>
    <x v="760"/>
    <x v="0"/>
    <x v="137"/>
    <x v="27"/>
    <s v="SP"/>
    <x v="7"/>
    <x v="759"/>
    <x v="2"/>
    <n v="7"/>
    <s v="Pavimentação de pedras irregulares"/>
    <s v="5 | Calçada com menos de 2,0 metros de largura e faixa livre com menos de 1,20 m"/>
    <n v="1.5"/>
    <n v="1.1000000000000001"/>
    <m/>
    <s v="10 | Calçada de aparência plana, que não impede o caminhar confortável e seguro"/>
    <m/>
    <n v="7"/>
    <m/>
    <n v="2"/>
    <s v="Rampas apenas para veículos"/>
    <n v="7"/>
    <s v="Faixa distante da entrada da creche. Sem placa de advertência e iluminação."/>
    <n v="4"/>
    <s v="Sem semáforo pas pedestre. Porém não compromete a travessia, já que o tráfego é leve"/>
    <s v="0 | Trecho não tem nenhuma orientação para localização dos pedestres"/>
    <m/>
    <s v="10 | Trecho com baixo nível de ruído, com, no máximo, 65 dB de nível sonoro"/>
    <n v="65"/>
    <m/>
    <n v="8"/>
    <s v="Tráfego de motos e ônibus parecem interferir na qualidade do ar."/>
    <n v="8"/>
    <s v="Bancos nas calçadas do instituto butantã em locais arborizados. O instituto também tem central de reciclagem junto à entrada."/>
    <n v="3"/>
    <n v="0"/>
    <s v="Nas imediações da creche não há árvores, apenas na calçada oposta e dentro do Instituto Butantã."/>
    <s v="10 | Local de tráfego leve, com velocidade até 40 km/h, com ruas movimentadas, comércio aberto e “sensação de segurança”"/>
    <s v="Movimento razoável de pessoas no local."/>
    <s v="https://drive.google.com/open?id=1bks-sCkZJEM-zJaLgO2dKDxD_AIK61b7, https://drive.google.com/open?id=1X9sjKtgdUErluTjQjDzAgEL2K5Lwsb9M, https://drive.google.com/open?id=1mkb5_MwWYN-m-_36KtHAoXczrPkmEZtg"/>
    <s v="marilia@mobilize.org.br"/>
    <d v="1899-12-30T13:45:00"/>
    <n v="7"/>
    <n v="5"/>
    <n v="10"/>
    <n v="7"/>
    <n v="2"/>
    <n v="7"/>
    <n v="4"/>
    <n v="0"/>
    <n v="10"/>
    <n v="8"/>
    <n v="8"/>
    <n v="3"/>
    <n v="10"/>
    <n v="6.2"/>
    <n v="4.833333333333333"/>
    <n v="7"/>
    <n v="6.4666666666666668"/>
  </r>
  <r>
    <x v="761"/>
    <x v="0"/>
    <x v="137"/>
    <x v="27"/>
    <s v="SP"/>
    <x v="7"/>
    <x v="760"/>
    <x v="2"/>
    <n v="2"/>
    <m/>
    <n v="2"/>
    <n v="2.5"/>
    <n v="1.1000000000000001"/>
    <s v="Faixa livre variável, trechos com até 0.60m"/>
    <s v="10 | Calçada de aparência plana, que não impede o caminhar confortável e seguro"/>
    <m/>
    <s v="5 | Obstáculos obrigam a constantes desvios."/>
    <s v="Além das raízes das árvores, o comércio ambulante também atrapalha a faixa livre."/>
    <s v="0 | Não há rampas de acessibilidade."/>
    <s v="Não existe rampa adequada na faixa, apenas rebaixos para carros."/>
    <n v="8"/>
    <s v="Faixa rm bom estado, mas sem placa de advertência e iluminação."/>
    <n v="4"/>
    <s v="Sem semáforo para pedestres. Porém a travessia não é comprometida, já aue o tráfego é leve."/>
    <s v="0 | Trecho não tem nenhuma orientação para localização dos pedestres"/>
    <m/>
    <s v="10 | Trecho com baixo nível de ruído, com, no máximo, 65 dB de nível sonoro"/>
    <n v="65"/>
    <m/>
    <n v="8"/>
    <s v="Tráfego de motos e ônibus afetam a qualidade do ar."/>
    <n v="8"/>
    <s v="Bancos nas calçadas do Instituto Butantã em locais arborizados. O Instituto também tem centro de reciclagem junto à entrada."/>
    <s v="5 | Trecho com algumas árvores que trazem sombra"/>
    <n v="5"/>
    <s v="Árvores frondosas, mas inedequadas ao passeio, provocando fraturas nos pisos."/>
    <s v="10 | Local de tráfego leve, com velocidade até 40 km/h, com ruas movimentadas, comércio aberto e “sensação de segurança”"/>
    <s v="Movimento razoável de pessoas no local."/>
    <s v="https://drive.google.com/open?id=1agxDMn9Elqr1466Y10mRYkahW92vENjt, https://drive.google.com/open?id=1koNKQ3muWkASHvZNkSIlTiOrlXbFNfw2, https://drive.google.com/open?id=1iePmRuzzfCw6bAAymk1C0XhR40VHwgBI, https://drive.google.com/open?id=1if62zrynzn6YK6M1_AG1oIGXtpdmzm6A, https://drive.google.com/open?id=1Sswbj-lOidMZZedW8a9OZtht9tVrBGH_"/>
    <s v="marilia@mobilize.org.br"/>
    <d v="1899-12-30T13:45:00"/>
    <n v="2"/>
    <n v="2"/>
    <n v="10"/>
    <n v="5"/>
    <n v="0"/>
    <n v="8"/>
    <n v="4"/>
    <n v="0"/>
    <n v="10"/>
    <n v="8"/>
    <n v="8"/>
    <n v="5"/>
    <n v="10"/>
    <n v="3.8"/>
    <n v="5.333333333333333"/>
    <n v="7.666666666666667"/>
    <n v="5.5"/>
  </r>
  <r>
    <x v="762"/>
    <x v="0"/>
    <x v="137"/>
    <x v="27"/>
    <s v="SP"/>
    <x v="2"/>
    <x v="761"/>
    <x v="2"/>
    <s v="10 | Calçada nivelada, sem imperfeições e dotada de piso tátil"/>
    <s v="Todos os comentários feitos a seguir dizem respeito apenas às calçadas (primeiros 20 m) de acesso ao Instituto. Logo em seguida ao acesso, uma das calçadas já é bem danificada e passa a ser suprimida."/>
    <s v="10 | Calçada com mais de 3,0 metros de largura e faixa livre com 1,20 m ou mais"/>
    <n v="3.8"/>
    <n v="3.8"/>
    <m/>
    <s v="10 | Calçada de aparência plana, que não impede o caminhar confortável e seguro"/>
    <m/>
    <s v="10 | Trecho sem obstáculos permite o caminhar contínuo pela calçada"/>
    <m/>
    <s v="10 | Rampas e todas as esquinas, absolutamente de acordo com o padrão da NBR 9050."/>
    <s v="Não há rampa, exatamente, mas lombofaixa, o que permite a travessia do cadeirante."/>
    <s v="10 | Faixa de pedestres bem visível, com iluminação para aumentar visibilidade e sinalização de advertência ao motorista"/>
    <s v="Faixa bem visível e sinalizada com cancelas, apesar de não ter iluminação específica."/>
    <s v="5 | Trecho com semáforo para pedestres, mas sem sinal sonoro. Espera para abertura superior a 1 min. e tempo curto (menos de 15 seg.) para travessia"/>
    <s v="Não tem semáforo, mas como já foi dito, a travessia é bem sinalizada e lombofaixa força a redução da velocidade dos veículos no acesso."/>
    <s v="0 | Trecho não tem nenhuma orientação para localização dos pedestres"/>
    <m/>
    <s v="10 | Trecho com baixo nível de ruído, com, no máximo, 65 dB de nível sonoro"/>
    <n v="65"/>
    <m/>
    <n v="8"/>
    <s v="Tráfego de motos e ônibus afetam a qualidade do ar, apesar da ampla vegetação e paisagismo."/>
    <n v="8"/>
    <s v="Muitos bancos dispostos junto à entrada."/>
    <s v="10 | Rua com árvores dispostas a cada 10 metros. Canteiros ajardinados e bem mantidos ao lado da calçada. Edificações também têm jardins e árvores"/>
    <n v="10"/>
    <s v="Paisagismo muito bem cuidado e muitas árvores que trazem conforto ao caminhar."/>
    <s v="10 | Local de tráfego leve, com velocidade até 40 km/h, com ruas movimentadas, comércio aberto e “sensação de segurança”"/>
    <s v="Movimento razoável de pessoas no local e vigilância no acesso."/>
    <s v="https://drive.google.com/open?id=1b4xTJWVwIQh-erynqjP_n-3JmRF4Vb2a, https://drive.google.com/open?id=1xypCY0GALWZu7NEW-bvfWuYaGnJcutR0, https://drive.google.com/open?id=1sKdEogLOni9zCnuRJssiZ8NqvyGdFuqi, https://drive.google.com/open?id=1Okkbug3BDG8qWdRmiDq85BFeNlmpktPD, https://drive.google.com/open?id=1W85KsvjOn1VQ6lHxG2dviuCqcfRUfLwZ, https://drive.google.com/open?id=13n-nC4SLcuYkPBZw2Rcm5btvB-jOWHvV, https://drive.google.com/open?id=1pSRxGOsb-VL0DLykcR2FIP04Z1ZLGEra, https://drive.google.com/open?id=1r7U0V7IrrX45uux8IFswjwQz82WpdKYq"/>
    <s v="marilia@mobilize.org.br"/>
    <d v="1899-12-30T13:45:00"/>
    <n v="10"/>
    <n v="10"/>
    <n v="10"/>
    <n v="10"/>
    <n v="10"/>
    <n v="10"/>
    <n v="5"/>
    <n v="0"/>
    <n v="10"/>
    <n v="8"/>
    <n v="8"/>
    <n v="10"/>
    <n v="10"/>
    <n v="10"/>
    <n v="6.666666666666667"/>
    <n v="9.3333333333333339"/>
    <n v="9.1999999999999993"/>
  </r>
  <r>
    <x v="763"/>
    <x v="0"/>
    <x v="149"/>
    <x v="27"/>
    <s v="SP"/>
    <x v="7"/>
    <x v="762"/>
    <x v="0"/>
    <n v="3"/>
    <s v="Trincas e até buracos em alguns trechos da calçada, principalmente na R. Brig. Morais. Como é estreita, pedestres se arriscam na rua"/>
    <n v="1"/>
    <n v="1.3"/>
    <n v="0"/>
    <s v="Calçada muito estreita, exceto nas laterias do prédio, à R. Pe. Adelino, com Largura: 2.5 Faixa livre: 1.5; e nos fundos, na calçada da estação do metrô."/>
    <n v="9"/>
    <m/>
    <n v="2"/>
    <s v="Postes metálicos no meio da calçada; ambulantes fecham trechos da calçada e obrigam pedestre a ir para a rua"/>
    <n v="7"/>
    <s v="Rampas no padrão, mas precisam de manutenção "/>
    <n v="8"/>
    <s v="Faixa na esquina da Padre Adelino está ok."/>
    <n v="8"/>
    <s v="Semáforo (sem sinal sonoro) tem espera de 60 seg. e travessia: 20 seg."/>
    <n v="2"/>
    <s v="Não tem placas, mas escola ao lado da estação do metrô é bem visível, com pintura nos muros e placas nos acessos. "/>
    <s v="10 | Trecho com baixo nível de ruído, com, no máximo, 65 dB de nível sonoro"/>
    <n v="63"/>
    <m/>
    <n v="7"/>
    <s v="Fachadas principais em ruas de pouco trânsito, mas área é próxima à poluída Radial Leste."/>
    <s v="5 | Trecho com algum local para descanso ou abrigo, como parada de ônibus ou marquise de edifício"/>
    <s v="Pontos de ônibus com bancos "/>
    <n v="3"/>
    <n v="0"/>
    <s v="Rua sem árvores, mas a arborização dentro e contornando toda a escola oferece sombreamento na calçada"/>
    <n v="8"/>
    <s v="Área de grande movimento de pedestres, comércio e metrô."/>
    <s v="https://drive.google.com/open?id=1LSD3bIlQranSlKbqsWwqnQ4ie4i_bOHN, https://drive.google.com/open?id=1etZTuEOKCW-00lm5A--aL_Wh1esTCZzJ, https://drive.google.com/open?id=1d7nn-wyzcFgslP44tHfYH3zvOyL-eJTR, https://drive.google.com/open?id=1MRgR4JTW5Vb9jUZ7uQCb5Vw9Ux1DTNzz, https://drive.google.com/open?id=1lYrn9dkXd11Nh-15x3H7vDur7CEB91CH, https://drive.google.com/open?id=1grQSeXGYgoUoVhpPWDXbSn3bvLoRKaq4, https://drive.google.com/open?id=16r5P-fXP8d-CoVRwq8xnDk93IVCmC5js, https://drive.google.com/open?id=1Ja2vGCzG4NSGRtW96dCKKWsFw7FmZfIY, https://drive.google.com/open?id=1VLrYpxTNDurU1saSsrkVKZwRp71i8o5-, https://drive.google.com/open?id=1GUtZ-sKZj6FiQX4eP9yjnK53SJB_7AK2"/>
    <s v="regina@mobilize.org.br"/>
    <d v="1899-12-30T16:00:00"/>
    <n v="3"/>
    <n v="1"/>
    <n v="9"/>
    <n v="2"/>
    <n v="7"/>
    <n v="8"/>
    <n v="8"/>
    <n v="2"/>
    <n v="10"/>
    <n v="7"/>
    <n v="5"/>
    <n v="3"/>
    <n v="8"/>
    <n v="4.4000000000000004"/>
    <n v="7"/>
    <n v="6.333333333333333"/>
    <n v="5.666666666666667"/>
  </r>
  <r>
    <x v="764"/>
    <x v="0"/>
    <x v="137"/>
    <x v="27"/>
    <s v="SP"/>
    <x v="1"/>
    <x v="763"/>
    <x v="1"/>
    <n v="8"/>
    <s v="Não apresenta falhas, mas a escolha do tipo de pavimento (intertravado) pode atrapalhar pessoas com mobilidade reduzida."/>
    <s v="10 | Calçada com mais de 3,0 metros de largura e faixa livre com 1,20 m ou mais"/>
    <n v="3.6"/>
    <n v="2.6"/>
    <s v="Faixa livre é comprometida pela presença de vendedores ambulantes."/>
    <s v="10 | Calçada de aparência plana, que não impede o caminhar confortável e seguro"/>
    <m/>
    <s v="5 | Obstáculos obrigam a constantes desvios."/>
    <s v="Ambulantes podem atrapalhar um tráfego de pedestres mais intenso, como nas horas de pico."/>
    <s v="5 | A rampa existe, mas está fora de norma ou sem manutenção"/>
    <s v="Rampas dentro da norma, mas danificadas e sem manutenção."/>
    <n v="6"/>
    <s v="Faixas levemente desgastadas"/>
    <n v="9"/>
    <s v="Não tem sinal sonoro."/>
    <n v="7"/>
    <s v="Placas de orientação no ponto de ônibus e de localização dentro do metrô que está a menos de 100 m do local."/>
    <n v="2"/>
    <n v="85"/>
    <s v="Alto tráfego de ônibus"/>
    <s v="5 | Trecho com tráfego intenso de veículos, em especial motocicletas, ônibus, caminhões e vans com motor diesel"/>
    <m/>
    <s v="0 | Trecho sem nenhum ponto de apoio ou conforto para o pedestre"/>
    <m/>
    <s v="0 | Trecho de rua sem nenhuma vegetação"/>
    <n v="0"/>
    <m/>
    <n v="6"/>
    <s v="Trecho com alto fluxo de veículo e pessoas, este último podendo reduzir a sensação de inseguraça."/>
    <s v="https://drive.google.com/open?id=1FaUvPj3V6Tv7jUHqsL4xDdityerA1ZB1, https://drive.google.com/open?id=1RbG4dniqbO7qGUwPu-UXX-SYKsYLJnyc, https://drive.google.com/open?id=1sjHHsDdAdCCSTPYQaZvINvB46Y9zsZcs, https://drive.google.com/open?id=1JTxkTWSchZMtOX0zeF9xDu20nJOXXbQV, https://drive.google.com/open?id=1FGqqcBVoHuNJJURXUtEhreUOMDODAepV, https://drive.google.com/open?id=17HROmBSIbvxclUrljMQloH9rmpaGkBc5, https://drive.google.com/open?id=1AlUmegIk9bPMYjFR-GWjXJ8IrJlmU-ZC, https://drive.google.com/open?id=11M66kI_oOnRnqw4STl5aol-kqBdTOec8"/>
    <s v="marilia@mobilize.org.br"/>
    <d v="1899-12-30T14:30:00"/>
    <n v="8"/>
    <n v="10"/>
    <n v="10"/>
    <n v="5"/>
    <n v="5"/>
    <n v="6"/>
    <n v="9"/>
    <n v="7"/>
    <n v="2"/>
    <n v="5"/>
    <n v="0"/>
    <n v="0"/>
    <n v="6"/>
    <n v="7.6"/>
    <n v="7.166666666666667"/>
    <n v="1.5"/>
    <n v="6.1333333333333337"/>
  </r>
  <r>
    <x v="765"/>
    <x v="0"/>
    <x v="137"/>
    <x v="27"/>
    <s v="SP"/>
    <x v="1"/>
    <x v="764"/>
    <x v="0"/>
    <s v="10 | Calçada nivelada, sem imperfeições e dotada de piso tátil"/>
    <m/>
    <s v="10 | Calçada com mais de 3,0 metros de largura e faixa livre com 1,20 m ou mais"/>
    <n v="3.9"/>
    <n v="2"/>
    <m/>
    <s v="10 | Calçada de aparência plana, que não impede o caminhar confortável e seguro"/>
    <m/>
    <s v="10 | Trecho sem obstáculos permite o caminhar contínuo pela calçada"/>
    <m/>
    <s v="10 | Rampas e todas as esquinas, absolutamente de acordo com o padrão da NBR 9050."/>
    <m/>
    <n v="9"/>
    <s v="Falta placa de advertência ao motorista"/>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1"/>
    <m/>
    <n v="6"/>
    <m/>
    <s v="5 | Trecho com algum local para descanso ou abrigo, como parada de ônibus ou marquise de edifício"/>
    <s v="Ponto de ônibus com cobertura nas adjacências"/>
    <s v="10 | Rua com árvores dispostas a cada 10 metros. Canteiros ajardinados e bem mantidos ao lado da calçada. Edificações também têm jardins e árvores"/>
    <n v="17"/>
    <s v="Árvores com plantio regular e que trazem sombra à calçada"/>
    <n v="6"/>
    <s v="Veículos fazem conversão em alta velocidade diminuir próximo à faixa de pedestres."/>
    <s v="https://drive.google.com/open?id=1evWY3poQxRgt2BmDyq7Rfl0ZkPxAu7rI, https://drive.google.com/open?id=1kRkFOq2grHEbBut9S-Kmp-LkedkUPDXh, https://drive.google.com/open?id=1U6I9E2H8XFABvq_c0Zvh81Ctbhoi6zws, https://drive.google.com/open?id=1Ulg2AaU-qDg79G-Jjx-AAZvm51zbrDdN, https://drive.google.com/open?id=1aSf3RuQvVgJegZZdxfGlce4HH5isy5B6, https://drive.google.com/open?id=1yzG6DXL0POaF40YqKPTtTw92maUcV56M, https://drive.google.com/open?id=1ItauXzwFO8HqTj5GCHQYclH6DF-tdxSH, https://drive.google.com/open?id=15Nf6xYoWRUAmz9e2KRORgbEo6VOzbKPJ"/>
    <s v="marilia@mobilize.org.br"/>
    <d v="1899-12-30T15:15:00"/>
    <n v="10"/>
    <n v="10"/>
    <n v="10"/>
    <n v="10"/>
    <n v="10"/>
    <n v="9"/>
    <n v="0"/>
    <n v="0"/>
    <n v="5"/>
    <n v="6"/>
    <n v="5"/>
    <n v="10"/>
    <n v="6"/>
    <n v="10"/>
    <n v="4.5"/>
    <n v="6.833333333333333"/>
    <n v="7.8666666666666663"/>
  </r>
  <r>
    <x v="766"/>
    <x v="0"/>
    <x v="137"/>
    <x v="27"/>
    <s v="SP"/>
    <x v="5"/>
    <x v="765"/>
    <x v="2"/>
    <n v="6"/>
    <m/>
    <n v="7"/>
    <n v="2.7"/>
    <n v="1.3"/>
    <m/>
    <n v="6"/>
    <s v="Trecho com alguma inclinação transversal decorrente de rampa para acesso de veículos."/>
    <s v="10 | Trecho sem obstáculos permite o caminhar contínuo pela calçada"/>
    <m/>
    <s v="0 | Não há rampas de acessibilidade."/>
    <s v="Apenas rampa para veículos."/>
    <n v="2"/>
    <s v="Não há faixa de pedestres. No entanto, devido ao tráfego leve não há muita dificuldade em atravessar."/>
    <s v="5 | Trecho com semáforo para pedestres, mas sem sinal sonoro. Espera para abertura superior a 1 min. e tempo curto (menos de 15 seg.) para travessia"/>
    <s v="Não há semáforo, porém sua inexistência não atrapalha muito a travessia."/>
    <s v="0 | Trecho não tem nenhuma orientação para localização dos pedestres"/>
    <m/>
    <n v="9"/>
    <n v="65"/>
    <m/>
    <n v="8"/>
    <m/>
    <n v="7"/>
    <s v="O edifício está situado próximo à Praça Victor Civita"/>
    <s v="5 | Trecho com algumas árvores que trazem sombra"/>
    <n v="0"/>
    <s v="Havia arborização no outro lado da Rua. 8 árvores no trecho avaliado."/>
    <s v="10 | Local de tráfego leve, com velocidade até 40 km/h, com ruas movimentadas, comércio aberto e “sensação de segurança”"/>
    <s v="Área residencial, sem muito fluxo de pedestres. No entanto, o fato de haver uma delegacia traz sensação de segurança."/>
    <s v="https://drive.google.com/open?id=1-9X1xoWBp5ER--vkEmvMkL5ceqps_YuM, https://drive.google.com/open?id=1QGyO2Ul02khw6pPuKMY9UJPLU4tT0M6P, https://drive.google.com/open?id=1cLU_zkO0N2Sg1t_VOcx50z6w0_yOoG8H, https://drive.google.com/open?id=18UZckKMOK_17HhQqEIQgXe1Hd4B4oWur, https://drive.google.com/open?id=1ufwqM4uXW5mg60RfjiL_IMHiThviGGIi, https://drive.google.com/open?id=1dolP4qSzA44EmvCB-Rv9fUERDu1Z3vvf, https://drive.google.com/open?id=1qp6Yvn1v4noKZtx-birllGCGepktyqat, https://drive.google.com/open?id=1MCQgw1oFrZxlVdnqr3P63ghnX9TN8dbn"/>
    <s v="marilia@mobilize.org.br"/>
    <d v="1899-12-30T15:40:00"/>
    <n v="6"/>
    <n v="7"/>
    <n v="6"/>
    <n v="10"/>
    <n v="0"/>
    <n v="2"/>
    <n v="5"/>
    <n v="0"/>
    <n v="9"/>
    <n v="8"/>
    <n v="7"/>
    <n v="5"/>
    <n v="10"/>
    <n v="5.8"/>
    <n v="2.6666666666666665"/>
    <n v="7.166666666666667"/>
    <n v="5.8666666666666663"/>
  </r>
  <r>
    <x v="767"/>
    <x v="0"/>
    <x v="137"/>
    <x v="27"/>
    <s v="SP"/>
    <x v="9"/>
    <x v="766"/>
    <x v="0"/>
    <n v="8"/>
    <s v="Calçada bem regular, porém com utilização de materiais (pisos) diversos podendo dificultar o trânsito de pessoas com mobilidade reduzida."/>
    <s v="10 | Calçada com mais de 3,0 metros de largura e faixa livre com 1,20 m ou mais"/>
    <n v="2.8"/>
    <n v="1.6"/>
    <s v="A calçada de acesso pela R. Dr. Manoel Carlos Ferraz de Almeida é mais ampla. Tem faixa total de 3.80m e livre de 2.20m."/>
    <s v="10 | Calçada de aparência plana, que não impede o caminhar confortável e seguro"/>
    <m/>
    <n v="9"/>
    <s v="A banca de revista da esquina estrangula um pouco a faixa livre. Pode atrapalhar um trânsito mais intenso de pedestres."/>
    <s v="5 | A rampa existe, mas está fora de norma ou sem manutenção"/>
    <s v="Rampas em péssimo estado de conservação."/>
    <s v="5 | Faixa desgastada, com falta de manutenção e sem placas de advertência."/>
    <m/>
    <s v="0 | Trecho não tem semáforo para pedestre ou semáforo está com defeito"/>
    <m/>
    <n v="8"/>
    <s v="O mercado está próximo à estação Faria Lima do metrô que dispõe de sinalização de orientação."/>
    <n v="6"/>
    <n v="70"/>
    <m/>
    <n v="7"/>
    <s v="Alta concentração de ônibus estacionados."/>
    <s v="10 | Trecho com muitos bancos, praças, minipraças, espaços cobertos para descanso, abrigos para a chuva, banheiros e bebedouros públicos"/>
    <s v="O mercado dispõe de bebedouros, banheiros e está situado próximo ao largo da batata, contando com muitos bancos para descanso."/>
    <s v="10 | Rua com árvores dispostas a cada 10 metros. Canteiros ajardinados e bem mantidos ao lado da calçada. Edificações também têm jardins e árvores"/>
    <n v="11"/>
    <m/>
    <s v="10 | Local de tráfego leve, com velocidade até 40 km/h, com ruas movimentadas, comércio aberto e “sensação de segurança”"/>
    <m/>
    <s v="https://drive.google.com/open?id=1hi4FsYdBEazKWcXV7HqFBA52XMkBS-8v, https://drive.google.com/open?id=1tYXU9N7alheiZ7M45agpTswQmfH29DvH, https://drive.google.com/open?id=1-LXEt5LAFeOHgsgbz8iDb2F0yDWlqFPf, https://drive.google.com/open?id=1XGCNiQJIyONmdapeDEEScGsWBqNgOINX, https://drive.google.com/open?id=1jtNvfUws6lO7C-DAoG59DgUpAPYFteGx, https://drive.google.com/open?id=1eR4zsrNfTw--w-KngTi24axasOvL85b1, https://drive.google.com/open?id=1R9BoTszi2dcVd4wvqpXHLSsvL7ikCDwc, https://drive.google.com/open?id=1h9K9edHb8loUTfYItvblgP5nauYmu6fZ"/>
    <s v="marilia@mobilize.org.br"/>
    <d v="1899-12-30T16:40:00"/>
    <n v="8"/>
    <n v="10"/>
    <n v="10"/>
    <n v="9"/>
    <n v="5"/>
    <n v="5"/>
    <n v="0"/>
    <n v="8"/>
    <n v="6"/>
    <n v="7"/>
    <n v="10"/>
    <n v="10"/>
    <n v="10"/>
    <n v="8.4"/>
    <n v="3.8333333333333335"/>
    <n v="8.1666666666666661"/>
    <n v="7.6"/>
  </r>
  <r>
    <x v="768"/>
    <x v="0"/>
    <x v="137"/>
    <x v="27"/>
    <s v="SP"/>
    <x v="0"/>
    <x v="767"/>
    <x v="1"/>
    <n v="8"/>
    <s v="Faltam algumas peças no piso e não há piso tátil de direcionamento."/>
    <s v="10 | Calçada com mais de 3,0 metros de largura e faixa livre com 1,20 m ou mais"/>
    <n v="3.2"/>
    <n v="2.1"/>
    <s v="Por se tratar de uma praça bem ampla, não há tanta concentração de pedestres nos limites da praça, sendo um fluxo bem fluido de pedestres por todo o largo."/>
    <s v="10 | Calçada de aparência plana, que não impede o caminhar confortável e seguro"/>
    <m/>
    <n v="9"/>
    <s v="Próximo aos acessos da estação de metro e pontos de ônibus há uma certa concentração de ambulantes que podem atrapalhar um pouco um trânsito mais alto de pedestres."/>
    <s v="10 | Rampas e todas as esquinas, absolutamente de acordo com o padrão da NBR 9050."/>
    <m/>
    <n v="7"/>
    <s v="Faixas um pouco apagadas e sem iluminação."/>
    <n v="9"/>
    <s v="Não tem sinal sonoro. Tempos de travessia são bons."/>
    <n v="9"/>
    <s v="Mapas de orientação dentro das estações e indicação de linhas de ônibus nos pontos."/>
    <n v="3"/>
    <n v="77"/>
    <s v="Trânsito de ônibus, caminhões e motos bem elevado, implicando em altos níveis de ruído."/>
    <s v="5 | Trecho com tráfego intenso de veículos, em especial motocicletas, ônibus, caminhões e vans com motor diesel"/>
    <m/>
    <n v="8"/>
    <s v="Sem banheiros e bebedouros públicos. Ponto positivo: mobiliários para lazer e bicicletário público."/>
    <s v="5 | Trecho com algumas árvores que trazem sombra"/>
    <n v="5"/>
    <s v="Algumas árvores ainda são pequenas e não há muito sombreamento. Jardins em mau estado de conservação."/>
    <n v="7"/>
    <s v="Sensação de segurança pelo alto trânsito de pedestres e policiamento local."/>
    <s v="https://drive.google.com/open?id=1ubYaC_gtcLQiQ-QQkufgAn4DmIFpLwpn, https://drive.google.com/open?id=1QiG1OCW76DEC2EQhyuAyUIQMLwAS51Bk, https://drive.google.com/open?id=1rlKu46tOR43ixT8g5OMdob_UVsVX1zIH, https://drive.google.com/open?id=1JaTr87zSLxXUj2KRzlxVAdAQPac7DmS1, https://drive.google.com/open?id=1ZN6t7cWqSsWnPuJmq-dvR8VHn0gB6ySC, https://drive.google.com/open?id=1TOR8Nx-91dNk3dJ8XsPYimV9U_9oIm9h, https://drive.google.com/open?id=1hUm5FiyeshirQOnQTr4PwSX8mqZpjAL9, https://drive.google.com/open?id=1CqfKbksRNrdUkUueRpQ8EQFbKlYJyloA"/>
    <s v="marilia@mobilize.org.br"/>
    <d v="1899-12-30T16:10:00"/>
    <n v="8"/>
    <n v="10"/>
    <n v="10"/>
    <n v="9"/>
    <n v="10"/>
    <n v="7"/>
    <n v="9"/>
    <n v="9"/>
    <n v="3"/>
    <n v="5"/>
    <n v="8"/>
    <n v="5"/>
    <n v="7"/>
    <n v="9.4"/>
    <n v="8"/>
    <n v="4.833333333333333"/>
    <n v="7.9666666666666668"/>
  </r>
  <r>
    <x v="769"/>
    <x v="0"/>
    <x v="137"/>
    <x v="27"/>
    <s v="SP"/>
    <x v="7"/>
    <x v="768"/>
    <x v="0"/>
    <n v="9"/>
    <s v="Calçada regular, mas sem podotátil"/>
    <s v="10 | Calçada com mais de 3,0 metros de largura e faixa livre com 1,20 m ou mais"/>
    <n v="3.8"/>
    <n v="1.8"/>
    <m/>
    <s v="10 | Calçada de aparência plana, que não impede o caminhar confortável e seguro"/>
    <m/>
    <s v="10 | Trecho sem obstáculos permite o caminhar contínuo pela calçada"/>
    <m/>
    <n v="8"/>
    <s v="Rampas dentro dos padrões, mas falta manutenção."/>
    <n v="6"/>
    <m/>
    <n v="4"/>
    <s v="A falta de semáforo para pedestres não prejudica a travessia."/>
    <s v="0 | Trecho não tem nenhuma orientação para localização dos pedestres"/>
    <m/>
    <s v="10 | Trecho com baixo nível de ruído, com, no máximo, 65 dB de nível sonoro"/>
    <n v="65"/>
    <m/>
    <n v="8"/>
    <m/>
    <n v="7"/>
    <s v="Locais de descanso dentro do pátio externo da escola."/>
    <s v="10 | Rua com árvores dispostas a cada 10 metros. Canteiros ajardinados e bem mantidos ao lado da calçada. Edificações também têm jardins e árvores"/>
    <n v="11"/>
    <m/>
    <s v="10 | Local de tráfego leve, com velocidade até 40 km/h, com ruas movimentadas, comércio aberto e “sensação de segurança”"/>
    <m/>
    <s v="https://drive.google.com/open?id=1LZaAV30lKIwoywL1MguLYzozpY5DTBB8, https://drive.google.com/open?id=1S7LxT9jH8Bzd7mb1jM_msJefuF36boau, https://drive.google.com/open?id=1Z9dK7I46czQ6xGZBCaIBVNX9eI7qpShH, https://drive.google.com/open?id=16hROy0_FL0ALgvX8kJgIsoUMTpHE0cZD, https://drive.google.com/open?id=1TQJw4QEvTdJbordLztpSq47uTk-iIExC"/>
    <s v="marilia@mobilize.org.br"/>
    <d v="1899-12-30T17:20:00"/>
    <n v="9"/>
    <n v="10"/>
    <n v="10"/>
    <n v="10"/>
    <n v="8"/>
    <n v="6"/>
    <n v="4"/>
    <n v="0"/>
    <n v="10"/>
    <n v="8"/>
    <n v="7"/>
    <n v="10"/>
    <n v="10"/>
    <n v="9.4"/>
    <n v="4.333333333333333"/>
    <n v="9.1666666666666661"/>
    <n v="8.4"/>
  </r>
  <r>
    <x v="770"/>
    <x v="0"/>
    <x v="137"/>
    <x v="27"/>
    <s v="SP"/>
    <x v="7"/>
    <x v="769"/>
    <x v="2"/>
    <s v="5 | Calçada com frestas, além de algumas falhas no pavimento"/>
    <m/>
    <s v="5 | Calçada com menos de 2,0 metros de largura e faixa livre com menos de 1,20 m"/>
    <n v="2"/>
    <n v="1"/>
    <m/>
    <n v="7"/>
    <s v="A inclinação varia devido às raízes das árvores que levantaram partes do piso da calçada"/>
    <n v="8"/>
    <m/>
    <n v="8"/>
    <s v="Rampas dentro dos padrões, mas falta manutenção."/>
    <n v="7"/>
    <s v="Sem placa de advertência e iluminação"/>
    <n v="4"/>
    <s v="A falta de semáforo para pedestres não prejudica a travessia."/>
    <s v="0 | Trecho não tem nenhuma orientação para localização dos pedestres"/>
    <m/>
    <s v="10 | Trecho com baixo nível de ruído, com, no máximo, 65 dB de nível sonoro"/>
    <n v="65"/>
    <m/>
    <n v="8"/>
    <m/>
    <n v="7"/>
    <s v="Locais de descanso dentro do pátio externo da escola."/>
    <n v="8"/>
    <n v="5"/>
    <s v="Árvores atrapalham a calçada"/>
    <s v="10 | Local de tráfego leve, com velocidade até 40 km/h, com ruas movimentadas, comércio aberto e “sensação de segurança”"/>
    <m/>
    <s v="https://drive.google.com/open?id=1B8eVu5PEmTTFjPfxkFDaM4pcLL137ZM7, https://drive.google.com/open?id=12LoYzanIlCyGijR4kLIf3R4pgnLtbXN9, https://drive.google.com/open?id=1xlxAhAuhDUFleflQWIgrxnbdRjQTl_rW, https://drive.google.com/open?id=1qAgfvtHxYNuNVb6OPXINTNYaz0T8Q14H"/>
    <s v="marilia@mobilize.org.br"/>
    <d v="1899-12-30T17:25:00"/>
    <n v="5"/>
    <n v="5"/>
    <n v="7"/>
    <n v="8"/>
    <n v="8"/>
    <n v="7"/>
    <n v="4"/>
    <n v="0"/>
    <n v="10"/>
    <n v="8"/>
    <n v="7"/>
    <n v="8"/>
    <n v="10"/>
    <n v="6.6"/>
    <n v="4.833333333333333"/>
    <n v="8.5"/>
    <n v="6.9666666666666668"/>
  </r>
  <r>
    <x v="771"/>
    <x v="0"/>
    <x v="137"/>
    <x v="27"/>
    <s v="SP"/>
    <x v="7"/>
    <x v="770"/>
    <x v="2"/>
    <n v="9"/>
    <s v="Calçada regular, mas sem podotátil"/>
    <s v="5 | Calçada com menos de 2,0 metros de largura e faixa livre com menos de 1,20 m"/>
    <n v="2"/>
    <n v="1.1000000000000001"/>
    <m/>
    <s v="10 | Calçada de aparência plana, que não impede o caminhar confortável e seguro"/>
    <m/>
    <s v="10 | Trecho sem obstáculos permite o caminhar contínuo pela calçada"/>
    <m/>
    <n v="8"/>
    <s v="Rampas dentro dos padrões, mas falta manutenção."/>
    <s v="5 | Faixa desgastada, com falta de manutenção e sem placas de advertência."/>
    <m/>
    <n v="4"/>
    <s v="A falta de semáforo para pedestres não prejudica a travessia."/>
    <s v="0 | Trecho não tem nenhuma orientação para localização dos pedestres"/>
    <m/>
    <s v="10 | Trecho com baixo nível de ruído, com, no máximo, 65 dB de nível sonoro"/>
    <n v="65"/>
    <m/>
    <n v="8"/>
    <m/>
    <n v="7"/>
    <s v="Locais de descanso dentro do pátio externo da escola."/>
    <s v="5 | Trecho com algumas árvores que trazem sombra"/>
    <n v="0"/>
    <s v="Arborização vem de dentro da escola."/>
    <s v="10 | Local de tráfego leve, com velocidade até 40 km/h, com ruas movimentadas, comércio aberto e “sensação de segurança”"/>
    <m/>
    <s v="https://drive.google.com/open?id=1Wcqj8VrKL_kwEoKnj49UmxDvexWzdRHG, https://drive.google.com/open?id=11r6Gx-Vk52bId_Nc_jB2uw1rAdcksQ2o, https://drive.google.com/open?id=1X8OWgdvG-5QwHbOJVP_xwpbu4LO1HZAB, https://drive.google.com/open?id=1eGzyg_RVfDiVtN_yPi-mhF3w32v7dFYm"/>
    <s v="marilia@mobilize.org.br"/>
    <d v="1899-12-30T17:30:00"/>
    <n v="9"/>
    <n v="5"/>
    <n v="10"/>
    <n v="10"/>
    <n v="8"/>
    <n v="5"/>
    <n v="4"/>
    <n v="0"/>
    <n v="10"/>
    <n v="8"/>
    <n v="7"/>
    <n v="5"/>
    <n v="10"/>
    <n v="8.4"/>
    <n v="3.8333333333333335"/>
    <n v="7.5"/>
    <n v="7.4666666666666668"/>
  </r>
  <r>
    <x v="772"/>
    <x v="0"/>
    <x v="137"/>
    <x v="27"/>
    <s v="SP"/>
    <x v="9"/>
    <x v="771"/>
    <x v="1"/>
    <s v="10 | Calçada nivelada, sem imperfeições e dotada de piso tátil"/>
    <m/>
    <s v="10 | Calçada com mais de 3,0 metros de largura e faixa livre com 1,20 m ou mais"/>
    <n v="3.9"/>
    <n v="1.3"/>
    <s v="As calçadas das ruas perpendiculares à Av. Faria Lima tem largula total menor, mas preservam uma faixa livre de 2.20m sem comprometer a circulação dos pedestres."/>
    <s v="10 | Calçada de aparência plana, que não impede o caminhar confortável e seguro"/>
    <m/>
    <n v="9"/>
    <s v="O ponto de ônibus e banca de revistas estrangulam um pouco a amplitude da calçada, mas ainda assim mantêm uma faixa livre de 1.30m."/>
    <s v="10 | Rampas e todas as esquinas, absolutamente de acordo com o padrão da NBR 9050."/>
    <m/>
    <n v="9"/>
    <s v="Não tem sinalização de advertência e iluminação."/>
    <n v="7"/>
    <s v="Tempo para travessia de apenas 30 segundos, com tempo de espera maior que 1 minuto. Não há sinal sonoro para cegos."/>
    <s v="0 | Trecho não tem nenhuma orientação para localização dos pedestres"/>
    <m/>
    <n v="3"/>
    <n v="75"/>
    <m/>
    <s v="5 | Trecho com tráfego intenso de veículos, em especial motocicletas, ônibus, caminhões e vans com motor diesel"/>
    <m/>
    <s v="10 | Trecho com muitos bancos, praças, minipraças, espaços cobertos para descanso, abrigos para a chuva, banheiros e bebedouros públicos"/>
    <s v="O próprio museu dispõe de facilidades e locais de descanso."/>
    <n v="7"/>
    <n v="10"/>
    <s v="Poucas árvores na calçada. No entanto o Museu possui jardins bem arborizados que oferecem sombreamento também nas calçadas."/>
    <n v="8"/>
    <s v="Apesar do tráfego intenso, a grande quantidade de pessoas na rua e o funcionamento do museu e comércio local, trazem sensação de segurança."/>
    <s v="https://drive.google.com/open?id=15i1ME7QDI9uWjZeOFRTb7HBse0hrJiNf, https://drive.google.com/open?id=1NSf-iTJlIXlv9f5qh0u7XCuennmlgPMF, https://drive.google.com/open?id=1Wtc83HksLW-D33REwhH3UnPOYC34u9Nw, https://drive.google.com/open?id=1HDuhB9vfB8D4ZOrMvM5qrsgbTYCYG1t_, https://drive.google.com/open?id=1OAqiBYf2-aCmyydnDySuvthSN9T_PO7S, https://drive.google.com/open?id=1-6C7vOLbcRh7oohDga30VUQ538zky8JL, https://drive.google.com/open?id=1RkrXCH7wYDlq6uQOuS0ror-6HCXhIIxU, https://drive.google.com/open?id=1WhYS_k1vYC-G9o4rfnxjMKqOnMIkC1yP, https://drive.google.com/open?id=1wiBgEJT_11Ppl8bED9CKq0Z5Vl0Xa0-I, https://drive.google.com/open?id=1QLsD58NNemkrt-uKxSyxA7-JyeHk-gMS"/>
    <s v="marilia@mobilize.org.br"/>
    <d v="1899-12-30T14:15:00"/>
    <n v="10"/>
    <n v="10"/>
    <n v="10"/>
    <n v="9"/>
    <n v="10"/>
    <n v="9"/>
    <n v="7"/>
    <n v="0"/>
    <n v="3"/>
    <n v="5"/>
    <n v="10"/>
    <n v="7"/>
    <n v="8"/>
    <n v="9.8000000000000007"/>
    <n v="6.833333333333333"/>
    <n v="5.833333333333333"/>
    <n v="8.2333333333333325"/>
  </r>
  <r>
    <x v="773"/>
    <x v="0"/>
    <x v="137"/>
    <x v="27"/>
    <s v="SP"/>
    <x v="1"/>
    <x v="772"/>
    <x v="0"/>
    <n v="8"/>
    <s v="Calçamento com pavimento regular, mas há algum relevo nas peças, decorrentes de um assentamento imperfeito."/>
    <n v="7"/>
    <n v="3"/>
    <n v="2"/>
    <s v="A calçada da R. Iguatemi é bem ampla e sem muitos problemas em relação às faixas livres. No entanto, na R. Aspásia o trecho de calçada tem trechos de largura de faixa livre chegando a 1.10m."/>
    <n v="7"/>
    <s v="Trecho com uma inclinação transversal de aproximadamente de 8º. Porém, como a calçada é bem larga, não há tanto prejuízo."/>
    <n v="8"/>
    <m/>
    <n v="6"/>
    <s v="Rampa dentro da norma, mas contendo fissuras e falta de manutenção."/>
    <s v="5 | Faixa desgastada, com falta de manutenção e sem placas de advertência."/>
    <m/>
    <s v="0 | Trecho não tem semáforo para pedestre ou semáforo está com defeito"/>
    <m/>
    <s v="0 | Trecho não tem nenhuma orientação para localização dos pedestres"/>
    <m/>
    <s v="5 | Trecho com nível alto de ruído, que dificulta a conversação entre pessoas que caminham. Nível acima de 70 dB"/>
    <n v="70"/>
    <m/>
    <n v="6"/>
    <m/>
    <n v="6"/>
    <s v="Próximo ao edifício do Google (espaço privado que tem um gramado que permite o descanso."/>
    <s v="5 | Trecho com algumas árvores que trazem sombra"/>
    <n v="4"/>
    <m/>
    <n v="8"/>
    <m/>
    <s v="https://drive.google.com/open?id=1BOSqLjloFhKtGlXvimrVikX2ub6e6xoP, https://drive.google.com/open?id=1j5hNcGWPx5zc_gdQw0BT-uCyJQrFLJdO, https://drive.google.com/open?id=1almwZXK4ECHoee-hqS32mpVzeWs998CE, https://drive.google.com/open?id=1B1kAzDwTho4qaI0Iy0zC6S5Uu4KGJtMs, https://drive.google.com/open?id=1o4bpNe1BvmKzBGVTV8R3rJJFq2SD8qrB, https://drive.google.com/open?id=1kcazCT09xCKrSJTpIoK9zBEsgeqFJs6k, https://drive.google.com/open?id=1s3oPab-E24wxib04Joq9qWIJnJJN_2B0, https://drive.google.com/open?id=1k1YJ-WAIhF0tYpOB8qUL-xkGpoZBeXAO, https://drive.google.com/open?id=1JKSJ7lN10wuw3zZqHQZw0ixT6Z6wDMDe"/>
    <s v="marilia@mobilize.org.br"/>
    <d v="1899-12-30T14:35:00"/>
    <n v="8"/>
    <n v="7"/>
    <n v="7"/>
    <n v="8"/>
    <n v="6"/>
    <n v="5"/>
    <n v="0"/>
    <n v="0"/>
    <n v="5"/>
    <n v="6"/>
    <n v="6"/>
    <n v="5"/>
    <n v="8"/>
    <n v="7.2"/>
    <n v="2.5"/>
    <n v="5.333333333333333"/>
    <n v="5.9666666666666668"/>
  </r>
  <r>
    <x v="774"/>
    <x v="0"/>
    <x v="148"/>
    <x v="27"/>
    <s v="SP"/>
    <x v="7"/>
    <x v="773"/>
    <x v="0"/>
    <n v="8"/>
    <s v="Alguns buracos e desníveis "/>
    <s v="10 | Calçada com mais de 3,0 metros de largura e faixa livre com 1,20 m ou mais"/>
    <n v="4"/>
    <n v="2"/>
    <m/>
    <s v="10 | Calçada de aparência plana, que não impede o caminhar confortável e seguro"/>
    <s v="Calçadas planas"/>
    <n v="9"/>
    <s v="Algumas tampas fora de lugar dificultam o caminhar e exigem atenção "/>
    <n v="8"/>
    <s v="Rampas com design correto. Falta conservação "/>
    <s v="10 | Faixa de pedestres bem visível, com iluminação para aumentar visibilidade e sinalização de advertência ao motorista"/>
    <s v="Faixas bem visíveis e iluminadas "/>
    <n v="7"/>
    <s v="Espera 60 seg Travessia 40 seg"/>
    <n v="3"/>
    <s v="Há mapas dentro da estação do metrô "/>
    <n v="8"/>
    <n v="70"/>
    <s v="Muitos ônibus no trecho "/>
    <s v="5 | Trecho com tráfego intenso de veículos, em especial motocicletas, ônibus, caminhões e vans com motor diesel"/>
    <s v="Poluição maior nos horários de pico. Vento dispersa poluentes "/>
    <n v="4"/>
    <s v="Somente ponto de ônibus "/>
    <n v="4"/>
    <n v="12"/>
    <s v="Árvores pequenas, não geram sombra"/>
    <n v="6"/>
    <s v="Trânsito intenso, mas bem controlado."/>
    <s v="https://drive.google.com/open?id=1qG7iyfmaI3es6qnV4yZaLsMdzjOOEAjV, https://drive.google.com/open?id=1LAGgCd_doZj-Inok6D-LUYhCDhzuukCU, https://drive.google.com/open?id=17HxncUlm616_m4UE0R4KZXGfeOE8CGGa, https://drive.google.com/open?id=1PtcMFGj2d93ksaZ_sk2wVxLbaO86GKf8, https://drive.google.com/open?id=1yWKYpz_OH4JEsdKUmRDQz0NpP4qf6sth, https://drive.google.com/open?id=1y4mFDui7gMkM26bNy9VtCvaYpwNCK-io, https://drive.google.com/open?id=1ghzFmkXNA6OMZ8qcRvu2t_FmSA-tyKzH, https://drive.google.com/open?id=1hhvMcU8Mk8UKMn1Fb0b3WU8y8S9kLnBv, https://drive.google.com/open?id=19ykUo_6Ltfjv_NKEP0rfJdlH1eFi6vb6"/>
    <m/>
    <m/>
    <n v="8"/>
    <n v="10"/>
    <n v="10"/>
    <n v="9"/>
    <n v="8"/>
    <n v="10"/>
    <n v="7"/>
    <n v="3"/>
    <n v="8"/>
    <n v="5"/>
    <n v="4"/>
    <n v="4"/>
    <n v="6"/>
    <n v="9"/>
    <n v="7.833333333333333"/>
    <n v="5.5"/>
    <n v="7.7666666666666666"/>
  </r>
  <r>
    <x v="775"/>
    <x v="0"/>
    <x v="148"/>
    <x v="27"/>
    <s v="SP"/>
    <x v="2"/>
    <x v="774"/>
    <x v="1"/>
    <n v="4"/>
    <s v="Trechos da rua Borges Lagoa com muitas imperfeições e desníveis, provavelmente gerados por raízes de árvores "/>
    <n v="9"/>
    <n v="3"/>
    <n v="1.5"/>
    <s v="Faixa livre entre 1,50 e 1,20 m. Largura adequada ai tráfego de cadeirantes "/>
    <s v="10 | Calçada de aparência plana, que não impede o caminhar confortável e seguro"/>
    <s v="Calçada sem inclinações "/>
    <n v="6"/>
    <s v="Alguns pontos, especialmente nos portões de acesso ao hospital, são ocupados por vendedores ambulantes, dificultando a passagem de cadeiras de rodas "/>
    <n v="8"/>
    <s v="Há rampas em todas as esquinas e nas faixas de pedestres. Algumas delas pedem ajustes à norma, outras precisam de manutenção. Maioria está em boas condições. "/>
    <n v="8"/>
    <s v="Falta iluminação noturna. "/>
    <n v="7"/>
    <s v="Há três semáforos de pedestres no trecho avaliado.  Tempo de espera de 90 seg Tempo de travessia 30 seg. Um deles tem duas etapas, o que obriga parte dos pedestres a ficar na estreita ilha da av. Ibirapuera "/>
    <s v="0 | Trecho não tem nenhuma orientação para localização dos pedestres"/>
    <s v="Sinalização apenas na estação do metrô e nas entradas do hospital "/>
    <n v="7"/>
    <n v="70"/>
    <s v="Picos de até 90 dB quando semáforos abrem. Ruído maior na av. Ibirapuera"/>
    <n v="7"/>
    <s v="Muitos carros e ônibus. "/>
    <n v="4"/>
    <s v="Apoio apenas no interior dos jardins do hospital. Há uma praça sem bancos na av. Ibirapuera. Pontos de ônibus e de táxis com bancos l"/>
    <n v="6"/>
    <n v="12"/>
    <s v="Árvores na rua Borges Lagoa e jardins ao longo do hospital "/>
    <n v="8"/>
    <s v="Local passa a sensação de segurança "/>
    <s v="https://drive.google.com/open?id=124olhQjNFmQHJJWlhs8bN6N3N-uUeO04, https://drive.google.com/open?id=1jViYXTWaFHtpcR7HU16kON5JNJo7VCXk, https://drive.google.com/open?id=1UlMhq5KULjdu8eZWXf5g-U-BntGkI5EL, https://drive.google.com/open?id=1aajduooKBw33A2dGeAHpd6WtSMe-Xboo, https://drive.google.com/open?id=13nks-F5jbc3WXqnkBidbt8QdmPLMwuGZ, https://drive.google.com/open?id=1VwybFXUUO1gI2lWKB5Cuq7KkRWfc4brS, https://drive.google.com/open?id=19-WSrH_ZpVlD1wGr2UslyDBypo4EfFBU, https://drive.google.com/open?id=1L0jODd4wMz08FFLi1HdQQAjGqu7WHSgV, https://drive.google.com/open?id=1_8haynQmChdznriPge205Oy5jiVvBtFP, https://drive.google.com/open?id=1mjwJDXfP_tRar01A5IFJYTDMKbj_sSWj"/>
    <s v="marcos@mobilize.org.br"/>
    <d v="1899-12-30T09:00:00"/>
    <n v="4"/>
    <n v="9"/>
    <n v="10"/>
    <n v="6"/>
    <n v="8"/>
    <n v="8"/>
    <n v="7"/>
    <n v="0"/>
    <n v="7"/>
    <n v="7"/>
    <n v="4"/>
    <n v="6"/>
    <n v="8"/>
    <n v="7.4"/>
    <n v="6.333333333333333"/>
    <n v="6.166666666666667"/>
    <n v="7"/>
  </r>
  <r>
    <x v="776"/>
    <x v="0"/>
    <x v="148"/>
    <x v="27"/>
    <s v="SP"/>
    <x v="9"/>
    <x v="775"/>
    <x v="1"/>
    <n v="4"/>
    <s v="Buracos na calçada."/>
    <n v="8"/>
    <n v="3"/>
    <n v="1.8"/>
    <m/>
    <n v="9"/>
    <s v="Boa, com alguns trechos ruins "/>
    <n v="7"/>
    <s v="Cones provisórios "/>
    <s v="5 | A rampa existe, mas está fora de norma ou sem manutenção"/>
    <s v="Rampa quebrada por rodas de ônibus "/>
    <s v="5 | Faixa desgastada, com falta de manutenção e sem placas de advertência."/>
    <s v="Faixas bem gastas "/>
    <s v="5 | Trecho com semáforo para pedestres, mas sem sinal sonoro. Espera para abertura superior a 1 min. e tempo curto (menos de 15 seg.) para travessia"/>
    <s v="Tempo dr espera 140 seg. Travessia 20 seg "/>
    <s v="0 | Trecho não tem nenhuma orientação para localização dos pedestres"/>
    <m/>
    <n v="7"/>
    <n v="67"/>
    <s v="Picos de 75 dB"/>
    <n v="7"/>
    <s v="Há algums ônibus elétricos "/>
    <n v="3"/>
    <s v="Apoio na Praça das Artes "/>
    <n v="2"/>
    <n v="2"/>
    <m/>
    <n v="7"/>
    <m/>
    <s v="https://drive.google.com/open?id=1XsAFzj_0AJ3-FUYwWuaMUOH7qpz10ZHL, https://drive.google.com/open?id=1uPOQziyH5jKy_094S5Lo1OSflg8ny6lw, https://drive.google.com/open?id=1ucd5q-p5sN2aSR4KrF86JKMJ6pCYd2h8, https://drive.google.com/open?id=1Uq6TakAa2srviU7yqtBUpgt-etC-s_Sq, https://drive.google.com/open?id=1yhTewAciftqadWtVdveFBd6g3q2xHje1, https://drive.google.com/open?id=1zXq8bXHQftbjlZyXDrQk8ywTAmpm4JiT"/>
    <m/>
    <m/>
    <n v="4"/>
    <n v="8"/>
    <n v="9"/>
    <n v="7"/>
    <n v="5"/>
    <n v="5"/>
    <n v="5"/>
    <n v="0"/>
    <n v="7"/>
    <n v="7"/>
    <n v="3"/>
    <n v="2"/>
    <n v="7"/>
    <n v="6.6"/>
    <n v="4.166666666666667"/>
    <n v="4.666666666666667"/>
    <n v="5.7666666666666666"/>
  </r>
  <r>
    <x v="777"/>
    <x v="0"/>
    <x v="148"/>
    <x v="27"/>
    <s v="SP"/>
    <x v="1"/>
    <x v="776"/>
    <x v="1"/>
    <n v="9"/>
    <s v="Alguns desnivelamentos no piso"/>
    <n v="8"/>
    <n v="4"/>
    <n v="2"/>
    <s v="Largura variável entre 2m e 4m"/>
    <n v="9"/>
    <s v="Um ponto mais inclinado"/>
    <s v="10 | Trecho sem obstáculos permite o caminhar contínuo pela calçada"/>
    <m/>
    <n v="9"/>
    <s v="Rampas com algum desgaste "/>
    <n v="6"/>
    <s v="Uma faixa boa; outra bem gasta "/>
    <n v="6"/>
    <s v="Semáforo diante da Subprefeitura é exemplar: abre 60 s e fecha 60 s. Já o da esquina, exige espera de 120 s e abre apenas 15 s"/>
    <s v="0 | Trecho não tem nenhuma orientação para localização dos pedestres"/>
    <m/>
    <n v="6"/>
    <n v="70"/>
    <s v="Ruído intenso em horário de pico"/>
    <s v="5 | Trecho com tráfego intenso de veículos, em especial motocicletas, ônibus, caminhões e vans com motor diesel"/>
    <s v="Ar ruim!"/>
    <s v="5 | Trecho com algum local para descanso ou abrigo, como parada de ônibus ou marquise de edifício"/>
    <s v="Praça da Subprefeitura e estação do metrô "/>
    <n v="4"/>
    <n v="4"/>
    <s v="Descanso na Praça interna da Subprefeitura "/>
    <n v="8"/>
    <s v="Tráfego um pouco agressivo em horário de pico"/>
    <s v="https://drive.google.com/open?id=1HPgHvvsFgXVoSry0HZ_Pcuj6d06yu4zF, https://drive.google.com/open?id=1N0D5aUYD7_vhT1xq_ASuBcX5JR7fAe3l, https://drive.google.com/open?id=1US4iqokq6WnJSMV3eFRTZjpfpBt4_HeT, https://drive.google.com/open?id=1lR94sgN4ajvNneJsRuGTML1pqjIp_YZo, https://drive.google.com/open?id=1Y1J30oeDr4gDmRvKr7ESBVbNhG-cAG3q, https://drive.google.com/open?id=10yFVGSZ4a1zmpG1WDn_TLerJYrn_IxcP, https://drive.google.com/open?id=1oIVQ38VN75K_B2c_UHTGSC_3fSDxBXfE"/>
    <m/>
    <m/>
    <n v="9"/>
    <n v="8"/>
    <n v="9"/>
    <n v="10"/>
    <n v="9"/>
    <n v="6"/>
    <n v="6"/>
    <n v="0"/>
    <n v="6"/>
    <n v="5"/>
    <n v="5"/>
    <n v="4"/>
    <n v="8"/>
    <n v="9"/>
    <n v="5"/>
    <n v="5"/>
    <n v="7.3"/>
  </r>
  <r>
    <x v="778"/>
    <x v="0"/>
    <x v="148"/>
    <x v="27"/>
    <s v="SP"/>
    <x v="7"/>
    <x v="777"/>
    <x v="2"/>
    <n v="6"/>
    <s v="Alguns buracos e elevações "/>
    <n v="2"/>
    <n v="1.5"/>
    <n v="0.4"/>
    <s v="Calçada estreita na rua Cajamar. Na rua Curupite, lagura de 1.8 m e faixa livre com 1 m"/>
    <s v="5 | Inclinação acima de 5 graus já dificulta a passagem"/>
    <s v="Duas rampa de carro na calçada."/>
    <n v="4"/>
    <s v="Postes impedem a passagem "/>
    <s v="5 | A rampa existe, mas está fora de norma ou sem manutenção"/>
    <s v="Duas rampas "/>
    <n v="7"/>
    <m/>
    <n v="8"/>
    <s v="Semáforo não é necessário "/>
    <s v="0 | Trecho não tem nenhuma orientação para localização dos pedestres"/>
    <m/>
    <n v="9"/>
    <n v="50"/>
    <s v="Rua tranqüila "/>
    <n v="8"/>
    <s v="Não há poluição localizada "/>
    <n v="1"/>
    <s v="Sentar na calçada é o jeito "/>
    <s v="5 | Trecho com algumas árvores que trazem sombra"/>
    <n v="12"/>
    <s v="Jardim da escola oferece conforto "/>
    <n v="8"/>
    <s v="Alguns carros passam em velicidade acima dos 30km/h regulamentados "/>
    <s v="https://drive.google.com/open?id=1ugozR9U6vA_EqAg7h6u2YkSvBs9Cf-sX, https://drive.google.com/open?id=18PIvxfDfifG7aCMWggK8WsjYo4-EfrPQ, https://drive.google.com/open?id=1l9inma-pAn8Thp8mE3_kK8Atz4CMIAy0, https://drive.google.com/open?id=1JVqF031wnT0_F2qAVZusEwfXeHRTiaOV, https://drive.google.com/open?id=1sA--tj6_KOlBgCVND1L4Sum1vJomkGaF, https://drive.google.com/open?id=1iXINThDJtcmzf1g27TH_9h0R2apZ4lWa, https://drive.google.com/open?id=1w-hqGPAoMrj4QSLP6XpBT5k09iqutghW, https://drive.google.com/open?id=1mumqtSuVGaeXlfq6UxMHAxH70agSBrkv, https://drive.google.com/open?id=13Q9iIFzQzFW8_kjuFRnsnpDBmSRtxVyb, https://drive.google.com/open?id=1G2htA8A8ImGQmqmg0wTcHs7vDg44KXCz"/>
    <m/>
    <m/>
    <n v="6"/>
    <n v="2"/>
    <n v="5"/>
    <n v="4"/>
    <n v="5"/>
    <n v="7"/>
    <n v="8"/>
    <n v="0"/>
    <n v="9"/>
    <n v="8"/>
    <n v="1"/>
    <n v="5"/>
    <n v="8"/>
    <n v="4.4000000000000004"/>
    <n v="6.166666666666667"/>
    <n v="6.166666666666667"/>
    <n v="5.4666666666666668"/>
  </r>
  <r>
    <x v="779"/>
    <x v="0"/>
    <x v="148"/>
    <x v="27"/>
    <s v="SP"/>
    <x v="7"/>
    <x v="778"/>
    <x v="2"/>
    <n v="2"/>
    <s v="Buracos, degraus e imperfeições no piso"/>
    <n v="7"/>
    <n v="2"/>
    <n v="1.3"/>
    <s v="Largura variável "/>
    <n v="8"/>
    <m/>
    <s v="5 | Obstáculos obrigam a constantes desvios."/>
    <s v="Postes, lixo e entulhos ocupam a calçada"/>
    <n v="4"/>
    <s v="Uma rampa apenas.  E fora do padrão "/>
    <s v="5 | Faixa desgastada, com falta de manutenção e sem placas de advertência."/>
    <s v="Faixas bem desgastadas."/>
    <n v="9"/>
    <s v="Trecho não precisa de semáforo. "/>
    <s v="0 | Trecho não tem nenhuma orientação para localização dos pedestres"/>
    <m/>
    <s v="10 | Trecho com baixo nível de ruído, com, no máximo, 65 dB de nível sonoro"/>
    <n v="60"/>
    <s v="Rua movimentada somente em horário de pico "/>
    <n v="8"/>
    <m/>
    <s v="0 | Trecho sem nenhum pontos de apoio ou conforto para o pedestre"/>
    <m/>
    <n v="9"/>
    <n v="38"/>
    <s v="Árvores e canteiros sem manutenção "/>
    <n v="8"/>
    <s v="Tráfego leve. À noite local pode ser arriscado"/>
    <s v="https://drive.google.com/open?id=15mLQcB34k3G3-9OXUVaIrg-fz-rL7S7B, https://drive.google.com/open?id=1KiTbtIJqY1jF51gCNJEH4JSxKLkCL1mQ, https://drive.google.com/open?id=1QM8gyYQ56pVAKphkCr6J4ePh4DqVW3Ia, https://drive.google.com/open?id=10BsRmpwJm7TQT7Xz4toctapz9IkHgu6H, https://drive.google.com/open?id=1Rm0xbhJoTEgwg8r0DrycOKoJjofAG1L7, https://drive.google.com/open?id=11SmgrBTewgzFQdggkBDMmUINjhEJlxpY, https://drive.google.com/open?id=1jFP0SS3tM4a5XXDrsdJ3U9X6YhVP--mO, https://drive.google.com/open?id=1HmtIN71gK3FU0YUG1alJfdIEc48QHEID, https://drive.google.com/open?id=12UAWCdjs_CWDAf3OxFFD1C411hOHqYhU"/>
    <m/>
    <m/>
    <n v="2"/>
    <n v="7"/>
    <n v="8"/>
    <n v="5"/>
    <n v="4"/>
    <n v="5"/>
    <n v="9"/>
    <n v="0"/>
    <n v="10"/>
    <n v="8"/>
    <n v="0"/>
    <n v="9"/>
    <n v="8"/>
    <n v="5.2"/>
    <n v="5.5"/>
    <n v="7.666666666666667"/>
    <n v="6.0333333333333332"/>
  </r>
  <r>
    <x v="780"/>
    <x v="0"/>
    <x v="148"/>
    <x v="27"/>
    <s v="SP"/>
    <x v="4"/>
    <x v="779"/>
    <x v="1"/>
    <s v="5 | Calçada com frestas, além de algumas falhas no pavimento"/>
    <s v="Trecho da ponte muito danificado. Trecho da alça de acesso em estado razoável "/>
    <n v="6"/>
    <n v="2"/>
    <n v="1.2"/>
    <s v="Largura variável "/>
    <n v="8"/>
    <s v="Trecho da ponte tem alguns probleminhas &quot;morrinhos&quot;"/>
    <n v="9"/>
    <s v="Alguns ambulantes atrapalham a passagem.  Mas nada grave "/>
    <n v="8"/>
    <s v="Rampas conforme padrão. Precisam manutenção "/>
    <n v="7"/>
    <s v="Faixa no trecho da ponte tem lombofaixa. Faixa próxima ao Terminal está desgastada "/>
    <n v="8"/>
    <s v="Trecho nao tem semáforo, mas motoristas param na faixa"/>
    <n v="4"/>
    <s v="Mapa na estação do metrô "/>
    <n v="4"/>
    <n v="75"/>
    <s v="Tráfego intenso de ônibus e caminhões "/>
    <s v="5 | Trecho com tráfego intenso de veículos, em especial motocicletas, ônibus, caminhões e vans com motor diesel"/>
    <s v="Trecho com muitos veículos diesel"/>
    <s v="0 | Trecho sem nenhum pontos de apoio ou conforto para o pedestre"/>
    <s v="Apoio somente no Terminal "/>
    <s v="5 | Trecho com algumas árvores que trazem sombra"/>
    <n v="12"/>
    <s v="Canteiros pedem manutenção "/>
    <n v="6"/>
    <s v="Travessia da ponte um pouco arriscada à noite"/>
    <s v="https://drive.google.com/open?id=1bGkLb1kThblIR7c4UVZ-ojZLLzVj5fgc, https://drive.google.com/open?id=19yDoYqSEDik3WQOhedkWxw82nEzvmVzq, https://drive.google.com/open?id=17TOVE4fyqvBx_bfARvLp_P5i5uVW3JHX, https://drive.google.com/open?id=1C9CA8brhCnVHYY93fDdWyNCMHCAgeD2G, https://drive.google.com/open?id=1lQpenm7ETUu3N7aB0UQCsT18l0s-7yB1, https://drive.google.com/open?id=1tyjOWdKTXfT2nfaFpwN8dgc2cQHYHU1o"/>
    <m/>
    <m/>
    <n v="5"/>
    <n v="6"/>
    <n v="8"/>
    <n v="9"/>
    <n v="8"/>
    <n v="7"/>
    <n v="8"/>
    <n v="4"/>
    <n v="4"/>
    <n v="5"/>
    <n v="0"/>
    <n v="5"/>
    <n v="6"/>
    <n v="7.2"/>
    <n v="6.833333333333333"/>
    <n v="3.8333333333333335"/>
    <n v="6.333333333333333"/>
  </r>
  <r>
    <x v="781"/>
    <x v="0"/>
    <x v="148"/>
    <x v="27"/>
    <s v="SP"/>
    <x v="4"/>
    <x v="780"/>
    <x v="1"/>
    <n v="4"/>
    <s v="Apenas o trecho de entrada da estação/Terminal rodoviário  est á  bem mantido"/>
    <n v="7"/>
    <n v="2.2000000000000002"/>
    <n v="1.5"/>
    <s v="Há postes mal posicionados"/>
    <s v="10 | Calçada de aparência plana, que não impede o caminhar confortável e seguro"/>
    <s v="Rua plana"/>
    <n v="8"/>
    <s v="Alguns postes no meio da calçada"/>
    <n v="8"/>
    <s v="Rampas conforme padrão mas precisam de manutenção "/>
    <n v="8"/>
    <s v="Faixas (2) em bom estado"/>
    <n v="6"/>
    <s v="Semáforo de travessia da Cruzeiro  do Sul tem 80 segundos fe espera e 20 segundos de travessia. Pedestres param no meio da avenida quando veem o vermelho piscante"/>
    <n v="3"/>
    <s v="Há mapa dentro da estação terminal "/>
    <s v="5 | Trecho com nível alto de ruído, que dificulta a conversação entre pessoas que caminham. Nível acima de 70 dB"/>
    <n v="70"/>
    <s v="Caminhões pesados e ônibus alem de motos barulhentas "/>
    <s v="5 | Trecho com tráfego intenso de veículos, em especial motocicletas, ônibus, caminhões e vans com motor diesel"/>
    <s v="Muitos veículos diesel "/>
    <s v="0 | Trecho sem nenhum pontos de apoio ou conforto para o pedestre"/>
    <s v="Apoio somente no Terminal "/>
    <n v="4"/>
    <n v="5"/>
    <m/>
    <s v="5 | Trecho com trânsito mais agressivo e velocidade regulamentar acima de 50 km/h"/>
    <m/>
    <s v="https://drive.google.com/open?id=1vFhB_IW5jusBJotX4syIB3YsVaMZc18V, https://drive.google.com/open?id=1LD4jR1FcBt806v-KVphb3dF1tZDgA1Sy, https://drive.google.com/open?id=17vs1d-KVplyjHCXs6hbSzfR-3GhA8aBE, https://drive.google.com/open?id=1zGpUNZnhSMe3b02FL_qSS3rwNBgj5QVQ, https://drive.google.com/open?id=1680pbGbYUNimZ7epfYOyq0rKOl_5vzeX, https://drive.google.com/open?id=14mGdg8r3HVV_bJKmHJYsW-8b3b_MlAOt, https://drive.google.com/open?id=1kkUlyVB04UKu5M6xXC3sCWGZem4M6u_f, https://drive.google.com/open?id=1n30OCG2ecKWC9suAVA5nU71FwDRzWixN, https://drive.google.com/open?id=1d-6fagH01LGYONvIIIR1PykPFXxy9xTX"/>
    <m/>
    <m/>
    <n v="4"/>
    <n v="7"/>
    <n v="10"/>
    <n v="8"/>
    <n v="8"/>
    <n v="8"/>
    <n v="6"/>
    <n v="3"/>
    <n v="5"/>
    <n v="5"/>
    <n v="0"/>
    <n v="4"/>
    <n v="5"/>
    <n v="7.4"/>
    <n v="6.5"/>
    <n v="3.8333333333333335"/>
    <n v="6.2666666666666666"/>
  </r>
  <r>
    <x v="782"/>
    <x v="0"/>
    <x v="148"/>
    <x v="27"/>
    <s v="SP"/>
    <x v="4"/>
    <x v="781"/>
    <x v="1"/>
    <n v="6"/>
    <s v="Há pequenas falhas e fraturas no pavimento "/>
    <n v="7"/>
    <n v="2.5"/>
    <n v="1.4"/>
    <s v="Calçada delimitada  por barreira de aço "/>
    <s v="10 | Calçada de aparência plana, que não impede o caminhar confortável e seguro"/>
    <s v="Via plana"/>
    <n v="6"/>
    <s v="Alguns ambulantes atrapalham "/>
    <n v="7"/>
    <s v="Rampas precisam muita manutenção "/>
    <s v="5 | Faixa desgastada, com falta de manutenção e sem placas de advertência."/>
    <s v="Faixas bem gastas no Terminal da Estação "/>
    <n v="6"/>
    <s v="Espera 50 s Travessia 20 s"/>
    <n v="2"/>
    <s v="Mapa dentro da estação "/>
    <s v="5 | Trecho com nível alto de ruído, que dificulta a conversação entre pessoas que caminham. Nível acima de 70 dB"/>
    <n v="80"/>
    <s v="Muitos ônibus e gritaria de ambulantes "/>
    <n v="4"/>
    <s v="Trânsito intenso de ônibus e caminhões "/>
    <s v="0 | Trecho sem nenhum pontos de apoio ou conforto para o pedestre"/>
    <s v="Apoio apenas na Estação "/>
    <n v="3"/>
    <n v="10"/>
    <s v="Arvores esparsas sem paisagismo "/>
    <n v="4"/>
    <s v="Trânsito agressivo "/>
    <s v="https://drive.google.com/open?id=1_v4ZrKLhgV88i1gbkGBWlfgNr4K7C_YF, https://drive.google.com/open?id=18p2GPmFrPn97cV8Z8D9oSaNZPpwQrm8U, https://drive.google.com/open?id=10AvuSGgrQdfHHDPL-1kXH5PNZRrPCgYU, https://drive.google.com/open?id=1Cun-hnEqquH5gDUMxIHq1YShg07cA84s, https://drive.google.com/open?id=1r3R5za3cNDuDYCgCVZhJBz57AbHOoZRI, https://drive.google.com/open?id=1mRoGVZDb7foVN_j9oDSfhKzT8WFLDndz, https://drive.google.com/open?id=1WfH3p6cxGzg5G42A3cR6Qw0RkpbxTiWQ, https://drive.google.com/open?id=1nJmFWxZ9aeY0Mr9HwACsMwdMBeAsys0Y"/>
    <m/>
    <m/>
    <n v="6"/>
    <n v="7"/>
    <n v="10"/>
    <n v="6"/>
    <n v="7"/>
    <n v="5"/>
    <n v="6"/>
    <n v="2"/>
    <n v="5"/>
    <n v="4"/>
    <n v="0"/>
    <n v="3"/>
    <n v="4"/>
    <n v="7.2"/>
    <n v="4.833333333333333"/>
    <n v="3.3333333333333335"/>
    <n v="5.6333333333333337"/>
  </r>
  <r>
    <x v="783"/>
    <x v="0"/>
    <x v="149"/>
    <x v="27"/>
    <s v="SP"/>
    <x v="2"/>
    <x v="782"/>
    <x v="1"/>
    <n v="9"/>
    <s v="Algumas fraturas e buracos"/>
    <n v="8"/>
    <n v="2.7"/>
    <n v="1.6"/>
    <s v="Calçada insuficiente para o tráfego de pedestres "/>
    <s v="10 | Calçada de aparência plana, que não impede o caminhar confortável e seguro"/>
    <s v="Rua plana calçadas idem"/>
    <n v="8"/>
    <s v="Alguns postes desalinhados "/>
    <n v="9"/>
    <s v="Falta conservação "/>
    <s v="10 | Faixa de pedestres bem visível, com iluminação para aumentar visibilidade e sinalização de advertência ao motorista"/>
    <m/>
    <n v="7"/>
    <s v="Espera 60 seg Travessia 35 seg"/>
    <s v="0 | Trecho não tem nenhuma orientação para localização dos pedestres"/>
    <m/>
    <s v="5 | Trecho com nível alto de ruído, que dificulta a conversação entre pessoas que caminham. Nível acima de 70 dB"/>
    <n v="70"/>
    <s v="Avaliação feita em feriado. Pode ser maior"/>
    <s v="5 | Trecho com tráfego intenso de veículos, em especial motocicletas, ônibus, caminhões e vans com motor diesel"/>
    <s v="Muito movimento de ônibus e motos"/>
    <n v="4"/>
    <s v="Só dentro dos hospitais"/>
    <n v="6"/>
    <n v="5"/>
    <s v="Jardins na Faculdade de Medicina "/>
    <n v="7"/>
    <m/>
    <s v="https://drive.google.com/open?id=1Ic7FCKi_Brxq9eodCXLFxAoyAx4IQV7G, https://drive.google.com/open?id=1lBJuMmrZXtN3LxdRY-2qKBMjvOva6mY9, https://drive.google.com/open?id=1xtvA4BOZ3Llu4GsTR2i-8r6cMkFJ97XA, https://drive.google.com/open?id=1LCrRc6iWh6np5kkTwkN_VXXIRrVImo8W, https://drive.google.com/open?id=1GcSBoOeROyCCQEPGCmTZnJNbfGeTgPPV, https://drive.google.com/open?id=1SWZQUH8gXwRB8EuIq3JhRBJrw5Vmd193, https://drive.google.com/open?id=18OCkKszfJel6dKBFKygiXZCBATR96DfU"/>
    <m/>
    <m/>
    <n v="9"/>
    <n v="8"/>
    <n v="10"/>
    <n v="8"/>
    <n v="9"/>
    <n v="10"/>
    <n v="7"/>
    <n v="0"/>
    <n v="5"/>
    <n v="5"/>
    <n v="4"/>
    <n v="6"/>
    <n v="7"/>
    <n v="8.8000000000000007"/>
    <n v="7.333333333333333"/>
    <n v="5.166666666666667"/>
    <n v="7.6"/>
  </r>
  <r>
    <x v="784"/>
    <x v="0"/>
    <x v="149"/>
    <x v="27"/>
    <s v="SP"/>
    <x v="5"/>
    <x v="783"/>
    <x v="1"/>
    <n v="8"/>
    <s v="Algumas falhas e quebras "/>
    <n v="8"/>
    <n v="2.2000000000000002"/>
    <n v="1.2"/>
    <m/>
    <s v="10 | Calçada de aparência plana, que não impede o caminhar confortável e seguro"/>
    <s v="Calçada plana "/>
    <s v="10 | Trecho sem obstáculos permite o caminhar contínuo pela calçada"/>
    <m/>
    <n v="9"/>
    <s v="Requer conservação "/>
    <s v="10 | Faixa de pedestres bem visível, com iluminação para aumentar visibilidade e sinalização de advertência ao motorista"/>
    <s v="Uma faixa na esquina com Enéas Aguiar "/>
    <n v="9"/>
    <s v="Não se aplica"/>
    <s v="0 | Trecho não tem nenhuma orientação para localização dos pedestres"/>
    <m/>
    <s v="5 | Trecho com nível alto de ruído, que dificulta a conversação entre pessoas que caminham. Nível acima de 70 dB"/>
    <n v="70"/>
    <s v="Ruído reverbera"/>
    <n v="6"/>
    <s v="Ônibus motos e muitos carros "/>
    <s v="0 | Trecho sem nenhum pontos de apoio ou conforto para o pedestre"/>
    <m/>
    <s v="5 | Trecho com algumas árvores que trazem sombra"/>
    <n v="11"/>
    <s v="Jardins no Instituto Médico Legal "/>
    <n v="6"/>
    <m/>
    <s v="https://drive.google.com/open?id=1qcLp5s3zgaTrcJ46OEd2Gd8Q_RgdFoEn, https://drive.google.com/open?id=1P0SPsSxJgJLwif-xf3SNSdcRQy77C9Pa, https://drive.google.com/open?id=1berO1aOEncxUUfgKim5eWVaxaaZ33XYi, https://drive.google.com/open?id=1D_O2YeUy2RXVq7ysva407PVQbJ4Vm8rk, https://drive.google.com/open?id=1U9g9R1DYkXftbryHcBLaMcktygEknSXp, https://drive.google.com/open?id=1loU2aBRNaZ9h5BSQzN7TY8rUFf41Bta8"/>
    <m/>
    <m/>
    <n v="8"/>
    <n v="8"/>
    <n v="10"/>
    <n v="10"/>
    <n v="9"/>
    <n v="10"/>
    <n v="9"/>
    <n v="0"/>
    <n v="5"/>
    <n v="6"/>
    <n v="0"/>
    <n v="5"/>
    <n v="6"/>
    <n v="9"/>
    <n v="8"/>
    <n v="4.333333333333333"/>
    <n v="7.5666666666666664"/>
  </r>
  <r>
    <x v="785"/>
    <x v="0"/>
    <x v="148"/>
    <x v="27"/>
    <s v="SP"/>
    <x v="1"/>
    <x v="784"/>
    <x v="1"/>
    <s v="10 | Calçada nivelada, sem imperfeições e dotada de piso tátil"/>
    <s v="Calçada refeita, com piso podotatil "/>
    <s v="10 | Calçada com mais de 3,0 metros de largura e faixa livre com 1,20 m ou mais"/>
    <n v="4.9000000000000004"/>
    <n v="2.8"/>
    <s v="Largura variável há trecho com 3m total e 2 m faixa livre"/>
    <s v="10 | Calçada de aparência plana, que não impede o caminhar confortável e seguro"/>
    <m/>
    <s v="10 | Trecho sem obstáculos permite o caminhar contínuo pela calçada"/>
    <s v="Apenas um hidrante fora de lugar"/>
    <n v="9"/>
    <s v="Rampa do lado oposto precisa manutenção "/>
    <s v="10 | Faixa de pedestres bem visível, com iluminação para aumentar visibilidade e sinalização de advertência ao motorista"/>
    <s v="Faixa bem conservada, com iluminação específica "/>
    <n v="9"/>
    <s v="Espera: 30 seg Abertura 30 seg"/>
    <n v="7"/>
    <s v="Sinalização para ciclistas"/>
    <n v="6"/>
    <n v="66"/>
    <s v="Picos de ruido com até 75 dB"/>
    <n v="4"/>
    <s v="Cheiro de fumaça "/>
    <s v="5 | Trecho com algum local para descanso ou abrigo, como parada de ônibus ou marquise de edifício"/>
    <s v="Abrigo e banheiro no Poupatempo "/>
    <n v="4"/>
    <n v="3"/>
    <s v="Há apenas arbustos que não fazem sombra"/>
    <s v="5 | Trecho com trânsito mais agressivo e velocidade regulamentar acima de 50 km/h"/>
    <s v="Trânsito ameaçador "/>
    <s v="https://photos.google.com/u/1/album/AF1QipNJfklsWIE9FzdJmP2DBNlIDXuy3j_OMFzGGVzJ"/>
    <s v="marcos@mobilize.org.br"/>
    <d v="1899-12-30T14:00:00"/>
    <n v="10"/>
    <n v="10"/>
    <n v="10"/>
    <n v="10"/>
    <n v="9"/>
    <n v="10"/>
    <n v="9"/>
    <n v="7"/>
    <n v="6"/>
    <n v="4"/>
    <n v="5"/>
    <n v="4"/>
    <n v="5"/>
    <n v="9.8000000000000007"/>
    <n v="9.1666666666666661"/>
    <n v="4.833333333333333"/>
    <n v="8.1999999999999993"/>
  </r>
  <r>
    <x v="786"/>
    <x v="0"/>
    <x v="148"/>
    <x v="27"/>
    <s v="SP"/>
    <x v="9"/>
    <x v="785"/>
    <x v="1"/>
    <n v="8"/>
    <s v="Trechos quebrados. Sem podotatil "/>
    <n v="8"/>
    <n v="2.8"/>
    <n v="1.9"/>
    <m/>
    <s v="10 | Calçada de aparência plana, que não impede o caminhar confortável e seguro"/>
    <s v="Rua plana, calçadas idem"/>
    <n v="6"/>
    <s v="Postes no meio da calçada"/>
    <n v="8"/>
    <s v="Há rampas, mas falta manutenção "/>
    <s v="10 | Faixa de pedestres bem visível, com iluminação para aumentar visibilidade e sinalização de advertência ao motorista"/>
    <s v="Faixa bem definida "/>
    <n v="7"/>
    <s v="Espera 50 seg. Abertura 20 seg"/>
    <s v="0 | Trecho não tem nenhuma orientação para localização dos pedestres"/>
    <m/>
    <n v="6"/>
    <n v="66"/>
    <s v="Picos de até 80 dB"/>
    <n v="4"/>
    <s v="Cheiro de fumaça "/>
    <n v="2"/>
    <s v="Apoio apenas no interior do Tendal"/>
    <n v="1"/>
    <n v="1"/>
    <s v="Árvore em mau estado "/>
    <s v="5 | Trecho com trânsito mais agressivo e velocidade regulamentar acima de 50 km/h"/>
    <s v="Trânsito ameaçador "/>
    <s v="https://drive.google.com/open?id=11VulDDMR2PHn61sZWTB5_eINbjGO7rTN, https://drive.google.com/open?id=1pqc3jjo2oS2VCC0lRoYRyWr2W0gqSFmL, https://drive.google.com/open?id=1U07EFKXYgLykRzyi-26hu9DxBZ2EsAhj, https://drive.google.com/open?id=1RzCaYdNF7DtgQ6Gy9-EUFtgo5tTlNr0j, https://drive.google.com/open?id=1i42zCWHWt831vuV0-qYB28_vESaaY7DF, https://drive.google.com/open?id=1kgmt1mXHaPWVskwggGffgIfgwL2Ym-dU"/>
    <s v="marcos@mobilize.org.br"/>
    <d v="1899-12-30T14:45:00"/>
    <n v="8"/>
    <n v="8"/>
    <n v="10"/>
    <n v="6"/>
    <n v="8"/>
    <n v="10"/>
    <n v="7"/>
    <n v="0"/>
    <n v="6"/>
    <n v="4"/>
    <n v="2"/>
    <n v="1"/>
    <n v="5"/>
    <n v="8"/>
    <n v="7.333333333333333"/>
    <n v="3.3333333333333335"/>
    <n v="6.6333333333333337"/>
  </r>
  <r>
    <x v="787"/>
    <x v="0"/>
    <x v="148"/>
    <x v="27"/>
    <s v="SP"/>
    <x v="4"/>
    <x v="786"/>
    <x v="1"/>
    <s v="5 | Calçada com frestas, além de algumas falhas no pavimento"/>
    <s v="Trecho de acesso à estação e ao Instituto estão muito danificados"/>
    <n v="8"/>
    <n v="2.8"/>
    <n v="1.7"/>
    <s v="Trecho com alto movimento e parte da calçada bloqueada por tapume"/>
    <s v="10 | Calçada de aparência plana, que não impede o caminhar confortável e seguro"/>
    <s v="Rua plana"/>
    <s v="5 | Obstáculos obrigam a constantes desvios."/>
    <s v="Tapumes, postes e ambulantes bloqueiam passagem "/>
    <n v="6"/>
    <s v="Rampas sem manutenção "/>
    <n v="9"/>
    <s v="Faixa na Guaicurus termina em rampa parcialmente bloqueada. Rampas sem manutenção "/>
    <n v="6"/>
    <s v="Por estar em área de circulação de pcds, semáforos deveriam ter sinal sonoro. Espera 50 seg. Travessia 30 seg"/>
    <s v="0 | Trecho não tem nenhuma orientação para localização dos pedestres"/>
    <m/>
    <s v="5 | Trecho com nível alto de ruído, que dificulta a conversação entre pessoas que caminham. Nível acima de 70 dB"/>
    <n v="75"/>
    <s v="Muitos ônibus acelerando "/>
    <n v="4"/>
    <s v="Trecho com muitos ônibus "/>
    <n v="7"/>
    <s v="Há praça nas imediações "/>
    <s v="5 | Trecho com algumas árvores que trazem sombra"/>
    <n v="12"/>
    <s v="Praça anexa com muitas árvores "/>
    <n v="7"/>
    <s v="Circulação alta de pedestres traz segurança ao local"/>
    <s v="https://drive.google.com/open?id=1E6G5XyOxQNXcoPai1MpXnb3wbrRtButD, https://drive.google.com/open?id=1Bo-n4WXr-AZbrf1aObuvRWBCdnjJ8oVb, https://drive.google.com/open?id=11kQKa7U_V1m04o2YuzuU0x7wH6W8kc0s, https://drive.google.com/open?id=1UjGaN5DD6eank0G5FuyS7PsuvbhoNnC3, https://drive.google.com/open?id=1IpqW7L80WuDrOvn0Qe_FrUpfqenzonnO, https://drive.google.com/open?id=1dxpHZjbJcdaMkUVsh8VdUUmigwUxeeik, https://drive.google.com/open?id=1IQ87XIo_a9x7S4BgZtoFTvloR2i2MI0k, https://drive.google.com/open?id=1YxtQiWMSWF4iXfqQyRpBqzAWyGBb8FIG, https://drive.google.com/open?id=1dOCaoYeymDv_c1fAgYvxLq1JAKtqHaps"/>
    <s v="marcos@mobilize.org.br"/>
    <d v="1899-12-30T15:15:00"/>
    <n v="5"/>
    <n v="8"/>
    <n v="10"/>
    <n v="5"/>
    <n v="6"/>
    <n v="9"/>
    <n v="6"/>
    <n v="0"/>
    <n v="5"/>
    <n v="4"/>
    <n v="7"/>
    <n v="5"/>
    <n v="7"/>
    <n v="6.8"/>
    <n v="6.5"/>
    <n v="5.166666666666667"/>
    <n v="6.4333333333333336"/>
  </r>
  <r>
    <x v="788"/>
    <x v="0"/>
    <x v="148"/>
    <x v="27"/>
    <s v="SP"/>
    <x v="3"/>
    <x v="787"/>
    <x v="1"/>
    <n v="9"/>
    <s v="Alguns trechos desnivelados"/>
    <n v="8"/>
    <n v="2.7"/>
    <n v="1.7"/>
    <m/>
    <s v="10 | Calçada de aparência plana, que não impede o caminhar confortável e seguro"/>
    <s v="Área plana"/>
    <n v="9"/>
    <s v="Alguns poucos ambulantes atrapalham o fluxo de pedestres "/>
    <n v="9"/>
    <s v="Algumas rampas demandam conservação "/>
    <s v="10 | Faixa de pedestres bem visível, com iluminação para aumentar visibilidade e sinalização de advertência ao motorista"/>
    <s v="Motoristas respeitam faixas"/>
    <n v="8"/>
    <s v="Travessias em duas fases. Espera: 50 Travessia 30 seg"/>
    <s v="0 | Trecho não tem nenhuma orientação para localização dos pedestres"/>
    <m/>
    <n v="6"/>
    <n v="65"/>
    <s v="Picos de até 70 dB"/>
    <s v="5 | Trecho com tráfego intenso de veículos, em especial motocicletas, ônibus, caminhões e vans com motor diesel"/>
    <s v="Muitos ônibus, motos e vans"/>
    <s v="5 | Trecho com algum local para descanso ou abrigo, como parada de ônibus ou marquise de edifício"/>
    <s v="Apoio no interior do mercado "/>
    <n v="4"/>
    <n v="11"/>
    <s v="Palmeiras não fazem sombra "/>
    <n v="7"/>
    <s v="Grande circulação de pessoas "/>
    <s v="https://drive.google.com/open?id=1-O2kf6in2ewn3GVjPu6E_jinKhOFdqE9, https://drive.google.com/open?id=13pyP6eQt2Je4OL430QJtwbWc5qqxohon, https://drive.google.com/open?id=13mHvIAiPVFhK9JLEhTKSxS07S6k2UylR, https://drive.google.com/open?id=105GONhUgjb3xrXI38QlMCOtiBPtW-NtU, https://drive.google.com/open?id=1QsL1icC5DTBi1pclrsaokirvaNzC3Oj4, https://drive.google.com/open?id=10zh72PYbhwuKCiixJ8lESS-dfiijnbXN, https://drive.google.com/open?id=12JzCh61mX8aBuwVUQveDGWj-FmnkoM7I, https://drive.google.com/open?id=1ZXMr9s0QhwIxbytdpFqIqtxfd9e7Xk06"/>
    <s v="marcos@mobilize.org.br"/>
    <d v="1899-12-30T16:00:00"/>
    <n v="9"/>
    <n v="8"/>
    <n v="10"/>
    <n v="9"/>
    <n v="9"/>
    <n v="10"/>
    <n v="8"/>
    <n v="0"/>
    <n v="6"/>
    <n v="5"/>
    <n v="5"/>
    <n v="4"/>
    <n v="7"/>
    <n v="9"/>
    <n v="7.666666666666667"/>
    <n v="5"/>
    <n v="7.7333333333333334"/>
  </r>
  <r>
    <x v="789"/>
    <x v="0"/>
    <x v="148"/>
    <x v="27"/>
    <s v="SP"/>
    <x v="7"/>
    <x v="788"/>
    <x v="2"/>
    <n v="8"/>
    <s v="Calçada pede manutenção "/>
    <s v="10 | Calçada com mais de 3,0 metros de largura e faixa livre com 1,20 m ou mais"/>
    <n v="3.3"/>
    <n v="2.9"/>
    <s v="Calçada larga para o movimento de pessoas. Em um sábado "/>
    <s v="10 | Calçada de aparência plana, que não impede o caminhar confortável e seguro"/>
    <s v="Rua plana"/>
    <n v="9"/>
    <s v="Apenas alguns vasos e lixo atrapalham o fluxo de pedestres "/>
    <n v="6"/>
    <s v="Rampa apenas na esquina com rua 12 de outubro "/>
    <n v="6"/>
    <s v="Gaixa e rampa na esquina com rua 12 de outubro "/>
    <n v="8"/>
    <s v="Tráfego leve dispensa semáforo "/>
    <s v="0 | Trecho não tem nenhuma orientação para localização dos pedestres"/>
    <m/>
    <s v="10 | Trecho com baixo nível de ruído, com, no máximo, 65 dB de nível sonoro"/>
    <n v="55"/>
    <s v="Rua calma. Ruído eventual"/>
    <n v="8"/>
    <s v="Tráfego leve "/>
    <s v="0 | Trecho sem nenhum ponto de apoio ou conforto para o pedestre"/>
    <m/>
    <s v="5 | Trecho com algumas árvores que trazem sombra"/>
    <n v="7"/>
    <s v="Árvores da escola sombreiam calçadas "/>
    <s v="10 | Local de tráfego leve, com velocidade até 40 km/h, com ruas movimentadas, comércio aberto e “sensação de segurança”"/>
    <s v="Local agradável "/>
    <s v="https://drive.google.com/open?id=1gW2FquxqM_94SUho8n_BX3lgNvoyCL5-, https://drive.google.com/open?id=1uhjFlOtqPfbGGaDFyXPaSRO4lB069Ilb, https://drive.google.com/open?id=1e2dDaiHhl9TvrCRnK9V5-PwpyNPLJGGx, https://drive.google.com/open?id=12aXvcOza1wqI1Ygtr-SSmbPwAV6JDcTu, https://drive.google.com/open?id=1v_iEgtrHUU7mwIH-8jidmZZMYyd9-UiT, https://drive.google.com/open?id=1Bb1Ju8evWYt-9knODANT57Cd9uHwKMgH, https://drive.google.com/open?id=1dQXt5obHn6Mpv_zwnrUROgOW6Xr86iGR, https://drive.google.com/open?id=1oSkKB5VEFEAgvcmSb-9bXJSfbmRaeAVr, https://drive.google.com/open?id=1QKwpKBvMbxlMzrKAST_WqMdqDC4CLxQC"/>
    <s v="marcos@mobilize.org.br"/>
    <d v="1899-12-30T17:37:00"/>
    <n v="8"/>
    <n v="10"/>
    <n v="10"/>
    <n v="9"/>
    <n v="6"/>
    <n v="6"/>
    <n v="8"/>
    <n v="0"/>
    <n v="10"/>
    <n v="8"/>
    <n v="0"/>
    <n v="5"/>
    <n v="10"/>
    <n v="8.6"/>
    <n v="5.666666666666667"/>
    <n v="6.333333333333333"/>
    <n v="7.7"/>
  </r>
  <r>
    <x v="790"/>
    <x v="0"/>
    <x v="148"/>
    <x v="27"/>
    <s v="SP"/>
    <x v="4"/>
    <x v="789"/>
    <x v="0"/>
    <n v="8"/>
    <s v="Algumas frestas e placas desniveladas "/>
    <n v="9"/>
    <n v="3.7"/>
    <n v="2.4"/>
    <s v="Calçada larga. Podotatil no trecho de 100 metros avaliado"/>
    <s v="10 | Calçada de aparência plana, que não impede o caminhar confortável e seguro"/>
    <s v="Rua com leve declive "/>
    <n v="7"/>
    <s v="Banca de jornais e telefone público dificultam a passagem "/>
    <s v="10 | Rampas e todas as esquinas, absolutamente de acordo com o padrão da NBR 9050."/>
    <m/>
    <n v="9"/>
    <s v="Faixa um pouco gasta. Asfalto irregular dificulta passagem de cadeirante "/>
    <s v="10 | Trecho com semáforos para pedestres, dotados de botoeira e sinal sonoro para cegos. Tempo de espera máximo de 1 min. e tempo de travessia suficiente para uma pessoa que ande devagar"/>
    <s v="Rua calma, dispensa semáforo "/>
    <s v="0 | Trecho não tem nenhuma orientação para localização dos pedestres"/>
    <m/>
    <n v="8"/>
    <n v="60"/>
    <s v="Ruído de aparelhos de som de carros "/>
    <s v="10 | Trecho com baixo nível de poluição, permitindo sentir até o aroma de plantas e flores"/>
    <m/>
    <s v="5 | Trecho com algum local para descanso ou abrigo, como parada de ônibus ou marquise de edifício"/>
    <s v="Trecho urbanizado pela estação "/>
    <s v="10 | Rua com árvores dispostas a cada 10 metros. Canteiros ajardinados e bem mantidos ao lado da calçada. Edificações também têm jardins e árvores"/>
    <n v="20"/>
    <m/>
    <n v="7"/>
    <s v="A noite, local tem baixo movimento "/>
    <s v="https://drive.google.com/open?id=1ub8tEK6LdZf8eMksOSsgAbQ_pG9w4rE7, https://drive.google.com/open?id=1UEQLZBixVslZQnxbrsFusyFlpUZ_KdUq, https://drive.google.com/open?id=1ULdUjKw7vv7BZ37CBcbxVfpxJL5fnmx3, https://drive.google.com/open?id=1GFtneV1p-SrKfYLsjyjIJupG3sSNBHLH, https://drive.google.com/open?id=19kkcMafmdXssqPg3kNgrGsWP89yuLO8d, https://drive.google.com/open?id=1jP63DxgwJBlhbrqqU1fhkzbvhDNBFuPY, https://drive.google.com/open?id=1aOFwqhvDahTvlHEq9_4mlv3FibIpqs8u, https://drive.google.com/open?id=1fkPWbHrjMiCxdLgaptgF1hrLG9yrZIfv, https://drive.google.com/open?id=1j-dXuPAYK3zLQZZadhwHM7jBX6jJ5U6r"/>
    <s v="marcos@mobilize.org.br"/>
    <d v="1899-12-30T17:15:00"/>
    <n v="8"/>
    <n v="9"/>
    <n v="10"/>
    <n v="7"/>
    <n v="10"/>
    <n v="9"/>
    <n v="10"/>
    <n v="0"/>
    <n v="8"/>
    <n v="10"/>
    <n v="5"/>
    <n v="10"/>
    <n v="7"/>
    <n v="8.8000000000000007"/>
    <n v="7.833333333333333"/>
    <n v="8.5"/>
    <n v="8.3666666666666671"/>
  </r>
  <r>
    <x v="791"/>
    <x v="0"/>
    <x v="149"/>
    <x v="27"/>
    <s v="SP"/>
    <x v="7"/>
    <x v="790"/>
    <x v="2"/>
    <n v="9"/>
    <s v="Algumas falhas no piso"/>
    <n v="9"/>
    <n v="3"/>
    <n v="2"/>
    <s v="Edifício anexo ao Hospital Municipal Saboia de Medeiros "/>
    <n v="6"/>
    <s v="Trecho em rampa no ponto de recolhimento de lixo "/>
    <s v="10 | Trecho sem obstáculos permite o caminhar contínuo pela calçada"/>
    <m/>
    <s v="5 | A rampa existe, mas está fora de norma ou sem manutenção"/>
    <m/>
    <s v="5 | Faixa desgastada, com falta de manutenção e sem placas de advertência."/>
    <s v="Somente uma faixa na entrada do hospital e escola "/>
    <n v="9"/>
    <s v="Movimento baixo dispensa semáforo "/>
    <s v="0 | Trecho não tem nenhuma orientação para localização dos pedestres"/>
    <m/>
    <s v="10 | Trecho com baixo nível de ruído, com, no máximo, 65 dB de nível sonoro"/>
    <n v="55"/>
    <s v="Pouco movimento "/>
    <n v="7"/>
    <s v="Cheiro de lixo"/>
    <s v="0 | Trecho sem nenhum ponto de apoio ou conforto para o pedestre"/>
    <m/>
    <n v="8"/>
    <n v="8"/>
    <s v="Árvores pequenas "/>
    <n v="7"/>
    <s v="Alguns carros em alta velocidade "/>
    <s v="https://drive.google.com/open?id=1Wzfd__6etb4YMkcj5yVx4xCSFQSooWHD, https://drive.google.com/open?id=1NNEdAIhtREVLUSxnbKHbL2h8SM5BPO87, https://drive.google.com/open?id=1Wqq8L7jlPYZmsnx-6DOYnufNm5JaXTny, https://drive.google.com/open?id=1WUiSHPWNDnVfhypCLQqoq4B_BpY82afM"/>
    <s v="regina@mobilize.org.br"/>
    <d v="1899-12-30T09:30:00"/>
    <n v="9"/>
    <n v="9"/>
    <n v="6"/>
    <n v="10"/>
    <n v="5"/>
    <n v="5"/>
    <n v="9"/>
    <n v="0"/>
    <n v="10"/>
    <n v="7"/>
    <n v="0"/>
    <n v="8"/>
    <n v="7"/>
    <n v="7.8"/>
    <n v="5.5"/>
    <n v="7.166666666666667"/>
    <n v="7.1333333333333337"/>
  </r>
  <r>
    <x v="792"/>
    <x v="0"/>
    <x v="149"/>
    <x v="27"/>
    <s v="SP"/>
    <x v="7"/>
    <x v="791"/>
    <x v="0"/>
    <n v="9"/>
    <s v="Piso intertravado com alguns desníveis "/>
    <n v="8"/>
    <n v="3"/>
    <n v="2.5"/>
    <m/>
    <s v="10 | Calçada de aparência plana, que não impede o caminhar confortável e seguro"/>
    <s v="Rua um pouco inclinada "/>
    <n v="6"/>
    <s v="Ambulantes dificultam a circulação "/>
    <s v="5 | A rampa existe, mas está fora de norma ou sem manutenção"/>
    <s v="Somente uma rampa "/>
    <s v="0 | Sem faixa de travessia no trecho"/>
    <s v="Local perigoso, em curva "/>
    <n v="3"/>
    <s v="Semáforo necessário!"/>
    <s v="0 | Trecho não tem nenhuma orientação para localização dos pedestres"/>
    <m/>
    <n v="7"/>
    <n v="60"/>
    <m/>
    <n v="6"/>
    <m/>
    <s v="0 | Trecho sem nenhum ponto de apoio ou conforto para o pedestre"/>
    <s v="Apoio somente no PS "/>
    <n v="7"/>
    <n v="12"/>
    <s v="Área razoavelmente arborizada "/>
    <n v="7"/>
    <s v="Riscos de trânsito "/>
    <s v="https://drive.google.com/open?id=1ZwtAwhF_jdo22tU8GIrlkMhGdmon-FL8, https://drive.google.com/open?id=1PWUgebTxCwlx16X3ynsvqnPWPrw3zjSS, https://drive.google.com/open?id=1AhMm4EGDPLzSdiaQWUlPfhhUXh6f5GFD, https://drive.google.com/open?id=1exh6kQJRVmUz6dp8jktLztYC3m5GJGuV, https://drive.google.com/open?id=1motuYt5tgBUSp1ztO-ZxDAFlpQ_jauWx, https://drive.google.com/open?id=10Nk1Lsb2U21zkSbdnIFG5fxONYy-d08z"/>
    <s v="regina@mobilize.org.br"/>
    <d v="1899-12-30T10:00:00"/>
    <n v="9"/>
    <n v="8"/>
    <n v="10"/>
    <n v="6"/>
    <n v="5"/>
    <n v="0"/>
    <n v="3"/>
    <n v="0"/>
    <n v="7"/>
    <n v="6"/>
    <n v="0"/>
    <n v="7"/>
    <n v="7"/>
    <n v="7.6"/>
    <n v="1"/>
    <n v="5.666666666666667"/>
    <n v="5.833333333333333"/>
  </r>
  <r>
    <x v="793"/>
    <x v="0"/>
    <x v="149"/>
    <x v="27"/>
    <s v="SP"/>
    <x v="9"/>
    <x v="792"/>
    <x v="2"/>
    <n v="9"/>
    <s v="Não tem podotatil "/>
    <n v="7"/>
    <n v="2"/>
    <n v="1.3"/>
    <m/>
    <s v="10 | Calçada de aparência plana, que não impede o caminhar confortável e seguro"/>
    <m/>
    <s v="10 | Trecho sem obstáculos permite o caminhar contínuo pela calçada"/>
    <m/>
    <s v="5 | A rampa existe, mas está fora de norma ou sem manutenção"/>
    <s v="Apenas uma rampa "/>
    <n v="4"/>
    <s v="Movimento baixo de veículos "/>
    <n v="8"/>
    <s v="Semáforo desnecessário "/>
    <s v="0 | Trecho não tem nenhuma orientação para localização dos pedestres"/>
    <m/>
    <s v="10 | Trecho com baixo nível de ruído, com, no máximo, 65 dB de nível sonoro"/>
    <n v="41"/>
    <s v="Apenas ruído de aviões em Congonhas "/>
    <s v="10 | Trecho com baixo nível de poluição, permitindo sentir até o aroma de plantas e flores"/>
    <s v="Tráfego leve"/>
    <s v="10 | Trecho com muitos bancos, praças, minipraças, espaços cobertos para descanso, abrigos para a chuva, banheiros e bebedouros públicos"/>
    <s v="Praca próxima"/>
    <s v="10 | Rua com árvores dispostas a cada 10 metros. Canteiros ajardinados e bem mantidos ao lado da calçada. Edificações também têm jardins e árvores"/>
    <n v="20"/>
    <s v="Trecho bem arborizado"/>
    <n v="7"/>
    <s v="Pouco movimento. Pode ser perigoso à noite "/>
    <s v="https://drive.google.com/open?id=1JBq2cj7UjjvQPkB-g6P5oe6hQiYxucq8, https://drive.google.com/open?id=1-1XLRfy1hA4DdzPHzfizX4LIZIgBmCxc, https://drive.google.com/open?id=1XZRJYCYg1wOVZMb2RKJfU9_M8tOF6fnh, https://drive.google.com/open?id=1G9tJytgKsPQ3h7aAyeTBDRotu7sdHPJ8, https://drive.google.com/open?id=1EjnhKU5zTGoRt-4BySRKlq6NkrAdSOcz, https://drive.google.com/open?id=1lT75JE7a7ZnzXzRPrKWZXf3ECecTnsHg, https://drive.google.com/open?id=1t1q-IKhs9cQES1xax-g9zeiwvRnaPnDB"/>
    <s v="regina@mobilize.org.br"/>
    <d v="1899-12-30T11:00:00"/>
    <n v="9"/>
    <n v="7"/>
    <n v="10"/>
    <n v="10"/>
    <n v="5"/>
    <n v="4"/>
    <n v="8"/>
    <n v="0"/>
    <n v="10"/>
    <n v="10"/>
    <n v="10"/>
    <n v="10"/>
    <n v="7"/>
    <n v="8.1999999999999993"/>
    <n v="4.666666666666667"/>
    <n v="10"/>
    <n v="7.7333333333333334"/>
  </r>
  <r>
    <x v="794"/>
    <x v="0"/>
    <x v="148"/>
    <x v="27"/>
    <s v="SP"/>
    <x v="7"/>
    <x v="793"/>
    <x v="0"/>
    <s v="0 | Calçada completamente destruída, repleta de buracos, blocos e pedras soltas que “empurram” o pedestre para a rua"/>
    <s v="Na praça  (esquina) o piso de mosaico português está em bom estado. Na parte em intertravado, qQuatro buracos enormes impedem a passagem. Piso intertravado destruído "/>
    <n v="8"/>
    <n v="2.4"/>
    <n v="1.2"/>
    <s v="Boa largura, mas comprometida por canteiros e buracos"/>
    <s v="10 | Calçada de aparência plana, que não impede o caminhar confortável e seguro"/>
    <s v="Rua plana"/>
    <n v="8"/>
    <s v="Canteiros atrapalham o fluxo "/>
    <n v="1"/>
    <s v="Apenas uma rampa, sem manutenção e sem continuidade no outro lado da rua"/>
    <s v="0 | Sem faixa de travessia no trecho"/>
    <m/>
    <n v="4"/>
    <s v="Falta faixa e semáforo em frente à escola"/>
    <s v="0 | Trecho não tem nenhuma orientação para localização dos pedestres"/>
    <m/>
    <n v="7"/>
    <n v="50"/>
    <s v="Rua tem picos de trânsito, com aumento do ruído "/>
    <n v="7"/>
    <s v="Ônibus circulam no trecho "/>
    <n v="9"/>
    <s v="Praça Cel Fernando Prestes é muito agradável, tem bancos, jardins e boa arborização.Falta manutenção "/>
    <s v="10 | Rua com árvores dispostas a cada 10 metros. Canteiros ajardinados e bem mantidos ao lado da calçada. Edificações também têm jardins e árvores"/>
    <n v="11"/>
    <m/>
    <s v="10 | Local de tráfego leve, com velocidade até 40 km/h, com ruas movimentadas, comércio aberto e “sensação de segurança”"/>
    <s v="Tráfego relativamente tranquilo e sede da Polícia Militar ao lado."/>
    <s v="https://drive.google.com/open?id=1xl1wFvuAIkvGxJ_i-jtyMQ3gg5JvUqsL, https://drive.google.com/open?id=1Pp4GhWxZCpzT7BcCTB9ii_bZjRBMKapn, https://drive.google.com/open?id=18oQ4-1VyosFLLAop_0AA8sq6jB1ISj2q, https://drive.google.com/open?id=1NTv43MdfRne5W8MB82NDk4Xo_8_nr6tT, https://drive.google.com/open?id=1hvFxNXi3-4lDVKBi2immx2w62c9lmdTa, https://drive.google.com/open?id=1ER-MhUfzPZaywIIEse1P1fwK-azHIF_c, https://drive.google.com/open?id=1AzxD3G0Jdr-jHbtkzvzIBohK3mI5ShK1, https://drive.google.com/open?id=1XgF9sdDVeHHSEHdzfxEnXsgfaG3M0nmW, https://drive.google.com/open?id=1j5RJiQqbceDCG4FgH6PgqGKG6u8nLse9, https://drive.google.com/open?id=1Cr1KJvVX-g1XQXGo64ryTQEEFqCfByGG"/>
    <s v="marcos@mobilize.org.br"/>
    <d v="1899-12-30T17:30:00"/>
    <n v="0"/>
    <n v="8"/>
    <n v="10"/>
    <n v="8"/>
    <n v="1"/>
    <n v="0"/>
    <n v="4"/>
    <n v="0"/>
    <n v="7"/>
    <n v="7"/>
    <n v="9"/>
    <n v="10"/>
    <n v="10"/>
    <n v="5.4"/>
    <n v="1.3333333333333333"/>
    <n v="8.3333333333333339"/>
    <n v="5.6333333333333337"/>
  </r>
  <r>
    <x v="795"/>
    <x v="0"/>
    <x v="148"/>
    <x v="27"/>
    <s v="SP"/>
    <x v="6"/>
    <x v="794"/>
    <x v="1"/>
    <s v="10 | Calçada nivelada, sem imperfeições e dotada de piso tátil"/>
    <s v="Apenas uma tampa desnivelada"/>
    <s v="10 | Calçada com mais de 3,0 metros de largura e faixa livre com 1,20 m ou mais"/>
    <n v="15"/>
    <n v="10"/>
    <s v="Canteiros reduzem largura "/>
    <s v="10 | Calçada de aparência plana, que não impede o caminhar confortável e seguro"/>
    <m/>
    <s v="10 | Trecho sem obstáculos permite o caminhar contínuo pela calçada"/>
    <s v="Calçada com podotatil "/>
    <s v="10 | Rampas e todas as esquinas, absolutamente de acordo com o padrão da NBR 9050."/>
    <s v="Rampa com 2,5 m de largura "/>
    <s v="10 | Faixa de pedestres bem visível, com iluminação para aumentar visibilidade e sinalização de advertência ao motorista"/>
    <m/>
    <n v="8"/>
    <s v="Espera 50 s Travessia 100 s"/>
    <s v="0 | Trecho não tem nenhuma orientação para localização dos pedestres"/>
    <s v="Totens orientam sobre nomes de ruas. Mapas só no metrô "/>
    <s v="5 | Trecho com nível alto de ruído, que dificulta a conversação entre pessoas que caminham. Nível acima de 70 dB"/>
    <n v="70"/>
    <s v="Ônibus e motos produzem picos de ruído "/>
    <s v="5 | Trecho com tráfego intenso de veículos, em especial motocicletas, ônibus, caminhões e vans com motor diesel"/>
    <m/>
    <s v="0 | Trecho sem nenhum ponto de apoio ou conforto para o pedestre"/>
    <s v="Parque Trianon,  canteiros e pontos de ônibus "/>
    <n v="3"/>
    <n v="2"/>
    <s v="Próximo ao Parque Trianon, que é bem arborizado "/>
    <s v="10 | Local de tráfego leve, com velocidade até 40 km/h, com ruas movimentadas, comércio aberto e “sensação de segurança”"/>
    <m/>
    <s v="https://drive.google.com/open?id=1A9yn3tgxJA3U9b3BwbX1jljG6rl3d6-7, https://drive.google.com/open?id=17GpsJ_0s9DDJHWKKsAdY0yC2eKzIjr-N, https://drive.google.com/open?id=16dAJSbXRUkD-E5yhsehmxeLvBDYH7mfl, https://drive.google.com/open?id=1FdJ2OXVOo0cfuncy4VcjAsu1uisUS--Q, https://drive.google.com/open?id=1RKDP2tJ_fj_LKp-wj3ZB9iktK_Yc3FWs, https://drive.google.com/open?id=1M2V-eskpw4nK3Mn1aKsd-2mp5zbAp7TZ, https://drive.google.com/open?id=1b_mAbtOZGXpJqwLM9QL57Www1EVw63uS"/>
    <s v="marcos@mobilize.org.br"/>
    <d v="1899-12-30T15:30:00"/>
    <n v="10"/>
    <n v="10"/>
    <n v="10"/>
    <n v="10"/>
    <n v="10"/>
    <n v="10"/>
    <n v="8"/>
    <n v="0"/>
    <n v="5"/>
    <n v="5"/>
    <n v="0"/>
    <n v="3"/>
    <n v="10"/>
    <n v="10"/>
    <n v="7.666666666666667"/>
    <n v="3.5"/>
    <n v="8.2333333333333325"/>
  </r>
  <r>
    <x v="796"/>
    <x v="0"/>
    <x v="148"/>
    <x v="27"/>
    <s v="SP"/>
    <x v="1"/>
    <x v="795"/>
    <x v="1"/>
    <s v="10 | Calçada nivelada, sem imperfeições e dotada de piso tátil"/>
    <m/>
    <s v="10 | Calçada com mais de 3,0 metros de largura e faixa livre com 1,20 m ou mais"/>
    <n v="15"/>
    <n v="12"/>
    <s v="Calçada da Min Rocha Azevedo tem 3 m e 2m de faixa livre "/>
    <s v="10 | Calçada de aparência plana, que não impede o caminhar confortável e seguro"/>
    <m/>
    <s v="10 | Trecho sem obstáculos permite o caminhar contínuo pela calçada"/>
    <m/>
    <s v="10 | Rampas e todas as esquinas, absolutamente de acordo com o padrão da NBR 9050."/>
    <s v="Rampas largas, com 2 m"/>
    <s v="10 | Faixa de pedestres bem visível, com iluminação para aumentar visibilidade e sinalização de advertência ao motorista"/>
    <m/>
    <n v="8"/>
    <s v="Espera 100 seg Travessia 20 seg. Travessia em duas etapas "/>
    <s v="0 | Trecho não tem nenhuma orientação para localização dos pedestres"/>
    <m/>
    <s v="5 | Trecho com nível alto de ruído, que dificulta a conversação entre pessoas que caminham. Nível acima de 70 dB"/>
    <n v="75"/>
    <s v="Picos de ruído "/>
    <s v="5 | Trecho com tráfego intenso de veículos, em especial motocicletas, ônibus, caminhões e vans com motor diesel"/>
    <m/>
    <s v="5 | Trecho com algum local para descanso ou abrigo, como parada de ônibus ou marquise de edifício"/>
    <s v="Ponto de ônibus e Parque Trianon"/>
    <n v="3"/>
    <n v="0"/>
    <m/>
    <s v="10 | Local de tráfego leve, com velocidade até 40 km/h, com ruas movimentadas, comércio aberto e “sensação de segurança”"/>
    <m/>
    <s v="https://drive.google.com/open?id=1D0aQr3H6vk1zyrKMRguS08fFvoktC5Ol, https://drive.google.com/open?id=19mCCrg_nMDHBnTdCmS0Tb7f8XXxF6k8u, https://drive.google.com/open?id=1bp0c8yzN3ujW4r9fzOLCnY3Sfl-aSwFo, https://drive.google.com/open?id=1uzznFP6CbCDmhGXFJXMSDKRY1l21wPsl, https://drive.google.com/open?id=1RiK-UUSOBMQ3FQlNXaS_HILImO0RyACY, https://drive.google.com/open?id=1vYRQC7WhQWqG8OYjcZP1KkzJ7C4fbFqS, https://drive.google.com/open?id=1R5hYvalecjLvWeBmvju2fJAnCYjV3BCz, https://drive.google.com/open?id=1uKls2iG-USs7mEMAKoS8sGJItOAWH_g2, https://drive.google.com/open?id=1OBPAt7WNsKaVd4_VzDSgTF-HPVJsR7HW"/>
    <s v="marcos@mobilize.org.br"/>
    <d v="1899-12-30T15:40:00"/>
    <n v="10"/>
    <n v="10"/>
    <n v="10"/>
    <n v="10"/>
    <n v="10"/>
    <n v="10"/>
    <n v="8"/>
    <n v="0"/>
    <n v="5"/>
    <n v="5"/>
    <n v="5"/>
    <n v="3"/>
    <n v="10"/>
    <n v="10"/>
    <n v="7.666666666666667"/>
    <n v="4.333333333333333"/>
    <n v="8.4"/>
  </r>
  <r>
    <x v="797"/>
    <x v="0"/>
    <x v="148"/>
    <x v="27"/>
    <s v="SP"/>
    <x v="2"/>
    <x v="796"/>
    <x v="1"/>
    <n v="9"/>
    <s v="Algumas frestas e placas desniveladas, especialmente na rua Maria Figueiredo "/>
    <s v="10 | Calçada com mais de 3,0 metros de largura e faixa livre com 1,20 m ou mais"/>
    <n v="15"/>
    <n v="7"/>
    <s v="Calçada mais estreita na rua Maria Figueiredo : 3 m total e 2m de faixa livre "/>
    <n v="9"/>
    <s v="Calçadas um pouco inclinada na esquina com rua Maria Figueiredo "/>
    <s v="10 | Trecho sem obstáculos permite o caminhar contínuo pela calçada"/>
    <m/>
    <s v="10 | Rampas e todas as esquinas, absolutamente de acordo com o padrão da NBR 9050."/>
    <s v="Duas rampas no trecho "/>
    <n v="8"/>
    <s v="Faixa um pouco gasta na esquina com rua Maria Figueiredo "/>
    <n v="7"/>
    <s v="Travessia: 15 s Espera 100 s"/>
    <s v="0 | Trecho não tem nenhuma orientação para localização dos pedestres"/>
    <s v="Mapa e informações só no metrô "/>
    <s v="5 | Trecho com nível alto de ruído, que dificulta a conversação entre pessoas que caminham. Nível acima de 70 dB"/>
    <n v="70"/>
    <s v="Picos de 85 dB"/>
    <s v="5 | Trecho com tráfego intenso de veículos, em especial motocicletas, ônibus, caminhões e vans com motor diesel"/>
    <m/>
    <s v="0 | Trecho sem nenhum ponto de apoio ou conforto para o pedestre"/>
    <s v="Só dentro da estação do metrô "/>
    <n v="1"/>
    <n v="1"/>
    <m/>
    <s v="10 | Local de tráfego leve, com velocidade até 40 km/h, com ruas movimentadas, comércio aberto e “sensação de segurança”"/>
    <m/>
    <s v="https://drive.google.com/open?id=13xTqMEncf-VHcBnXtDjxkmxVdDTaok4k, https://drive.google.com/open?id=1RgCVwnoErcPYM1PhyQo5HaR2g0xfMm29, https://drive.google.com/open?id=1-12sxv1s6R7gSKZwFtfV4BZbCsanF5i0, https://drive.google.com/open?id=1T4PAvYatWgl-gZmNq6NnRI0ocs2GfkfM, https://drive.google.com/open?id=17mli_-Qdu4R76Zw_r1kx2Rc9DQA3_WIi, https://drive.google.com/open?id=1j4xwmnUJR9lemqSHu4wb0j30ZwhaGUBY"/>
    <s v="marcos@mobilize.org.br"/>
    <d v="1899-12-30T16:20:00"/>
    <n v="9"/>
    <n v="10"/>
    <n v="9"/>
    <n v="10"/>
    <n v="10"/>
    <n v="8"/>
    <n v="7"/>
    <n v="0"/>
    <n v="5"/>
    <n v="5"/>
    <n v="0"/>
    <n v="1"/>
    <n v="10"/>
    <n v="9.6"/>
    <n v="6.333333333333333"/>
    <n v="2.8333333333333335"/>
    <n v="7.6333333333333337"/>
  </r>
  <r>
    <x v="798"/>
    <x v="0"/>
    <x v="148"/>
    <x v="27"/>
    <s v="SP"/>
    <x v="7"/>
    <x v="797"/>
    <x v="1"/>
    <s v="10 | Calçada nivelada, sem imperfeições e dotada de piso tátil"/>
    <m/>
    <s v="10 | Calçada com mais de 3,0 metros de largura e faixa livre com 1,20 m ou mais"/>
    <n v="15"/>
    <n v="10"/>
    <m/>
    <s v="10 | Calçada de aparência plana, que não impede o caminhar confortável e seguro"/>
    <m/>
    <n v="8"/>
    <s v="Banca de jornais e ambulantes dificultam o fluxo "/>
    <s v="10 | Rampas e todas as esquinas, absolutamente de acordo com o padrão da NBR 9050."/>
    <m/>
    <s v="10 | Faixa de pedestres bem visível, com iluminação para aumentar visibilidade e sinalização de advertência ao motorista"/>
    <m/>
    <s v="5 | Trecho com semáforo para pedestres, mas sem sinal sonoro. Espera para abertura superior a 1 min. e tempo curto (menos de 15 seg.) para travessia"/>
    <s v="Espera: 130 seg  Travessia: 20 seg"/>
    <n v="1"/>
    <s v="Apenas uma placa de orientação a turistas "/>
    <s v="5 | Trecho com nível alto de ruído, que dificulta a conversação entre pessoas que caminham. Nível acima de 70 dB"/>
    <n v="70"/>
    <m/>
    <s v="5 | Trecho com tráfego intenso de veículos, em especial motocicletas, ônibus, caminhões e vans com motor diesel"/>
    <s v="Em alguns momentos, sente-se a fumaça "/>
    <s v="0 | Trecho sem nenhum ponto de apoio ou conforto para o pedestre"/>
    <s v="Apoio na Casa das Rosas e no Sesc Paulista "/>
    <n v="4"/>
    <n v="2"/>
    <s v="Há árvores no jardim da escola"/>
    <s v="10 | Local de tráfego leve, com velocidade até 40 km/h, com ruas movimentadas, comércio aberto e “sensação de segurança”"/>
    <m/>
    <s v="https://drive.google.com/open?id=11jusNAp8tedr-KF_BD4WxR9g4fs0LRKT, https://drive.google.com/open?id=1hogspmDh_01qjz4Rij_WxrSdT2OQilKu, https://drive.google.com/open?id=1KHeSRfBG89wBxTznYKlLzhcCl6khxGIr, https://drive.google.com/open?id=1VnLIhmEY87_KEPzd2dgop7BrNPcTyDzC, https://drive.google.com/open?id=1jlHl4pQEyO8dgf1BwRh5XIX6aDfqQKVY, https://drive.google.com/open?id=1nxJe9cHEavdpidY6u2U3xTgmEYi2iff5"/>
    <s v="marcos@mobilize.org.br"/>
    <d v="1899-12-30T16:30:00"/>
    <n v="10"/>
    <n v="10"/>
    <n v="10"/>
    <n v="8"/>
    <n v="10"/>
    <n v="10"/>
    <n v="5"/>
    <n v="1"/>
    <n v="5"/>
    <n v="5"/>
    <n v="0"/>
    <n v="4"/>
    <n v="10"/>
    <n v="9.6"/>
    <n v="6.833333333333333"/>
    <n v="3.8333333333333335"/>
    <n v="7.9333333333333336"/>
  </r>
  <r>
    <x v="799"/>
    <x v="0"/>
    <x v="149"/>
    <x v="27"/>
    <s v="SP"/>
    <x v="2"/>
    <x v="798"/>
    <x v="1"/>
    <s v="5 | Calçada com frestas, além de algumas falhas no pavimento"/>
    <s v="Falhas e ondulações  no piso intertravado. Canteirinhos quebrados podem provocar tropeços "/>
    <s v="10 | Calçada com mais de 3,0 metros de largura e faixa livre com 1,20 m ou mais"/>
    <n v="3.2"/>
    <n v="2"/>
    <s v="Na Av. Celso Garcia a largura é de 4 m e 3.2 de faixa livre "/>
    <s v="10 | Calçada de aparência plana, que não impede o caminhar confortável e seguro"/>
    <m/>
    <n v="6"/>
    <s v="Canteiros e ambulantes dificultam o fluxo de pedestres "/>
    <n v="8"/>
    <s v="Rampas nas normas, sem manutenção. Área de travessia, na faixa de pedestres da Celso Garcia tem falha perigosa "/>
    <n v="8"/>
    <s v="Faixas desgastadas nas três ruas"/>
    <n v="8"/>
    <s v="Espera: 60 s   Travessia: 20 s"/>
    <s v="0 | Trecho não tem nenhuma orientação para localização dos pedestres"/>
    <m/>
    <n v="7"/>
    <n v="65"/>
    <s v="Picos de até 72 dB"/>
    <s v="5 | Trecho com tráfego intenso de veículos, em especial motocicletas, ônibus, caminhões e vans com motor diesel"/>
    <s v="Ônibus, vans e motos na Celso Garcia "/>
    <s v="5 | Trecho com algum local para descanso ou abrigo, como parada de ônibus ou marquise de edifício"/>
    <s v="Muretas laterais do hospital servem como bancos. Banheiro só no hospital "/>
    <n v="8"/>
    <n v="15"/>
    <s v="Há boa arborização. Canteiros descuidados "/>
    <n v="7"/>
    <s v="Locais seguros. Tráfego na Celso Garcia um pouco agressivo "/>
    <s v="https://drive.google.com/open?id=1Az5utTUgMu92A2tUprpdyOE-R6p15S6J, https://drive.google.com/open?id=1W1IwXt-mD_oOBmpGMQUJ3BCzTUIGdtCT, https://drive.google.com/open?id=1oFG5H_zzVjSMUJsCMoPR-Iv1arWJCXc9, https://drive.google.com/open?id=1rtbD84ei9eWZY_Fu4bdECrFtW7qJqgLk, https://drive.google.com/open?id=1t7Xptx7bnUwFTEKeb2OzGg6xJAc4wNaa, https://drive.google.com/open?id=12PJ2-nPPGM4_98fRITv9UQRYKN05UYwL, https://drive.google.com/open?id=1zssTVtFD8CgHn_shqItLYqq8uI6JmwJV, https://drive.google.com/open?id=1t15I-faPaLO7hK4cKOxA-zcBN3fYDS6O, https://drive.google.com/open?id=1PWd0RCxASLOlJyz95M0AyiPo3ynE2wjR, https://drive.google.com/open?id=12wuAnyLwi7UY6LOzt9aF2jjJL4BwqK8J"/>
    <s v="regina@mobilize.org.br"/>
    <d v="1899-12-30T16:00:00"/>
    <n v="5"/>
    <n v="10"/>
    <n v="10"/>
    <n v="6"/>
    <n v="8"/>
    <n v="8"/>
    <n v="8"/>
    <n v="0"/>
    <n v="7"/>
    <n v="5"/>
    <n v="5"/>
    <n v="8"/>
    <n v="7"/>
    <n v="7.8"/>
    <n v="6.666666666666667"/>
    <n v="6.666666666666667"/>
    <n v="7.2666666666666666"/>
  </r>
  <r>
    <x v="800"/>
    <x v="0"/>
    <x v="149"/>
    <x v="27"/>
    <s v="SP"/>
    <x v="7"/>
    <x v="799"/>
    <x v="0"/>
    <n v="3"/>
    <s v="Piso de concreto gasto, com muitas placas soltas "/>
    <n v="8"/>
    <n v="2.7"/>
    <n v="1.7"/>
    <m/>
    <n v="8"/>
    <s v="Calçada plana, mas com trechos que se elevam por causa da raiz das árvores "/>
    <n v="8"/>
    <s v="Lixo, canteiros de árvores se colocam à frente do pedestre "/>
    <s v="5 | A rampa existe, mas está fora de norma ou sem manutenção"/>
    <s v="Algumas rampas completamente destruidas"/>
    <s v="5 | Faixa desgastada, com falta de manutenção e sem placas de advertência."/>
    <m/>
    <s v="10 | Trecho com semáforos para pedestres, dotados de botoeira e sinal sonoro para cegos. Tempo de espera máximo de 1 min. e tempo de travessia suficiente para uma pessoa que ande devagar"/>
    <s v="Tráfego dispensa semáforo "/>
    <s v="0 | Trecho não tem nenhuma orientação para localização dos pedestres"/>
    <m/>
    <s v="10 | Trecho com baixo nível de ruído, com, no máximo, 65 dB de nível sonoro"/>
    <n v="56"/>
    <s v="Tráfego leve "/>
    <n v="7"/>
    <s v="Poluição difusa, vinda da Celso Garcia "/>
    <s v="0 | Trecho sem nenhum ponto de apoio ou conforto para o pedestre"/>
    <m/>
    <n v="9"/>
    <n v="20"/>
    <s v="Canteiros descuidados. Árvores frondosas"/>
    <s v="10 | Local de tráfego leve, com velocidade até 40 km/h, com ruas movimentadas, comércio aberto e “sensação de segurança”"/>
    <m/>
    <s v="https://drive.google.com/open?id=1YNPfzi7vRE6jvnOwNR1lW-OYi1RpQMdi, https://drive.google.com/open?id=1U7WCVu_SnKlERVEYGm6PkT1MV1VjCOM1, https://drive.google.com/open?id=12Ik2IAFv3BE9pTSnOjIKQoc0edaKQyTT, https://drive.google.com/open?id=1LZWhIPbcns_ud982CYWNTybRo52f4k9R, https://drive.google.com/open?id=1AdjPiJZpElUiPmgONZFy9LV69hSC_rPE, https://drive.google.com/open?id=1fHyukgq8Ha-8Wfu85DvuzKjuRchA73qd, https://drive.google.com/open?id=1tqCO9EfzGanp_iJjd_BP-ye6pna6_4P6, https://drive.google.com/open?id=1Z0ZY7QLCeKRGE99-Z04-3Nya9QPxdper, https://drive.google.com/open?id=1TdllhwwcKhHSDzm0Q4npsdJi3rtVTMZI, https://drive.google.com/open?id=17CF6nA60NCw6SLeJeBMgqgUJMVZI6s6P"/>
    <s v="regina@mobilize.org.br"/>
    <d v="1899-12-30T16:30:00"/>
    <n v="3"/>
    <n v="8"/>
    <n v="8"/>
    <n v="8"/>
    <n v="5"/>
    <n v="5"/>
    <n v="10"/>
    <n v="0"/>
    <n v="10"/>
    <n v="7"/>
    <n v="0"/>
    <n v="9"/>
    <n v="10"/>
    <n v="6.4"/>
    <n v="5.833333333333333"/>
    <n v="7.5"/>
    <n v="6.8666666666666663"/>
  </r>
  <r>
    <x v="801"/>
    <x v="0"/>
    <x v="152"/>
    <x v="28"/>
    <s v="PI"/>
    <x v="7"/>
    <x v="800"/>
    <x v="0"/>
    <n v="7"/>
    <s v="calçada em bloco intertravado; frestas das juntas causam imperfeições. "/>
    <n v="7"/>
    <n v="3"/>
    <n v="1.5"/>
    <s v="trechos com medidas mínimas de 1.50m de largura total e outros com largura máxima de 4.90m e faixa livre de 1.90m. Para os valores foram considerados uma média. "/>
    <n v="9"/>
    <s v="apenas um trecho de aprox. 3m possui inclinação irregular por se tratar de saída de veículos. "/>
    <n v="9"/>
    <s v="um trecho com calçada estreita (aprox.1.40m) dividido com postes mal posicionados.  "/>
    <n v="8"/>
    <s v="Não há rampas em todas as esquinas e algumas mal posicionadas."/>
    <n v="7"/>
    <s v="Há faixas porém em mal estado de conservação. não há sinalização para pedestres; boa iluminação. "/>
    <s v="0 | Trecho não tem semáforo para pedestre ou semáforo está com defeito"/>
    <s v="Não há nenhum semáforo para pedestres em todo o trecho. "/>
    <s v="0 | Trecho não tem nenhuma orientação para localização dos pedestres"/>
    <s v="Não há nenhuma placa de orientação em todo trecho"/>
    <n v="7"/>
    <n v="67"/>
    <s v="um trecho com grande fluxo de ônibus e alto ruído, mas no geral trânsito leve e baixo reuído. "/>
    <n v="7"/>
    <s v="fluxo de veículos de morderado a leve. baixo nível de poluição"/>
    <n v="6"/>
    <s v="Há uma praça nas proximidades; marquise com degraus. O prédio do IFPI possui banheiros, bebedouros e áreas de descando em sua área interna com acesso público. "/>
    <n v="4"/>
    <n v="3"/>
    <s v="árvores são do tipo palmeiras e fornece pouca sombra. Jardins em um pequeno trecho; canterios com grama mas sem vegetação. "/>
    <n v="8"/>
    <s v="No geral ruas com boa movimentação e sensação de segurança. alguns trechos pouco movimentados mas sem a sensação de insegurança. tráfego moderado a leve; não há sensação de perigo ou violência iminente do trânsito. "/>
    <s v="https://drive.google.com/open?id=1P-TofOAtFpeKbLIu6YOwWEKjBOo0s6v-, https://drive.google.com/open?id=1EN2tilx2PRK2O3xmQya8m2hT5dVLiF7F, https://drive.google.com/open?id=1OFkaePMEmjkTEgVyRrUbYrW4TRm6eXRk, https://drive.google.com/open?id=1nFbIw5k9lEcS1xfR_p5islYsZf0oHhqG, https://drive.google.com/open?id=1cA11Q0_NstAaJFhu8tYN7cSrtkrkToud, https://drive.google.com/open?id=1tejgN1jKAFvoD6VbyX-4ON_Y_m87Lmrv, https://drive.google.com/open?id=1lDxsNy3Eo-D7_1aQEoiXk027Kf8DROpL"/>
    <m/>
    <m/>
    <n v="7"/>
    <n v="7"/>
    <n v="9"/>
    <n v="9"/>
    <n v="8"/>
    <n v="7"/>
    <n v="0"/>
    <n v="0"/>
    <n v="7"/>
    <n v="7"/>
    <n v="6"/>
    <n v="4"/>
    <n v="8"/>
    <n v="8"/>
    <n v="3.5"/>
    <n v="5.833333333333333"/>
    <n v="6.666666666666667"/>
  </r>
  <r>
    <x v="802"/>
    <x v="0"/>
    <x v="152"/>
    <x v="28"/>
    <s v="PI"/>
    <x v="9"/>
    <x v="801"/>
    <x v="0"/>
    <n v="4"/>
    <s v="Calçada em blocos intertravados com imperfeições nas juntas; presença de buracos"/>
    <n v="7"/>
    <n v="2.5"/>
    <n v="0.7"/>
    <s v="Faixa livre com largura variável entre 60cm e 80cm"/>
    <n v="8"/>
    <s v="leves inclinações por conta de mal execução e raizes de árvores. "/>
    <n v="6"/>
    <s v="canteiros de árvores são o principal obstáculo"/>
    <s v="0 | Não há rampas de acessibilidade."/>
    <m/>
    <s v="0 | Sem faixa de travessia no trecho"/>
    <m/>
    <s v="0 | Trecho não tem semáforo para pedestre ou semáforo está com defeito"/>
    <m/>
    <s v="0 | Trecho não tem nenhuma orientação para localização dos pedestres"/>
    <m/>
    <n v="7"/>
    <n v="67"/>
    <s v="tráfego em geral de carros pequenos e motos. trânsito moderado a leve"/>
    <n v="7"/>
    <s v="sem poluição visível; trecho com tráfego moderado a leve de carros e motos"/>
    <n v="3"/>
    <s v="único local de apoio seria a mureta do prédio; na área interna da galeria há espaço de descanso mas aberta geralmente no horário comercial."/>
    <n v="6"/>
    <n v="4"/>
    <s v="trecho com árvores frondosas que dão sombra durante todo dia e promove conforto térmico; ausência de outro tipo de vegetação ou paisagismo. "/>
    <n v="9"/>
    <s v="trecho com tráfego de baixa velocidade, até 40km; sensação de segurança durante o dia/horário comercial; insegurança a noite.. "/>
    <s v="https://drive.google.com/open?id=190nDI-QkQggu4wVn7DmoCIQurNnK3BJK, https://drive.google.com/open?id=1nBEpjqRDv_Cpq9XumV9yANHir3_jUY-8"/>
    <m/>
    <m/>
    <n v="4"/>
    <n v="7"/>
    <n v="8"/>
    <n v="6"/>
    <n v="0"/>
    <n v="0"/>
    <n v="0"/>
    <n v="0"/>
    <n v="7"/>
    <n v="7"/>
    <n v="3"/>
    <n v="6"/>
    <n v="9"/>
    <n v="5"/>
    <n v="0"/>
    <n v="6"/>
    <n v="4.5999999999999996"/>
  </r>
  <r>
    <x v="803"/>
    <x v="0"/>
    <x v="152"/>
    <x v="28"/>
    <s v="PI"/>
    <x v="1"/>
    <x v="802"/>
    <x v="0"/>
    <n v="4"/>
    <s v="calçada em pedra portuguesa com frestas e imperfeições; faltam pedras; alguns buracos. "/>
    <n v="6"/>
    <n v="3"/>
    <n v="1.2"/>
    <s v="largura irregular variando entre 5,00m e 1,50m. faixa livre varia entre 4,50m e 0,10m."/>
    <n v="9"/>
    <s v="calçada planas com alguns desníveis causados por má execução. "/>
    <n v="4"/>
    <s v="os principais obstáculos são árvores que cresceram muito e hoje ocupam toda a calça em alguns trechos"/>
    <s v="0 | Não há rampas de acessibilidade."/>
    <m/>
    <s v="0 | Sem faixa de travessia no trecho"/>
    <m/>
    <s v="0 | Trecho não tem semáforo para pedestre ou semáforo está com defeito"/>
    <m/>
    <s v="0 | Trecho não tem nenhuma orientação para localização dos pedestres"/>
    <m/>
    <n v="8"/>
    <n v="68"/>
    <s v="circulação de ônibus pelas ruas é o maior provocador de ruídos"/>
    <n v="8"/>
    <s v="baixo nível de poluição visível"/>
    <n v="4"/>
    <s v="trecho sem pontos de apoio; existem praças no entorno próximo. "/>
    <s v="5 | Trecho com algumas árvores que trazem sombra"/>
    <n v="5"/>
    <s v="trecho com muitas árvores e outros sem nenhuma. árvores internas ao lote fornecem um pouco de sombra. jardins internos são bem conservados e vísiveis através das grades; jardins internos abertos para visitação. árvores em mal estado de conservação - prejudicam a circulação dos pedestres. "/>
    <n v="8"/>
    <s v="trânsito geralmente moderado; policiamente interno ao lote 24h por se tratar da sede do governo estadual. sensação de segurança, ruas movimentadas. "/>
    <s v="https://drive.google.com/open?id=1G3jkpRViR5b4OkVzOxAgs8YsVbhgWyey, https://drive.google.com/open?id=1HPaM8B7dMIaIgI38S1-MeQcw8TXt8qDV, https://drive.google.com/open?id=18NSrPUX9hytCFMvwIBCrZKKX5jaCI2Zd, https://drive.google.com/open?id=1Q9KPXVsR7UvORggTFJ6S9Io9IREwbBul, https://drive.google.com/open?id=1IChTmbQa5tyOU85IdNILDv9d-gdud4We"/>
    <m/>
    <m/>
    <n v="4"/>
    <n v="6"/>
    <n v="9"/>
    <n v="4"/>
    <n v="0"/>
    <n v="0"/>
    <n v="0"/>
    <n v="0"/>
    <n v="8"/>
    <n v="8"/>
    <n v="4"/>
    <n v="5"/>
    <n v="8"/>
    <n v="4.5999999999999996"/>
    <n v="0"/>
    <n v="6.333333333333333"/>
    <n v="4.3666666666666663"/>
  </r>
  <r>
    <x v="804"/>
    <x v="0"/>
    <x v="152"/>
    <x v="28"/>
    <s v="PI"/>
    <x v="9"/>
    <x v="803"/>
    <x v="0"/>
    <n v="3"/>
    <s v="Calçada em pedra portuguesa com vários buracos e pedras soltas. "/>
    <n v="8"/>
    <n v="3.5"/>
    <n v="1"/>
    <s v="Largura total variável entre 1.50 e 3.50m. faixa livre variável entre 0.50 e 1.40mm"/>
    <n v="9"/>
    <s v="Inclinação regular"/>
    <n v="4"/>
    <s v="muitos obstáculos como postes, árvores, placas e lixeiras mal posiconadas. "/>
    <n v="3"/>
    <s v="rampa em uma das esquinas mas sem manutenção e fora da norma."/>
    <n v="6"/>
    <s v="existe a faixa, um pouco desgastada e sem sinalização para pedestres."/>
    <s v="0 | Trecho não tem semáforo para pedestre ou semáforo está com defeito"/>
    <m/>
    <s v="0 | Trecho não tem nenhuma orientação para localização dos pedestres"/>
    <s v="Não há placas em bora seja um local turístico e de grande fluxo de pessoas. "/>
    <n v="7"/>
    <n v="72"/>
    <s v="tráfego só de carros pequenos, baixo ruído."/>
    <n v="7"/>
    <s v="trânsito moderado de carros pequenos no geral."/>
    <n v="7"/>
    <s v="o interior do prédio possui áreas para descanso e equipamentos públicos e praça em frente ao prédio."/>
    <s v="5 | Trecho com algumas árvores que trazem sombra"/>
    <n v="2"/>
    <s v="árvore mal posicionadas, atrapalham a circulação. "/>
    <n v="7"/>
    <s v="tráfego moderado e sensação de segurança durante o dia. a noite há sensação de perigo."/>
    <s v="https://drive.google.com/open?id=1OKdfIxx0DMw_1qNwn1ficSqtchxrGVcz, https://drive.google.com/open?id=1bBTFmP-iZIaANC7u1pO-Lckk-lmRL8Sm, https://drive.google.com/open?id=1v5o0UyV_tPVzPT8UIhfh8IrZbmtUk1dm, https://drive.google.com/open?id=1p6QD80oeWebAh-LFbJMYoHZEOc3H0SjN, https://drive.google.com/open?id=1kSf21tsE4f9_28eFNs_n14mf3KCWiHM6, https://drive.google.com/open?id=1reV4iFLLKRfMFnQDhn1R1vSgKNDSZr86, https://drive.google.com/open?id=1S82aEndkQoMOjWniu4UM9eNBHJUY-bMy, https://drive.google.com/open?id=1Ab0dNZ25cZkmBA0MbCyu-vE09LzAFLpu, https://drive.google.com/open?id=14piL5XMudyBO_6WweJ4Bytc4hi0_VA45"/>
    <m/>
    <m/>
    <n v="3"/>
    <n v="8"/>
    <n v="9"/>
    <n v="4"/>
    <n v="3"/>
    <n v="6"/>
    <n v="0"/>
    <n v="0"/>
    <n v="7"/>
    <n v="7"/>
    <n v="7"/>
    <n v="5"/>
    <n v="7"/>
    <n v="5.4"/>
    <n v="3"/>
    <n v="6.333333333333333"/>
    <n v="5.2666666666666666"/>
  </r>
  <r>
    <x v="805"/>
    <x v="0"/>
    <x v="152"/>
    <x v="28"/>
    <s v="PI"/>
    <x v="5"/>
    <x v="804"/>
    <x v="0"/>
    <s v="0 | Calçada completamente destruída, repleta de buracos, blocos e pedras soltas que “empurram” o pedestre para a rua"/>
    <s v="calçada impossível de se caminhar. pedestres andam pela avenida"/>
    <n v="9"/>
    <n v="4.2"/>
    <n v="1.2"/>
    <s v="largura total regular. faixa livre varia de 1.00m a 4.00m"/>
    <n v="9"/>
    <s v="burracos deixam inclinação irregular. mas no geral não há inclinação do piso. "/>
    <n v="7"/>
    <s v="algumas árvore mal posiciondas formam barreiras. "/>
    <s v="0 | Não há rampas de acessibilidade."/>
    <m/>
    <n v="6"/>
    <s v="apenas 1 faixa no cruzamento. desgastada"/>
    <s v="0 | Trecho não tem semáforo para pedestre ou semáforo está com defeito"/>
    <m/>
    <s v="0 | Trecho não tem nenhuma orientação para localização dos pedestres"/>
    <m/>
    <n v="6"/>
    <n v="69"/>
    <s v="tráfego mais pesado em horário de pico. ruído incômodo "/>
    <n v="7"/>
    <s v="tráfego moderado no geral, sem poluição visível"/>
    <s v="5 | Trecho com algum local para descanso ou abrigo, como parada de ônibus ou marquise de edifício"/>
    <s v="Praça próxima com pontos de descanso "/>
    <s v="5 | Trecho com algumas árvores que trazem sombra"/>
    <n v="5"/>
    <s v="árvores mal posicionadas e mal estado de conservação."/>
    <n v="4"/>
    <s v="Calçada de prédios de delegacias e da polícia civil. sensação de segurança. "/>
    <s v="https://drive.google.com/open?id=1Lf_HqS1m66HpEedlI_-4xdsbegCXrrka, https://drive.google.com/open?id=1FSnEOsAbW1atmZmCq2l2zes0bDAKVqJi, https://drive.google.com/open?id=1eBm3iWFuqUL85YaHS8zh_CBDeCm4RLSJ"/>
    <m/>
    <m/>
    <n v="0"/>
    <n v="9"/>
    <n v="9"/>
    <n v="7"/>
    <n v="0"/>
    <n v="6"/>
    <n v="0"/>
    <n v="0"/>
    <n v="6"/>
    <n v="7"/>
    <n v="5"/>
    <n v="5"/>
    <n v="4"/>
    <n v="5"/>
    <n v="3"/>
    <n v="5.666666666666667"/>
    <n v="4.6333333333333337"/>
  </r>
  <r>
    <x v="806"/>
    <x v="0"/>
    <x v="152"/>
    <x v="28"/>
    <s v="PI"/>
    <x v="1"/>
    <x v="805"/>
    <x v="2"/>
    <n v="7"/>
    <s v="calçada em bloco intretavado com frestas de tampas de manutenção e falta de alguns blocos. "/>
    <s v="10 | Calçada com mais de 3,0 metros de largura e faixa livre com 1,20 m ou mais"/>
    <n v="7.5"/>
    <n v="2.5"/>
    <s v="faixa livre varia entre 1.20 e 4.00m"/>
    <n v="8"/>
    <s v="apresenta leve inclinação, mas sem desconforto"/>
    <n v="7"/>
    <s v="obstáculos causados por equipamentos mal posicionados dentro da faixa livre"/>
    <n v="7"/>
    <s v="há rampas em todas as equinas com algumas falhas de manutenção e não obedece a todas as normas de acessibilidade"/>
    <s v="5 | Faixa desgastada, com falta de manutenção e sem placas de advertência."/>
    <s v="faixas desgastadas "/>
    <s v="0 | Trecho não tem semáforo para pedestre ou semáforo está com defeito"/>
    <s v="não possui semáforos para pedestres "/>
    <s v="0 | Trecho não tem nenhuma orientação para localização dos pedestres"/>
    <m/>
    <s v="10 | Trecho com baixo nível de ruído, com, no máximo, 65 dB de nível sonoro"/>
    <n v="65"/>
    <m/>
    <n v="8"/>
    <s v="apenas tráfego leve "/>
    <n v="4"/>
    <s v="praça e equipamentos públicos no entorno do trecho"/>
    <n v="7"/>
    <n v="5"/>
    <m/>
    <n v="9"/>
    <s v="sensação de segurança durante o dia por policiamento dos prédios públicos "/>
    <s v="https://drive.google.com/open?id=1NZl8xuwIRCZuXAwITcl7Q0px5x2HPIU3, https://drive.google.com/open?id=1cixK1XKANpctII6a2q7fZoIBDq7sJxN0, https://drive.google.com/open?id=17t2dr_TDZ9tZ0XWWNmU48HHf-WBxEIjj, https://drive.google.com/open?id=1YAmOiF6JY-XFyzDMBbG6-J8DbVG7RoT_, https://drive.google.com/open?id=1FPwdGJzXRJBri5e0jAyWSobZ6c74zZct, https://drive.google.com/open?id=1kNjHaYGKhEmgqfbDjbGfOCbFjZCyroUi"/>
    <m/>
    <m/>
    <n v="7"/>
    <n v="10"/>
    <n v="8"/>
    <n v="7"/>
    <n v="7"/>
    <n v="5"/>
    <n v="0"/>
    <n v="0"/>
    <n v="10"/>
    <n v="8"/>
    <n v="4"/>
    <n v="7"/>
    <n v="9"/>
    <n v="7.8"/>
    <n v="2.5"/>
    <n v="7.666666666666667"/>
    <n v="6.833333333333333"/>
  </r>
  <r>
    <x v="807"/>
    <x v="0"/>
    <x v="152"/>
    <x v="28"/>
    <s v="PI"/>
    <x v="9"/>
    <x v="806"/>
    <x v="1"/>
    <n v="8"/>
    <s v="piso em bloco intertravado com falhas de manutenção, frestas, e buracos. "/>
    <n v="6"/>
    <n v="1.7"/>
    <n v="1.2"/>
    <s v="faixa livre irregular, varia de 1.00m a 1.50m"/>
    <n v="9"/>
    <s v="calçada plana, sem desconforto"/>
    <n v="6"/>
    <s v="obstáculos devido equipamentos mal posicionados"/>
    <n v="4"/>
    <s v="há rampa em apenas 1 das esquinas, em mal estado de conservação"/>
    <n v="3"/>
    <s v="faixa quase apagada pelo asfalto "/>
    <s v="0 | Trecho não tem semáforo para pedestre ou semáforo está com defeito"/>
    <m/>
    <s v="0 | Trecho não tem nenhuma orientação para localização dos pedestres"/>
    <m/>
    <n v="1"/>
    <n v="87"/>
    <s v="tráfego intenso de ônibus e caminhões com muito ruído. causa desconforto"/>
    <n v="3"/>
    <s v="visivelmente poluído com aspecto de sujeira causado pela poluição. "/>
    <s v="5 | Trecho com algum local para descanso ou abrigo, como parada de ônibus ou marquise de edifício"/>
    <s v="alguns pontos de apoio no interior do prédio. "/>
    <n v="2"/>
    <n v="0"/>
    <s v="existem canterior para jardim, mas quase sem vegetação/ mal estado de conservação."/>
    <n v="1"/>
    <s v="sensação de inseguração, trânsito violento. "/>
    <s v="https://drive.google.com/open?id=1urzgAEaA6FcF8gO8NDUBlEf4iZo_pOmx, https://drive.google.com/open?id=1KtO9kJop4HwZ2RyTqSMvfkxZvsxbN3ey, https://drive.google.com/open?id=1euQdroUoU2pYTufai3dDLS0JMB_6E8GP, https://drive.google.com/open?id=1gsFcoHUf5s5DhyaMqKkSSBDvijZhAdTs, https://drive.google.com/open?id=15-rC3HeDTJrwh8E9bSISze9aB6hqkWNJ, https://drive.google.com/open?id=10QGcEzjjDBf94AWq_LnsesICnQkBgbqo"/>
    <m/>
    <m/>
    <n v="8"/>
    <n v="6"/>
    <n v="9"/>
    <n v="6"/>
    <n v="4"/>
    <n v="3"/>
    <n v="0"/>
    <n v="0"/>
    <n v="1"/>
    <n v="3"/>
    <n v="5"/>
    <n v="2"/>
    <n v="1"/>
    <n v="6.6"/>
    <n v="1.5"/>
    <n v="2.3333333333333335"/>
    <n v="4.166666666666667"/>
  </r>
  <r>
    <x v="808"/>
    <x v="0"/>
    <x v="152"/>
    <x v="28"/>
    <s v="PI"/>
    <x v="4"/>
    <x v="807"/>
    <x v="1"/>
    <n v="7"/>
    <s v="Piso em Bloco intertravado com vários frestas e imperfeições. "/>
    <n v="8"/>
    <n v="2.5"/>
    <n v="1.4"/>
    <m/>
    <s v="10 | Calçada de aparência plana, que não impede o caminhar confortável e seguro"/>
    <m/>
    <n v="8"/>
    <s v="alguns postes mal posicionados atrapalham a circulação "/>
    <n v="8"/>
    <s v="Rampas em bloco intertravado com frestas e imperfeiçoes "/>
    <s v="5 | Faixa desgastada, com falta de manutenção e sem placas de advertência."/>
    <s v="unica faixa existente está quase apagada e não atende a necessidade dos pedestres"/>
    <s v="0 | Trecho não tem semáforo para pedestre ou semáforo está com defeito"/>
    <m/>
    <n v="2"/>
    <s v="Placa indicando o nome do terminal de ônibus "/>
    <s v="5 | Trecho com nível alto de ruído, que dificulta a conversação entre pessoas que caminham. Nível acima de 70 dB"/>
    <n v="72"/>
    <s v="Muito tráfego de ônibus e veículos pesados que emitem muito barulho "/>
    <s v="0 | Trecho visivelmente poluído, com alto tráfego de veículos diesel. Fumaça visível, com efeitos sobre a respiração"/>
    <s v="trecho visivelmente poluído tanto pelo fumaça dos ônibus e carros como de fábricas do entorno "/>
    <n v="4"/>
    <s v="no interior do prédio há espaços de apoio. há praças no entorno como ponto de descanço "/>
    <n v="2"/>
    <n v="0"/>
    <s v="trecho sem árvores. há apenas gramado  sem outra vegetação "/>
    <n v="3"/>
    <s v="tráfego intenso e desordenado. pedestres não tem prioridade e se sentem inseguros. "/>
    <s v="https://drive.google.com/open?id=11xgW_I3LY54UWlXYOuA38Iw5qGhaM-EU, https://drive.google.com/open?id=1MmGNIiSKspgG-xpNATqUlXmYCmBS3BvI, https://drive.google.com/open?id=1owFeFDXX6vUmReamun5jRZgrB9TZw2Bh, https://drive.google.com/open?id=1i4s3NptnM378TACmPzwnIIAFRNmGI-if, https://drive.google.com/open?id=1ugIQgAM7uOD8nb8Fuv7Q1jzQhB5zc_O4, https://drive.google.com/open?id=1UZv-MpGlM6Zbee19NqJ3bDsyo5B-AziP, https://drive.google.com/open?id=1Jf9O8FomzLTpOPyWgk6zltMBGfucuyal, https://drive.google.com/open?id=1hgcjmauUuS9Vu7_3Pdy31_pqG7fInm1k, https://drive.google.com/open?id=1cXu8iGe0VtKAVq1nfOwTLl_Kq8yNlV71, https://drive.google.com/open?id=1WeiE1sJopBQFJk_54F4g3UcbzU0sqUAJ"/>
    <m/>
    <m/>
    <n v="7"/>
    <n v="8"/>
    <n v="10"/>
    <n v="8"/>
    <n v="8"/>
    <n v="5"/>
    <n v="0"/>
    <n v="2"/>
    <n v="5"/>
    <n v="0"/>
    <n v="4"/>
    <n v="2"/>
    <n v="3"/>
    <n v="8.1999999999999993"/>
    <n v="2.8333333333333335"/>
    <n v="3"/>
    <n v="5.5666666666666664"/>
  </r>
  <r>
    <x v="809"/>
    <x v="0"/>
    <x v="152"/>
    <x v="28"/>
    <s v="PI"/>
    <x v="7"/>
    <x v="808"/>
    <x v="1"/>
    <n v="2"/>
    <s v="piso em pedra com muita irregularidade e alguns buracos "/>
    <n v="6"/>
    <n v="1.5"/>
    <n v="1.5"/>
    <s v="no geral a calçada tem largura total de 1.50m e parte do trecho chega a 9.00. faixa livre de 1.50m. parte do que seria a calçada é utilizada com estacionamento. "/>
    <n v="8"/>
    <s v="possui leve inclinação "/>
    <n v="7"/>
    <s v="os maiores obstáculos é a irregularidade do piso "/>
    <s v="0 | Não há rampas de acessibilidade."/>
    <m/>
    <n v="7"/>
    <s v="há faixa de pedestre em bom estado porém sem nenhuma sinalização. "/>
    <n v="7"/>
    <s v="há semáforo para pedestres, com botoeira, mas sem sinal sonoro. travessia mais lenta pq não possui acessibilidade, há obstáculos na travessia. tempo de travessia suficiente. "/>
    <s v="0 | Trecho não tem nenhuma orientação para localização dos pedestres"/>
    <m/>
    <s v="5 | Trecho com nível alto de ruído, que dificulta a conversação entre pessoas que caminham. Nível acima de 70 dB"/>
    <n v="72"/>
    <s v="tráfego intenso de veículos pesados. "/>
    <n v="2"/>
    <s v="trecho visivelmente poluído com descarga de veículos pesados. "/>
    <n v="3"/>
    <s v="há uma parada de ônibus no trecho, mas sem nenhum conforto. interior do prédio há ponto de apoio com acesso público. "/>
    <s v="0 | Trecho de rua sem nenhuma vegetação"/>
    <n v="0"/>
    <m/>
    <s v="5 | Trecho com trânsito mais agressivo e velocidade regulamentar acima de 50 km/h"/>
    <s v="sensação de insegurança"/>
    <s v="https://drive.google.com/open?id=10ioUk_507Iy9MvU6BxmLIgFOLXWN0HPv, https://drive.google.com/open?id=1WV_ub-m20AGMWoStC5Qb3aIYzH0P2yWY, https://drive.google.com/open?id=1--rM7SmC-kIKe2WtcJBxt39lXfoNehTN, https://drive.google.com/open?id=17xMDrDCgIjfvnQdTggVEL2vbV46i0DbE, https://drive.google.com/open?id=1uWp_DErsVPZEit2a9j7ibu23GMEkFxcI, https://drive.google.com/open?id=1FZtxShHU5GDdp81gB7Borl9FWp-YRD9-"/>
    <m/>
    <m/>
    <n v="2"/>
    <n v="6"/>
    <n v="8"/>
    <n v="7"/>
    <n v="0"/>
    <n v="7"/>
    <n v="7"/>
    <n v="0"/>
    <n v="5"/>
    <n v="2"/>
    <n v="3"/>
    <n v="0"/>
    <n v="5"/>
    <n v="4.5999999999999996"/>
    <n v="5.833333333333333"/>
    <n v="2.5"/>
    <n v="4.4666666666666668"/>
  </r>
  <r>
    <x v="810"/>
    <x v="0"/>
    <x v="152"/>
    <x v="28"/>
    <s v="PI"/>
    <x v="9"/>
    <x v="809"/>
    <x v="2"/>
    <s v="5 | Calçada com frestas, além de algumas falhas no pavimento"/>
    <s v="Calçada no geral regular. algumas frestas com imperfeições. canterio de árvore mal executado/buraco. "/>
    <n v="8"/>
    <n v="4"/>
    <n v="1.1000000000000001"/>
    <s v="Calçada com largura variando entre 4.00m e 5.00m. faixa livre variando entre 90cm e 4.00m."/>
    <n v="8"/>
    <s v="leve inclinação/ não causa desconforto. "/>
    <n v="8"/>
    <s v="principais obstáculos são móveis como mercadorias de camelôs. "/>
    <s v="5 | A rampa existe, mas está fora de norma ou sem manutenção"/>
    <s v="a rampa está fora da norma de acessibilidade. padronização diferente por se tratar de calçada de um prédio histórico. "/>
    <s v="0 | Sem faixa de travessia no trecho"/>
    <m/>
    <s v="0 | Trecho não tem semáforo para pedestre ou semáforo está com defeito"/>
    <m/>
    <s v="0 | Trecho não tem nenhuma orientação para localização dos pedestres"/>
    <s v="embora se trate de prédio histórico e turístico não possui nenhuma orientação. "/>
    <s v="5 | Trecho com nível alto de ruído, que dificulta a conversação entre pessoas que caminham. Nível acima de 70 dB"/>
    <n v="71"/>
    <s v="tráfego intenso de ônibus em rua paralela provoca muito ruído e desconforto sonoro. "/>
    <s v="5 | Trecho com tráfego intenso de veículos, em especial motocicletas, ônibus, caminhões e vans com motor diesel"/>
    <s v="tráfego intenso de ônibus ppor conta de terminal próximo. visivelmente poluído pela decarga de fumação dos ônibus "/>
    <s v="5 | Trecho com algum local para descanso ou abrigo, como parada de ônibus ou marquise de edifício"/>
    <s v="calçada possui um banco. há um praça no entorno e terminal de ônibus como ponto de apoio/descanço. "/>
    <n v="3"/>
    <n v="3"/>
    <s v="um pequeno trecho é sombreado por 2 árvores. há outra muda plantada. "/>
    <s v="10 | Local de tráfego leve, com velocidade até 40 km/h, com ruas movimentadas, comércio aberto e “sensação de segurança”"/>
    <s v="trecho com trânsito leve. há sensação de segurança durante o horário de funcionamento do comércio. muito movimentado por conta do terminal de ônibus próximo. "/>
    <s v="https://drive.google.com/open?id=1Pe56NZTZCg_x_7Vtx7sPeP7JHMhMMRyL, https://drive.google.com/open?id=1_8fV_WYCHLF3V0jLEfBr_AqJA9AWEBdD, https://drive.google.com/open?id=1xCIh7wGD2GGISt0OvSKnCzBmxqnDt8r8, https://drive.google.com/open?id=1HBJxhiQFT9LaGi9810gzU-RAzetUCoUq, https://drive.google.com/open?id=1Mpw8I1A_qIeJ4rcB72rkpaS5Tbxs8cBi, https://drive.google.com/open?id=11yKIzvAENQAKWnc7Xe8CN89ncp0v68Vo, https://drive.google.com/open?id=17nzN8BKguShfYOyPUE14SAb1lpMP30kI"/>
    <m/>
    <m/>
    <n v="5"/>
    <n v="8"/>
    <n v="8"/>
    <n v="8"/>
    <n v="5"/>
    <n v="0"/>
    <n v="0"/>
    <n v="0"/>
    <n v="5"/>
    <n v="5"/>
    <n v="5"/>
    <n v="3"/>
    <n v="10"/>
    <n v="6.8"/>
    <n v="0"/>
    <n v="4.333333333333333"/>
    <n v="5.2666666666666666"/>
  </r>
  <r>
    <x v="811"/>
    <x v="0"/>
    <x v="152"/>
    <x v="28"/>
    <s v="PI"/>
    <x v="2"/>
    <x v="810"/>
    <x v="1"/>
    <n v="4"/>
    <s v="calçada em bloco de concreto. bastante irregular, com muitas falhas, principalmente por falta de manutenção"/>
    <n v="4"/>
    <n v="2.2000000000000002"/>
    <n v="0.4"/>
    <s v="Faixa livre irregular variando de 50cm a 5cm. "/>
    <n v="9"/>
    <s v="calçada com leve inclinação em direção a avenida. "/>
    <s v="0 | Lugar fechado de barreiras, que obriga o cidadão a sair para a rua."/>
    <s v="vários equipamentos instalados sobre a calçada fecham a circulação como trailers, bancas e ambulantes. além de postes, placas e abrigos mal posicionados. pedestres e usuários de ônibus são obrigados a irem para a avenida. "/>
    <n v="2"/>
    <s v="há rampas mas estão totalmente fora da norma. uma delas com esgoto passando por cima. bastante destruídas. "/>
    <s v="0 | Sem faixa de travessia no trecho"/>
    <s v="embora seja um local com fluxo intenso de pessoas não há nenhuma faixa no trecho "/>
    <s v="0 | Trecho não tem semáforo para pedestre ou semáforo está com defeito"/>
    <m/>
    <n v="1"/>
    <s v="existe um mapa de localização mas bastante desatualizado e está quebrado. "/>
    <n v="1"/>
    <n v="90"/>
    <s v="trânsito intenso principalmente de ônibus que emitem muito ruído. "/>
    <s v="0 | Trecho visivelmente poluído, com alto tráfego de veículos diesel. Fumaça visível, com efeitos sobre a respiração"/>
    <s v="muita poluição gerada principalmente pelos ônibus"/>
    <s v="5 | Trecho com algum local para descanso ou abrigo, como parada de ônibus ou marquise de edifício"/>
    <s v="há uma parada de ônibus e marquise do prédio. nas proximidas há bancos para descanso. "/>
    <s v="0 | Trecho de rua sem nenhuma vegetação"/>
    <n v="0"/>
    <s v="existe uma área de jardim mas em péssimo estado. "/>
    <n v="3"/>
    <s v="trânsito bastante agressivo. torna-se desconfortável está no local. "/>
    <s v="https://drive.google.com/open?id=1i2UOoSUP-4Oknsqj0dTzNH6vQrf_6Uux, https://drive.google.com/open?id=1WzMMvCNCFYVKbDidmKxa1QIiYb1MZa9e, https://drive.google.com/open?id=1p1jJAGiWHzBQ5kNMIETph0EGlC22F-vo, https://drive.google.com/open?id=1KlbP4G4XSjprT5fsMG-3CmgmyW75gUci, https://drive.google.com/open?id=14VAX8CtTZax45Hbv26f8pjkGyaiXiKKK, https://drive.google.com/open?id=1cI4FEQHHbZvJfYqzjADcSdcllsy9J-ET, https://drive.google.com/open?id=1T6V93qo7XlaRZuco_ogIKjaezr1NgNNv, https://drive.google.com/open?id=1jPVLTW2vNFR6tg-rdLKcrlyfkUkIwQ3y"/>
    <m/>
    <m/>
    <n v="4"/>
    <n v="4"/>
    <n v="9"/>
    <n v="0"/>
    <n v="2"/>
    <n v="0"/>
    <n v="0"/>
    <n v="1"/>
    <n v="1"/>
    <n v="0"/>
    <n v="5"/>
    <n v="0"/>
    <n v="3"/>
    <n v="3.8"/>
    <n v="0.16666666666666666"/>
    <n v="1.1666666666666667"/>
    <n v="2.4666666666666668"/>
  </r>
  <r>
    <x v="812"/>
    <x v="0"/>
    <x v="152"/>
    <x v="28"/>
    <s v="PI"/>
    <x v="0"/>
    <x v="811"/>
    <x v="1"/>
    <n v="2"/>
    <s v="piso bastante destruído, há varios buracos e pedras soltas."/>
    <s v="10 | Calçada com mais de 3,0 metros de largura e faixa livre com 1,20 m ou mais"/>
    <n v="6.5"/>
    <n v="5"/>
    <s v="faixa livre só reduz com a presença de algumas placas na calçada"/>
    <n v="8"/>
    <s v="leve inclinação em trecho próximo a rampas"/>
    <n v="8"/>
    <s v="buracos são os maiores obstáculos"/>
    <s v="5 | A rampa existe, mas está fora de norma ou sem manutenção"/>
    <s v="há rampas mas danificadas por falta de manutenção"/>
    <n v="4"/>
    <s v="faixa de pedestres acaba no meio da avenida, não possui continuidade até o outro lado da rua. "/>
    <s v="0 | Trecho não tem semáforo para pedestre ou semáforo está com defeito"/>
    <s v="não possui semáforos para pedestres "/>
    <s v="0 | Trecho não tem nenhuma orientação para localização dos pedestres"/>
    <s v="embora seja um importante ponto de lazer da cidade, não possui nenhuma informação de localização "/>
    <n v="2"/>
    <n v="85"/>
    <s v="ruído elevado principalmente pelo tráfego intenso de ônibus. "/>
    <n v="2"/>
    <s v="trecho com poluição visível em horas de pico causado pelo fluxo trânsito intenso. "/>
    <n v="2"/>
    <s v="trecho de calçada sem nenhum ponto de apoio. no entorno há um parque que oferece todos os equipamentos públicos. "/>
    <s v="0 | Trecho de rua sem nenhuma vegetação"/>
    <n v="0"/>
    <m/>
    <s v="5 | Trecho com trânsito mais agressivo e velocidade regulamentar acima de 50 km/h"/>
    <s v="tráfego agressivo principalmente em horários de pico. "/>
    <s v="https://drive.google.com/open?id=1SH2u7GIQTXJTFOvNJGPaJvCzvPJ2JxUU, https://drive.google.com/open?id=10jHZR6JIQdadpqGxS1oVkPXc0M-LaRtb, https://drive.google.com/open?id=1Yz5i8ZEc4CUk7vYZwo8wfn0_9ru3LMBh, https://drive.google.com/open?id=1lceS3buu59BZThABKnT941peBHNJcDYx, https://drive.google.com/open?id=1t1gKqSUQBoCs7yWvHAvI9Q65Yb-RmT5A, https://drive.google.com/open?id=1OszLv5CGfn4zB_ySGsTJcH3oEL-Z3stL, https://drive.google.com/open?id=1_DZVsHH0hJbCTzg9vVsRqeD9EAo6pewN, https://drive.google.com/open?id=1wzc-HcADJx5OAaAl_h5YUNkqRqK4QNnV"/>
    <m/>
    <m/>
    <n v="2"/>
    <n v="10"/>
    <n v="8"/>
    <n v="8"/>
    <n v="5"/>
    <n v="4"/>
    <n v="0"/>
    <n v="0"/>
    <n v="2"/>
    <n v="2"/>
    <n v="2"/>
    <n v="0"/>
    <n v="5"/>
    <n v="6.6"/>
    <n v="2"/>
    <n v="1.3333333333333333"/>
    <n v="4.4666666666666668"/>
  </r>
  <r>
    <x v="813"/>
    <x v="0"/>
    <x v="152"/>
    <x v="28"/>
    <s v="PI"/>
    <x v="2"/>
    <x v="812"/>
    <x v="0"/>
    <n v="4"/>
    <s v="Piso com diversas frestas e falhas"/>
    <s v="10 | Calçada com mais de 3,0 metros de largura e faixa livre com 1,20 m ou mais"/>
    <n v="8"/>
    <n v="4"/>
    <m/>
    <n v="8"/>
    <s v="leve inclinação em trecho próximo a rampas, mas sem causar nenhum desconforto"/>
    <n v="9"/>
    <s v="os únicos obstáculos são as imperfeições do piso "/>
    <s v="0 | Não há rampas de acessibilidade."/>
    <s v="a única rampa existente é uma antiga subida para veículos. "/>
    <n v="4"/>
    <s v="deveria haver pelo menos 3 faixas no local. há duas em péssimo estado de conservação. "/>
    <s v="0 | Trecho não tem semáforo para pedestre ou semáforo está com defeito"/>
    <m/>
    <n v="2"/>
    <s v="Trecho tem alguns mapas de orientação mas bastante desatualizado e danificado, não serve como orientação. "/>
    <n v="7"/>
    <n v="65"/>
    <s v="nível de ruído moderado, trânsito é mais lento na região. "/>
    <n v="6"/>
    <s v="tráfego intenso de veículos em horários de pico, poluição visível principalmente por conta de carros e motocicletas "/>
    <n v="3"/>
    <s v="pessoas usam a própria calçada como local de descanso. há marquises de prédios.  não há outro ponto de apoio por perto. "/>
    <n v="6"/>
    <n v="6"/>
    <s v="boa quantidade árvores que trazem sombra. há canteiros mas estão em péssimo estado de conservação/ lixo acumulado"/>
    <n v="6"/>
    <s v="tráfego moderado e em geral lento por conta de congestionamentos. há sensação de segurança por conta do fluxo de pessoas e comércio. "/>
    <s v="https://drive.google.com/open?id=1M37ylf0qm0dA4RpAtfIF4aYea1awITbo, https://drive.google.com/open?id=10nbYkOv-07dZ9WUuFNWiGhdrAAqc0TVu, https://drive.google.com/open?id=1FRa-u-ReP8wbPbQ3WGhaIWWhCvDNi0Bm, https://drive.google.com/open?id=1d_i62ABNvkkioqSx6eM24g0TNG93PN3P, https://drive.google.com/open?id=1q47_UeHTTiIAVWBoOGV_gMZ8mIeS0yT-, https://drive.google.com/open?id=1E2SBjLWkd74E5SObUmanvGsoTzlsozgD, https://drive.google.com/open?id=1Tt8KINdAUkedxttguiG625upryYUkBhP, https://drive.google.com/open?id=1ZoJjc2EgYtupVXTkfIkguvDDDyMdp8kO, https://drive.google.com/open?id=1g74pEBUA9dp43NeU6pkSpylnZkS3BuOy"/>
    <m/>
    <m/>
    <n v="4"/>
    <n v="10"/>
    <n v="8"/>
    <n v="9"/>
    <n v="0"/>
    <n v="4"/>
    <n v="0"/>
    <n v="2"/>
    <n v="7"/>
    <n v="6"/>
    <n v="3"/>
    <n v="6"/>
    <n v="6"/>
    <n v="6.2"/>
    <n v="2.3333333333333335"/>
    <n v="5.833333333333333"/>
    <n v="5.333333333333333"/>
  </r>
  <r>
    <x v="814"/>
    <x v="0"/>
    <x v="152"/>
    <x v="28"/>
    <s v="PI"/>
    <x v="7"/>
    <x v="813"/>
    <x v="0"/>
    <n v="6"/>
    <s v="regularidade do piso geralmente boa. piso em concreto"/>
    <s v="10 | Calçada com mais de 3,0 metros de largura e faixa livre com 1,20 m ou mais"/>
    <n v="7"/>
    <n v="3"/>
    <s v="largura total variando entre 5.00m e 9.00m. faixa livre varia entre 3.00m e 5.00m"/>
    <n v="9"/>
    <s v="leve inclinação em direção a rua. nada desconfortável. "/>
    <n v="8"/>
    <s v="lixo, mesas de bar de alguns equipamentos mal posicionados são as principais barreiras em alguns pontos. no geral faixa livre sem obstáculos. "/>
    <n v="3"/>
    <s v="todas as rampas estão fora da norma/ mal conservação. "/>
    <s v="5 | Faixa desgastada, com falta de manutenção e sem placas de advertência."/>
    <s v="há faixas de pedestres desgastadas, sem acessibilidade e sinalização. "/>
    <s v="0 | Trecho não tem semáforo para pedestre ou semáforo está com defeito"/>
    <m/>
    <n v="1"/>
    <s v="há apenas placas com nome das ruas nas equinas"/>
    <n v="8"/>
    <n v="68"/>
    <s v="trânsito geralmente tranquilo, nível de ruído suportável. "/>
    <n v="8"/>
    <m/>
    <n v="7"/>
    <s v="alguns pontos de apoio como paradas de ônibos. há uma minipraça em um trecho da calçada. há uma praça nas proximidades. "/>
    <n v="7"/>
    <n v="8"/>
    <s v="há canteiros mas sem árvores plantadas. "/>
    <n v="8"/>
    <s v="sensação de segurança em horário comercial. trânsito leve na maior parte do dia. "/>
    <s v="https://drive.google.com/open?id=1tK15ND2RmVM7E_phMS2LdIKczecH4jrk, https://drive.google.com/open?id=1X7Wza21CqGwEEI7lYwnCqNbik2-ZfpPH, https://drive.google.com/open?id=1t95n8kQXmQzDlMXjb5xdpLewbtQTDWuf, https://drive.google.com/open?id=1YNbqdE_bRNcmNm9VoKT-X5PNBXNsuu3R, https://drive.google.com/open?id=19Ce5sKN8jJHZs_KLh64B9qdt7JPakLOk, https://drive.google.com/open?id=1_aB5C7YV04ez6lbOyme9qEwGX9wWK0yR, https://drive.google.com/open?id=1CHCUVYYtCWBtKLA8BHFVSek_x4SKJmq8, https://drive.google.com/open?id=1kMwVQOVj3hGnLWAhLN4c-_UeDhpz8_3Y, https://drive.google.com/open?id=1-FaHHlBKrL42wgUJ0RvyXAis5rP-6ZFB, https://drive.google.com/open?id=1sER8JH5Kumvwr5ZdTYnH6ynWlK2lq_1G"/>
    <m/>
    <m/>
    <n v="6"/>
    <n v="10"/>
    <n v="9"/>
    <n v="8"/>
    <n v="3"/>
    <n v="5"/>
    <n v="0"/>
    <n v="1"/>
    <n v="8"/>
    <n v="8"/>
    <n v="7"/>
    <n v="7"/>
    <n v="8"/>
    <n v="7.2"/>
    <n v="2.6666666666666665"/>
    <n v="7.5"/>
    <n v="6.4333333333333336"/>
  </r>
  <r>
    <x v="815"/>
    <x v="0"/>
    <x v="152"/>
    <x v="28"/>
    <s v="PI"/>
    <x v="7"/>
    <x v="814"/>
    <x v="0"/>
    <n v="1"/>
    <s v="Maioria do trecho não possui revestimento, é apenas terra. Muitos buracos e pedras soltas em outro trecho. "/>
    <n v="4"/>
    <n v="4"/>
    <n v="0.5"/>
    <s v="Faixa livre irregular variando entre 10cm e 3.00m. maioria do trecho varia em torno de 50cm livres. "/>
    <n v="7"/>
    <s v="possui certa inclinação devido a usência de piso na maior parte do trecho. "/>
    <n v="1"/>
    <s v="calçada praticamente tomada por vegetação (bambu) que cresceu desordenadamente. além disso alguns equipamentos como pontos de ônibus e placas estão mal posicionados. "/>
    <s v="5 | A rampa existe, mas está fora de norma ou sem manutenção"/>
    <s v="há algumas rampas mais fora da norma e em locais sem nenhuma ligação. "/>
    <n v="6"/>
    <s v="há faixa de pedestre mas não contempla o trecho de maior travessia de pedestres. "/>
    <s v="0 | Trecho não tem semáforo para pedestre ou semáforo está com defeito"/>
    <m/>
    <s v="0 | Trecho não tem nenhuma orientação para localização dos pedestres"/>
    <s v="todas as orientações são voltadas para motoristas. "/>
    <n v="6"/>
    <n v="68"/>
    <s v="grande fluxo de veículos emite muito ruído, principalmente em horário de pico. "/>
    <n v="7"/>
    <s v="a poluição não é tão visível devido a grande desidade de vegetação. "/>
    <n v="4"/>
    <s v="trecho possui alguns abrigos de ônibus apenas. "/>
    <n v="7"/>
    <n v="15"/>
    <s v="trecho possui muitos bambus que propriciam um clima bastante agradável para se caminhar, porem atrapalham a circulação e estão sem manutenção. "/>
    <s v="5 | Trecho com trânsito mais agressivo e velocidade regulamentar acima de 50 km/h"/>
    <s v="trânsito rápido, há sensação de agressividade do tráfego. não há policiamento mas existe sensação de segurança por conta do fluxo de veículos.  "/>
    <s v="https://drive.google.com/open?id=146Blh32lX0mcKjsjpFoyLokV5NeLA1MN, https://drive.google.com/open?id=15iJwQvpKPY52EhKqkIe-o8SEQau54XN1, https://drive.google.com/open?id=1Y6a0tafOevwZ7az-jUddvWFW6Lybrgvc, https://drive.google.com/open?id=1ubIF362WCK3GuhR8rQ7evxAjhADwOUvJ, https://drive.google.com/open?id=1yUVEPnEBij04MtVCUCDiPEfh9nR0EGIH, https://drive.google.com/open?id=13ElF-6Ya1cX92WJqcrhtAy9_Q8WJgyvh, https://drive.google.com/open?id=1OZXZ4ZYkwXQeoLrVPytP4I1jjcjpMR00, https://drive.google.com/open?id=19ogsLExM2Simo_JAGZqDITsGxseyhV6Q, https://drive.google.com/open?id=1RfkDwXYA_tWcHKvx4W8WQSFt-BE7UyRT, https://drive.google.com/open?id=1sRM0fH20h8x7qmmBP2PgvEMFxGjMYuWi"/>
    <m/>
    <m/>
    <n v="1"/>
    <n v="4"/>
    <n v="7"/>
    <n v="1"/>
    <n v="5"/>
    <n v="6"/>
    <n v="0"/>
    <n v="0"/>
    <n v="6"/>
    <n v="7"/>
    <n v="4"/>
    <n v="7"/>
    <n v="5"/>
    <n v="3.6"/>
    <n v="3"/>
    <n v="6.166666666666667"/>
    <n v="4.1333333333333337"/>
  </r>
  <r>
    <x v="816"/>
    <x v="1"/>
    <x v="153"/>
    <x v="28"/>
    <s v="PI"/>
    <x v="10"/>
    <x v="815"/>
    <x v="2"/>
    <n v="3"/>
    <s v="Parte da calçada é pavimentada com pedra portuguesa, ao final do lote, restos de poda de árvores interrompiam o fluxo, obrigando o transeunte a se deslocar pela rua. No lote ao lado, a calçada é regular em concreto armado, porém há um canteiro de árvore que ocupa grande parte da porção transversal da calçada, dificultando a passagem de pessoas pela calçada."/>
    <s v="5 | Calçada com menos de 2,0 metros de largura e faixa livre com menos de 1,20 m"/>
    <n v="190"/>
    <n v="110"/>
    <s v="A largura da área livre de circulação variava ao longo do trecho, variando entre 1,10 metros e 1,20 metros"/>
    <n v="6"/>
    <s v="grande parte da calçada era novelada, apresentando apenas um desnível destinado à entrada de carros, tal inclinação dificultaria a transição de pessoas com carrinhos ou cadeiras de rodas. A inclinação da rampa era suave, o que dificultou foi apenas o desnível"/>
    <s v="0 | Lugar fechado de barreiras, que obriga o cidadão a sair para a rua."/>
    <s v="Presença de restos de poda de árvores que dificultavam o acesso, ademais, o lote conseguinte era um canteiro de obras que obrigava novamente o pedestre a se deslocar para a rua."/>
    <s v="0 | Não há rampas de acessibilidade."/>
    <s v="as únicas rampas existentes eram de acesso aos veículos, todas com a implantação inadequada, bem como a inclinação. Pisos táteis e placas de informação também eram inexistentes."/>
    <s v="0 | Sem faixa de travessia no trecho"/>
    <s v="via de tráfego leve, ausente de faixa de pedestres."/>
    <s v="0 | Trecho não tem semáforo para pedestre ou semáforo está com defeito"/>
    <s v="trecho de tráfego leve de veículos, ausente de sinalização semafórica."/>
    <n v="3"/>
    <s v="Presença apenas de placas de sinalização nas esquinas do logradouro, alertando a parada de veículos, bem como o sentido de circulação com a via ortogonal."/>
    <n v="7"/>
    <n v="68"/>
    <s v="via de circulação leve de veículos, majoritariamente residencial, com poucos ruídos."/>
    <n v="7"/>
    <s v="via de pouco tráfego de veículos e de pouca poluição atmosférica"/>
    <s v="0 | Trecho sem nenhum pontos de apoio ou conforto para o pedestre"/>
    <s v="entorno estritamente residencial, ausente de mobiliários e equipamentos para descanso de pedestres."/>
    <s v="5 | Trecho com algumas árvores que trazem sombra"/>
    <n v="5"/>
    <s v="presença de restos de poda na calçada, ocupando toda sua porção. Além da presença de árvores com canteiros que ocupam toda a porção transversal da calçada."/>
    <n v="8"/>
    <s v="via de pouco transito de veículos, calma e majoritariamente residencial."/>
    <s v="https://drive.google.com/open?id=1kZZMQB9AMfcFXgUycWW-VwUaimYI_a4-, https://drive.google.com/open?id=14Q7T1FHL5RN3Cu_5f53y47BXEjqEgv_u, https://drive.google.com/open?id=1aMkYgkMeko5W0x_PJM3JKBKauKjP-ECH"/>
    <m/>
    <m/>
    <n v="3"/>
    <n v="5"/>
    <n v="6"/>
    <n v="0"/>
    <n v="0"/>
    <n v="0"/>
    <n v="0"/>
    <n v="3"/>
    <n v="7"/>
    <n v="7"/>
    <n v="0"/>
    <n v="5"/>
    <n v="8"/>
    <n v="2.8"/>
    <n v="0.5"/>
    <n v="5.166666666666667"/>
    <n v="3.3333333333333335"/>
  </r>
  <r>
    <x v="817"/>
    <x v="0"/>
    <x v="154"/>
    <x v="28"/>
    <s v="PI"/>
    <x v="7"/>
    <x v="816"/>
    <x v="2"/>
    <s v="5 | Calçada com frestas, além de algumas falhas no pavimento"/>
    <s v="Calçada com pavimentação regular em volta do quarteirão com exceção em um dos trechos "/>
    <n v="7"/>
    <n v="1.5"/>
    <n v="1.3"/>
    <s v="A largura da calçada varia em 3/ 4 do trajeto sendo 1/4 a parte frontal da calçada, na entrada na Unidade Escolar o trecho mais regular de largura da calçada"/>
    <n v="7"/>
    <s v="1/4 do trecho avaliado possui calçada plana sem apresentar inclinação. 3/4 apresentam em alguma parte do trajeto algum tipo de rampa ou variação da calçada"/>
    <n v="8"/>
    <s v="Em 1/4 da calçada avaliada encontrou-se dificuldade para o caminhar contínuo sem desvios."/>
    <s v="5 | A rampa existe, mas está fora de norma ou sem manutenção"/>
    <m/>
    <s v="5 | Faixa desgastada, com falta de manutenção e sem placas de advertência."/>
    <m/>
    <s v="0 | Trecho não tem semáforo para pedestre ou semáforo está com defeito"/>
    <s v="Apesar de ser uma área próxima a escolas e praças não foram encontrados semáforos na região"/>
    <n v="3"/>
    <m/>
    <n v="8"/>
    <m/>
    <s v="Durante a pesquisa encontrou-se poucos ruídos no local vindo de veículos "/>
    <n v="8"/>
    <m/>
    <s v="10 | Trecho com muitos bancos, praças, minipraças, espaços cobertos para descanso, abrigos para a chuva, banheiros e bebedouros públicos"/>
    <s v="A região possui praça pública com quadra esportiva, academia comunitária e uma parada de ônibus defronte ao ponto de estudo."/>
    <s v="5 | Trecho com algumas árvores que trazem sombra"/>
    <m/>
    <s v="Foram encontradas sombras que vinham de árvores localizadas dentro da escola, pés de manga principalmente"/>
    <n v="8"/>
    <s v="Apesar da proximidade com o 7 Distrito Policial sabe-se que é uma região com ocorrência de assaltos e uso de substancias ilícitas, principalmente na praça em frente ao local. "/>
    <m/>
    <s v="wesley131@outlook.com.br"/>
    <d v="1899-12-30T11:30:00"/>
    <n v="5"/>
    <n v="7"/>
    <n v="7"/>
    <n v="8"/>
    <n v="5"/>
    <n v="5"/>
    <n v="0"/>
    <n v="3"/>
    <n v="8"/>
    <n v="8"/>
    <n v="10"/>
    <n v="5"/>
    <n v="8"/>
    <n v="6.4"/>
    <n v="3"/>
    <n v="7.333333333333333"/>
    <n v="6.0666666666666664"/>
  </r>
  <r>
    <x v="818"/>
    <x v="0"/>
    <x v="154"/>
    <x v="28"/>
    <s v="PI"/>
    <x v="7"/>
    <x v="817"/>
    <x v="2"/>
    <n v="6"/>
    <s v="A calçada em sua parte frontal encontra-se em bom estado, ressalta-se que a Creche foi construída e finalizada ainda no ano de 2018, portanto recente"/>
    <n v="8"/>
    <n v="2.5"/>
    <n v="2"/>
    <s v="A faixa frontal da calçada encontra-se em ótimo estado, a faixa lateral no entanto encontra-se totalmente tomada por matagal em 90% de sua extensão, sem condições de trafégo"/>
    <s v="10 | Calçada de aparência plana, que não impede o caminhar confortável e seguro"/>
    <s v="O trecho frontal apresenta calçadas planas com inclinações resultantes de rampas em alguns momentos,  de modo suave. O trecho lateral no entanto apesar de ser plano por estar tomado por mato não pode ser analisado"/>
    <n v="7"/>
    <s v="Foram encontrados apenas algumas barreiras resultantes de inclinação pra carros e cadeiras de roda"/>
    <s v="5 | A rampa existe, mas está fora de norma ou sem manutenção"/>
    <s v="foram encontradas 3 rampas de acesso"/>
    <s v="0 | Sem faixa de travessia no trecho"/>
    <m/>
    <s v="0 | Trecho não tem semáforo para pedestre ou semáforo está com defeito"/>
    <m/>
    <s v="0 | Trecho não tem nenhuma orientação para localização dos pedestres"/>
    <m/>
    <n v="7"/>
    <m/>
    <m/>
    <n v="7"/>
    <m/>
    <s v="0 | Trecho sem nenhum ponto de apoio ou conforto para o pedestre"/>
    <s v="Não foram encontradas praças no local e os pontos de ônibus não possuem lugar para as pessoas sentarem"/>
    <s v="5 | Trecho com algumas árvores que trazem sombra"/>
    <n v="2"/>
    <m/>
    <n v="8"/>
    <m/>
    <s v="https://drive.google.com/open?id=1BRMeCZRBIZQHpMTQnWA2r32qh6kOqhtC, https://drive.google.com/open?id=1AF0ilxZC0QFABx-QvSycfKnPba2aau-L, https://drive.google.com/open?id=1cPR-W5lj_ACJKPNZgfc-BXuM9yBRifkA"/>
    <s v="wesley131@outlook.com.br"/>
    <d v="1899-12-30T16:00:00"/>
    <n v="6"/>
    <n v="8"/>
    <n v="10"/>
    <n v="7"/>
    <n v="5"/>
    <n v="0"/>
    <n v="0"/>
    <n v="0"/>
    <n v="7"/>
    <n v="7"/>
    <n v="0"/>
    <n v="5"/>
    <n v="8"/>
    <n v="7.2"/>
    <n v="0"/>
    <n v="5.166666666666667"/>
    <n v="5.4333333333333336"/>
  </r>
  <r>
    <x v="819"/>
    <x v="0"/>
    <x v="154"/>
    <x v="28"/>
    <s v="PI"/>
    <x v="7"/>
    <x v="818"/>
    <x v="0"/>
    <n v="9"/>
    <s v="Piso praticamente todo uniforme, com exceção de alguns pontos para entrada e saída de veículos "/>
    <n v="9"/>
    <n v="2"/>
    <n v="2"/>
    <s v="Em alguns pontos a calçada é acima do valor, em outros menor portanto foi feito uma média de alguns pontos"/>
    <s v="10 | Calçada de aparência plana, que não impede o caminhar confortável e seguro"/>
    <s v="Únicas inclinações encontradas foram para entrada e saída de veículos "/>
    <s v="10 | Trecho sem obstáculos permite o caminhar contínuo pela calçada"/>
    <m/>
    <s v="0 | Não há rampas de acessibilidade."/>
    <s v="no trecho analisado não foram encontrados rampas de acessibilidade"/>
    <s v="0 | Sem faixa de travessia no trecho"/>
    <m/>
    <s v="0 | Trecho não tem semáforo para pedestre ou semáforo está com defeito"/>
    <m/>
    <n v="1"/>
    <m/>
    <n v="8"/>
    <m/>
    <m/>
    <n v="8"/>
    <m/>
    <n v="1"/>
    <s v="Apenas as paradas de ônibus foram encontradas como ponto de apoio"/>
    <s v="5 | Trecho com algumas árvores que trazem sombra"/>
    <m/>
    <s v="Grande parte da sombra encontrada pertencia a árvores encontradas dentro da UESPI"/>
    <n v="4"/>
    <s v="Apesar da região não possuir grande tráfego de veículos por ser uma região palco de constantes assaltos existe uma sensação de insegurança por parte dos pedestres"/>
    <m/>
    <s v="wesley131@outlook.com.br"/>
    <d v="1899-12-30T11:30:00"/>
    <n v="9"/>
    <n v="9"/>
    <n v="10"/>
    <n v="10"/>
    <n v="0"/>
    <n v="0"/>
    <n v="0"/>
    <n v="1"/>
    <n v="8"/>
    <n v="8"/>
    <n v="1"/>
    <n v="5"/>
    <n v="4"/>
    <n v="7.6"/>
    <n v="0.16666666666666666"/>
    <n v="5.833333333333333"/>
    <n v="5.4"/>
  </r>
  <r>
    <x v="820"/>
    <x v="0"/>
    <x v="155"/>
    <x v="28"/>
    <s v="PI"/>
    <x v="2"/>
    <x v="819"/>
    <x v="0"/>
    <n v="2"/>
    <s v="A calçada possuí pavimentação danificada, com alguns desníveis"/>
    <n v="6"/>
    <n v="2.1"/>
    <n v="0.9"/>
    <s v="Poste bloqueando a faixa livre"/>
    <n v="9"/>
    <s v="O trecho é plano, porém possuí uma rampa transversalmente que está fora da norma"/>
    <n v="6"/>
    <s v="Existência de um poste que atrapalha o percurso e elementos externos (carrinhos de compras), que obrigam o desvio"/>
    <s v="0 | Não há rampas de acessibilidade."/>
    <m/>
    <n v="6"/>
    <s v="Existem duas faixas de pedestres, uma está parcialmente apagada e a outra está quase toda apagada"/>
    <s v="0 | Trecho não tem semáforo para pedestre ou semáforo está com defeito"/>
    <m/>
    <n v="2"/>
    <s v="Possuem apenas placas de rua e da própria UBS "/>
    <n v="8"/>
    <n v="69"/>
    <s v="Apenas ruídos de tráfego de carros em pequenos intervalos"/>
    <n v="7"/>
    <s v="Pouco trânsito de veículos a diesel "/>
    <s v="0 | Trecho sem nenhum ponto de apoio ou conforto para o pedestre"/>
    <m/>
    <s v="0 | Trecho de rua sem nenhuma vegetação"/>
    <n v="0"/>
    <m/>
    <n v="6"/>
    <s v="Local sem ronda policial mas com moderado tráfego de pessoas. Veículos com velocidades inferior a 50km/h"/>
    <s v="https://drive.google.com/open?id=1S0jF5TW3TMCCgxME_z-kS7AmE9wKURHR, https://drive.google.com/open?id=1URJZpIJ1sBUv0Qh_Fr8HYiwyFPB8bbau, https://drive.google.com/open?id=1BMOfyJwFM8L9qQqCxW2AC3_caBQDVBRh, https://drive.google.com/open?id=1D-9aCEGARGwIyKfcOiHl-R5GaZ0Mw-6r, https://drive.google.com/open?id=1y8-RKpaJzrnsgXqaEky2IuB4szyISfCp, https://drive.google.com/open?id=1kDCkwsJ0jnw1fDsSMNShc0mz0zSGM7FB, https://drive.google.com/open?id=1vTa7QAh8-uZYuYu8KE-nlDnTBXv2artl, https://drive.google.com/open?id=16kZsW056R-T8CEz3Y_CdxitKuYCpD5Tv"/>
    <s v="nicialeite@ufpi.edu.br"/>
    <d v="1899-12-30T10:00:00"/>
    <n v="2"/>
    <n v="6"/>
    <n v="9"/>
    <n v="6"/>
    <n v="0"/>
    <n v="6"/>
    <n v="0"/>
    <n v="2"/>
    <n v="8"/>
    <n v="7"/>
    <n v="0"/>
    <n v="0"/>
    <n v="6"/>
    <n v="4.5999999999999996"/>
    <n v="3.3333333333333335"/>
    <n v="3.8333333333333335"/>
    <n v="4.333333333333333"/>
  </r>
  <r>
    <x v="821"/>
    <x v="0"/>
    <x v="155"/>
    <x v="28"/>
    <s v="PI"/>
    <x v="4"/>
    <x v="820"/>
    <x v="1"/>
    <n v="9"/>
    <s v="Pavimentação nova, mas contém alguns desgastes"/>
    <n v="8"/>
    <n v="2.6"/>
    <n v="1.2"/>
    <s v="A largura da faixa varia ao longo do trecho, devido a postes e outros obstáculos."/>
    <s v="10 | Calçada de aparência plana, que não impede o caminhar confortável e seguro"/>
    <m/>
    <n v="6"/>
    <s v="Existência de postes e bancas (chaveiro), e vendedores que atrapalham o caminhar"/>
    <n v="6"/>
    <s v="Problemas de manutenção e localização"/>
    <s v="0 | Sem faixa de travessia no trecho"/>
    <m/>
    <s v="0 | Trecho não tem semáforo para pedestre ou semáforo está com defeito"/>
    <m/>
    <n v="1"/>
    <s v="Existência apenas de placas de rua"/>
    <n v="3"/>
    <n v="85"/>
    <s v="Trafego intenso de caminhões e ônibus"/>
    <s v="5 | Trecho com tráfego intenso de veículos, em especial motocicletas, ônibus, caminhões e vans com motor diesel"/>
    <s v="É possível sentir e visualizar a fumaça de veículos"/>
    <s v="0 | Trecho sem nenhum ponto de apoio ou conforto para o pedestre"/>
    <m/>
    <n v="3"/>
    <n v="3"/>
    <m/>
    <n v="3"/>
    <s v="Via de trafego com 60Km, mas se percebe um alto índice de deslocamentos superiores"/>
    <s v="https://drive.google.com/open?id=1iV8V98hLCiZL2ookR_feOva0WtlgYjZh, https://drive.google.com/open?id=1xlywcoFV3zdBKGn7Rgal2xrz0WAFSEwo, https://drive.google.com/open?id=114_shc2JGSL-jkAehyqpOMrq8UnDiPDk, https://drive.google.com/open?id=1BEFYK-4R0sUofhx26bmiRSBqDyjXzSn9, https://drive.google.com/open?id=1cGEn0cf1n8P1obL1l7RpSSgsD_ZLnTxj, https://drive.google.com/open?id=1sWrg7S94o_JIcD1qVKmMj0y_n6pcVci1, https://drive.google.com/open?id=1SAd_fjxkS46KKj0dQwqfy3EEK09bkeii, https://drive.google.com/open?id=1oe5diRJYgFXdrJhetXziKjTSLqeaszAc, https://drive.google.com/open?id=1V1uHnBMozxXDPhDRON_9JK4OE5zadyXu"/>
    <s v="nicialeite@ufpi.edu.br"/>
    <d v="1899-12-30T16:00:00"/>
    <n v="9"/>
    <n v="8"/>
    <n v="10"/>
    <n v="6"/>
    <n v="6"/>
    <n v="0"/>
    <n v="0"/>
    <n v="1"/>
    <n v="3"/>
    <n v="5"/>
    <n v="0"/>
    <n v="3"/>
    <n v="3"/>
    <n v="7.8"/>
    <n v="0.16666666666666666"/>
    <n v="2.8333333333333335"/>
    <n v="4.8"/>
  </r>
  <r>
    <x v="822"/>
    <x v="0"/>
    <x v="155"/>
    <x v="28"/>
    <s v="PI"/>
    <x v="2"/>
    <x v="821"/>
    <x v="1"/>
    <n v="3"/>
    <s v="Tipo de piso inadequado, muitos buracos e desníveis"/>
    <n v="6"/>
    <n v="2.8"/>
    <n v="0.8"/>
    <s v="Apesar da calçada possui uma largura boa, existem muitas bancas de comida que diminuem a faixa livre e dificulta a caminhabilidade"/>
    <n v="8"/>
    <s v="alguns trechos inclinados superior a 2%"/>
    <n v="4"/>
    <s v="Presença de vários obstáculos, bancas, barracas, postes e árvores fora da faixa de serviço"/>
    <n v="6"/>
    <s v="As rampas existentes estão fora da norma, existindo apenas uma na parte central da quadra que está na norma, mas precisa de manutenção"/>
    <n v="8"/>
    <s v="Apenas uma faixa em todo a quadra, que fica localizada ao centro"/>
    <n v="9"/>
    <m/>
    <n v="1"/>
    <s v="Apenas existência de sinalização de rua e para os condutores de veículos"/>
    <n v="4"/>
    <n v="72"/>
    <s v="Via de grande fluxo de veículos"/>
    <n v="6"/>
    <m/>
    <s v="5 | Trecho com algum local para descanso ou abrigo, como parada de ônibus ou marquise de edifício"/>
    <m/>
    <n v="7"/>
    <n v="9"/>
    <s v="Bom sombreamento tanto de árvores como das marquises das bancas de vendas de comida "/>
    <n v="4"/>
    <s v="trafego muito intenso, mas por ser um local de muitos transeuntes têm-se a sensação de segurança "/>
    <s v="https://drive.google.com/open?id=1jkOKRCGp3xWdkbKpY42M1mMR5TW9YP2S, https://drive.google.com/open?id=1iCO88ovJcCoO5rLH_qrTRm8qffx2dp1t, https://drive.google.com/open?id=1mup1GraTJ2yatA_WoGsko3v8xLqvu4E-, https://drive.google.com/open?id=1Q_9HvWWr_419y0vD2NHY5QemO5oJcowH, https://drive.google.com/open?id=1U7eNVOarvcd4sdoYFRspfpGLetQZAfM1, https://drive.google.com/open?id=1CsgI-FotTBFAYDYGCF9FC-X3TOKXXpnQ, https://drive.google.com/open?id=1s0d82dZsIDGlVfejCe_iFL2z7vRZBwPw"/>
    <s v="nicialeite@ufpi.edu.br"/>
    <d v="1899-12-30T10:00:00"/>
    <n v="3"/>
    <n v="6"/>
    <n v="8"/>
    <n v="4"/>
    <n v="6"/>
    <n v="8"/>
    <n v="9"/>
    <n v="1"/>
    <n v="4"/>
    <n v="6"/>
    <n v="5"/>
    <n v="7"/>
    <n v="4"/>
    <n v="5.4"/>
    <n v="7.166666666666667"/>
    <n v="5.5"/>
    <n v="5.6333333333333337"/>
  </r>
  <r>
    <x v="823"/>
    <x v="0"/>
    <x v="155"/>
    <x v="28"/>
    <s v="PI"/>
    <x v="2"/>
    <x v="822"/>
    <x v="0"/>
    <n v="7"/>
    <s v="O trecho em frente ao hospital apresenta pavimentação regular mas quando termina o hospital, apresenta desnível e inclinações acentuadas"/>
    <n v="8"/>
    <n v="7"/>
    <n v="1"/>
    <s v="A largura contempla uma parte de estacionamento, mas não possui diferenciação. E depois do hospital a largura fica com 1m"/>
    <n v="7"/>
    <s v="No trecho do hospital tem a inclinação adequada, depois inclinações superiores."/>
    <s v="5 | Obstáculos obrigam a constantes desvios."/>
    <s v="No trecho do hospital não possuí obstáculos, mas nas demais áreas os desníveis obrigam desvios ou até mesmo ir para o leito da rua "/>
    <n v="1"/>
    <s v="Existe apenas a rampa para carros terem acesso ao hospital, mas que está com boa declividade. Nas esquinas não há rampas"/>
    <s v="0 | Sem faixa de travessia no trecho"/>
    <m/>
    <s v="0 | Trecho não tem semáforo para pedestre ou semáforo está com defeito"/>
    <m/>
    <n v="3"/>
    <s v="Apenas placas de ruas e uma de parada de ônibus"/>
    <s v="10 | Trecho com baixo nível de ruído, com, no máximo, 65 dB de nível sonoro"/>
    <n v="40"/>
    <m/>
    <n v="9"/>
    <s v="Trecho com tráfego moderado"/>
    <n v="7"/>
    <s v="Existência de árvores e marquises que protegem da chuva e sol"/>
    <s v="5 | Trecho com algumas árvores que trazem sombra"/>
    <n v="1"/>
    <s v="O trecho apresenta uma árvore e canteiros em bom estado de conservação"/>
    <s v="10 | Local de tráfego leve, com velocidade até 40 km/h, com ruas movimentadas, comércio aberto e “sensação de segurança”"/>
    <s v="A rua têm um bom fluxo de pessoas e com tráfego leve"/>
    <s v="https://drive.google.com/open?id=10rnnFECuVwkWGHjWMdPzAoIgWtmkyZhK, https://drive.google.com/open?id=1MZ3hj7fsj6Ly_e6WSy9NYC1wpRU_87uc, https://drive.google.com/open?id=10I6gR1oaCz6ETUlkHnD62xCWmb3_B7wO, https://drive.google.com/open?id=1_g7Ax-M3SZRAd6KR91twNXOfOPXmljl9"/>
    <s v="nicialeite@ufpi.edu.br"/>
    <d v="1899-12-30T11:30:00"/>
    <n v="7"/>
    <n v="8"/>
    <n v="7"/>
    <n v="5"/>
    <n v="1"/>
    <n v="0"/>
    <n v="0"/>
    <n v="3"/>
    <n v="10"/>
    <n v="9"/>
    <n v="7"/>
    <n v="5"/>
    <n v="10"/>
    <n v="5.6"/>
    <n v="0.5"/>
    <n v="7.666666666666667"/>
    <n v="5.4333333333333336"/>
  </r>
  <r>
    <x v="824"/>
    <x v="0"/>
    <x v="155"/>
    <x v="28"/>
    <s v="PI"/>
    <x v="7"/>
    <x v="823"/>
    <x v="2"/>
    <n v="2"/>
    <s v="Muito mato na calçada e falta de manutenção do pavimento."/>
    <n v="4"/>
    <n v="2.5"/>
    <n v="0.75"/>
    <s v="A largura é irregular, torna-se menor ao se afastar da escola"/>
    <n v="6"/>
    <s v="a calçada tem declividade que dificulta a caminhada e existe a presença de uma rampa com inclinação superior à norma "/>
    <s v="5 | Obstáculos obrigam a constantes desvios."/>
    <s v="a falta de manutenção e desníveis dificultam o caminhar"/>
    <s v="0 | Não há rampas de acessibilidade."/>
    <m/>
    <s v="0 | Sem faixa de travessia no trecho"/>
    <m/>
    <s v="0 | Trecho não tem semáforo para pedestre ou semáforo está com defeito"/>
    <m/>
    <n v="2"/>
    <s v="só existem as placas das ruas"/>
    <s v="10 | Trecho com baixo nível de ruído, com, no máximo, 65 dB de nível sonoro"/>
    <n v="54"/>
    <s v="Bairro tranquilo com pouco tráfego de veículos"/>
    <s v="10 | Trecho com baixo nível de poluição, permitindo sentir até o aroma de plantas e flores"/>
    <m/>
    <s v="0 | Trecho sem nenhum ponto de apoio ou conforto para o pedestre"/>
    <s v="Não locais de descanso em todo o trecho"/>
    <n v="2"/>
    <n v="1"/>
    <m/>
    <n v="7"/>
    <s v="com o fluxo de pessoas para a escola e uma igreja que fica no entorno, durante o dia tem-se a sensação de segurança, mas durante a noite é deserto"/>
    <s v="https://drive.google.com/open?id=1FZjOFpOXNw2Masl3titH5IPeRv229uW0, https://drive.google.com/open?id=1fURLD48bLWOrz_MP3eF_5C3bzfP4tzh9, https://drive.google.com/open?id=1o9sf0gwLHaHr7vkv2YcRvFFNDDLTGuvN"/>
    <s v="nicialeite@ufpi.edu.br"/>
    <d v="1899-12-30T16:00:00"/>
    <n v="2"/>
    <n v="4"/>
    <n v="6"/>
    <n v="5"/>
    <n v="0"/>
    <n v="0"/>
    <n v="0"/>
    <n v="2"/>
    <n v="10"/>
    <n v="10"/>
    <n v="0"/>
    <n v="2"/>
    <n v="7"/>
    <n v="3.4"/>
    <n v="0.33333333333333331"/>
    <n v="5.666666666666667"/>
    <n v="3.6"/>
  </r>
  <r>
    <x v="825"/>
    <x v="0"/>
    <x v="155"/>
    <x v="28"/>
    <s v="PI"/>
    <x v="7"/>
    <x v="824"/>
    <x v="0"/>
    <n v="7"/>
    <s v="calçada com pavimento regular, porém com problemas de manutenção"/>
    <n v="8"/>
    <n v="2"/>
    <n v="1"/>
    <s v="a dimensão total é irregular"/>
    <n v="9"/>
    <s v="sem desníveis severos, mas com uma entrada em rampa"/>
    <n v="7"/>
    <s v="Alguns postes atrapalham a passagem"/>
    <n v="9"/>
    <s v="Possui apenas uma rampa de entrada de veículos."/>
    <n v="6"/>
    <s v="faixa apagada e sem placas de advertência"/>
    <s v="0 | Trecho não tem semáforo para pedestre ou semáforo está com defeito"/>
    <m/>
    <n v="3"/>
    <s v="há apenas placas de rua"/>
    <n v="6"/>
    <n v="68"/>
    <s v="Passam na avenida muitos ônibus, que provocam ruídos "/>
    <n v="6"/>
    <s v="Passam na avenida muitos ônibus, com escapamentos desregulados"/>
    <s v="0 | Trecho sem nenhum ponto de apoio ou conforto para o pedestre"/>
    <m/>
    <s v="5 | Trecho com algumas árvores que trazem sombra"/>
    <n v="2"/>
    <s v="As árvores são internas ao terreno."/>
    <s v="5 | Trecho com trânsito mais agressivo e velocidade regulamentar acima de 50 km/h"/>
    <m/>
    <s v="https://drive.google.com/open?id=1Wo4Vu94_tJYxR3uBKOzYWN_P5AuAelgo, https://drive.google.com/open?id=1q3bl1aPsKieQzRxzAk4otUVeB9raca3s, https://drive.google.com/open?id=1TXnX81PstS6fE2s17xrbfJ09-OlGJ9w9"/>
    <s v="nicialeite@ufpi.edu.br"/>
    <d v="1899-12-30T12:30:00"/>
    <n v="7"/>
    <n v="8"/>
    <n v="9"/>
    <n v="7"/>
    <n v="9"/>
    <n v="6"/>
    <n v="0"/>
    <n v="3"/>
    <n v="6"/>
    <n v="6"/>
    <n v="0"/>
    <n v="5"/>
    <n v="5"/>
    <n v="8"/>
    <n v="3.5"/>
    <n v="4.666666666666667"/>
    <n v="6.1333333333333337"/>
  </r>
  <r>
    <x v="826"/>
    <x v="0"/>
    <x v="155"/>
    <x v="28"/>
    <s v="PI"/>
    <x v="2"/>
    <x v="825"/>
    <x v="0"/>
    <n v="6"/>
    <s v="calçada relativamente regular, mas já apresenta problemas de manutenção"/>
    <n v="4"/>
    <n v="1.1000000000000001"/>
    <n v="1.1000000000000001"/>
    <s v="não diferença entre as faixas e há irregularidades de dimensões ao longo do trecho"/>
    <n v="7"/>
    <s v="a maior parte do trecho está regular, mas existem entradas de carros nas calçadas desnivelando o passeio"/>
    <n v="7"/>
    <s v="alguns postes atrapalham a circulação"/>
    <n v="8"/>
    <s v="rampas em bom estado,porém não estão em total conformidade com a norma"/>
    <s v="0 | Sem faixa de travessia no trecho"/>
    <m/>
    <s v="0 | Trecho não tem semáforo para pedestre ou semáforo está com defeito"/>
    <m/>
    <n v="3"/>
    <s v="Há apenas as placas de rua e os letreiros dos comércios "/>
    <s v="5 | Trecho com nível alto de ruído, que dificulta a conversação entre pessoas que caminham. Nível acima de 70 dB"/>
    <n v="71"/>
    <s v="passagem de muitos veículos "/>
    <n v="6"/>
    <s v="passagem de muitos veículos "/>
    <s v="0 | Trecho sem nenhum ponto de apoio ou conforto para o pedestre"/>
    <m/>
    <n v="4"/>
    <n v="2"/>
    <s v="as árvores são internas ao terreno"/>
    <n v="8"/>
    <s v="apesar de muitos veículos a velocidade é abaixo de 50km e possui muito fluxo de pessoas"/>
    <s v="https://drive.google.com/open?id=1aFfHxrDWBPvgE-cYkh_bD9acuiJ0dyOA, https://drive.google.com/open?id=1D7_uyBRgZbCjAsbMY4iGOoDkFlAvttOC, https://drive.google.com/open?id=1JHu6_MeRUGpqPp8E6xbCADzThbgngNjv, https://drive.google.com/open?id=1vhHVtu2yHQe-Un9nfbs0FOM9pa2FBIfX"/>
    <s v="nicialeite@ufpi.edu.br"/>
    <d v="1899-12-30T12:30:00"/>
    <n v="6"/>
    <n v="4"/>
    <n v="7"/>
    <n v="7"/>
    <n v="8"/>
    <n v="0"/>
    <n v="0"/>
    <n v="3"/>
    <n v="5"/>
    <n v="6"/>
    <n v="0"/>
    <n v="4"/>
    <n v="8"/>
    <n v="6.4"/>
    <n v="0.5"/>
    <n v="4"/>
    <n v="4.9000000000000004"/>
  </r>
  <r>
    <x v="827"/>
    <x v="0"/>
    <x v="154"/>
    <x v="28"/>
    <s v="PI"/>
    <x v="9"/>
    <x v="826"/>
    <x v="1"/>
    <s v="5 | Calçada com frestas, além de algumas falhas no pavimento"/>
    <s v="Calçada reformada a alguns anos, assim como o próprio Teatro do Boi no entanto foram observações alguns problemas na pavimentação. "/>
    <s v="5 | Calçada com menos de 2,0 metros de largura e faixa livre com menos de 1,20 m"/>
    <n v="1.8"/>
    <n v="1.5"/>
    <s v="a calçada apresenta um tamanho relativamente uniforme, no entanto a presença de paradas e estacionamentos ocasionam algumas mudanças de tamanho, material etc"/>
    <n v="8"/>
    <m/>
    <n v="7"/>
    <s v="O tráfego pela lateral da calçada do Teatro do Boi é muito complicado devido principalmente a presença de carros no estacionamento ( no mesmo quarteirão se localizam o zoonoses e uma biblioteca pública) mas o tráfego pela parte frontal ocorre sem tantas dificuldades sendo o maior obstáculo uma parada de ônibus"/>
    <s v="0 | Não há rampas de acessibilidade."/>
    <s v="não foram encontradas nenhum ponto de acesso que configure uma rampa de acessibilidade "/>
    <s v="5 | Faixa desgastada, com falta de manutenção e sem placas de advertência."/>
    <m/>
    <s v="5 | Trecho com semáforo para pedestres, mas sem sinal sonoro. Espera para abertura superior a 1 min. e tempo curto (menos de 15 seg.) para travessia"/>
    <m/>
    <s v="5 | Trecho tem apenas placas indicando os pontos de interesse"/>
    <m/>
    <s v="5 | Trecho com nível alto de ruído, que dificulta a conversação entre pessoas que caminham. Nível acima de 70 dB"/>
    <m/>
    <m/>
    <n v="2"/>
    <m/>
    <s v="5 | Trecho com algum local para descanso ou abrigo, como parada de ônibus ou marquise de edifício"/>
    <m/>
    <n v="3"/>
    <n v="2"/>
    <s v="árvores não se localizam na calçada e sim dentro de imóveis que estão nela"/>
    <s v="5 | Trecho com trânsito mais agressivo e velocidade regulamentar acima de 50 km/h"/>
    <s v="não foram encontrados policiais no local "/>
    <s v="https://drive.google.com/open?id=1GZxfMjeCdQER6a0_1FLDv82q84thoWMj, https://drive.google.com/open?id=1jjBjERnD61yIvYuLDscAZZcgXHxG99we, https://drive.google.com/open?id=1s94EWQi4ThIymPAqrfS9A-Ygk1U5xH9b, https://drive.google.com/open?id=1BTNZFV0QpgJMU9ZbiPdaa0TaCqJRstJP"/>
    <s v="wesley131@outlook.com.br"/>
    <d v="1899-12-30T11:30:00"/>
    <n v="5"/>
    <n v="5"/>
    <n v="8"/>
    <n v="7"/>
    <n v="0"/>
    <n v="5"/>
    <n v="5"/>
    <n v="5"/>
    <n v="5"/>
    <n v="2"/>
    <n v="5"/>
    <n v="3"/>
    <n v="5"/>
    <n v="5"/>
    <n v="5"/>
    <n v="3.8333333333333335"/>
    <n v="4.7666666666666666"/>
  </r>
  <r>
    <x v="828"/>
    <x v="0"/>
    <x v="154"/>
    <x v="28"/>
    <s v="PI"/>
    <x v="7"/>
    <x v="827"/>
    <x v="0"/>
    <n v="1"/>
    <s v="A calçada encontra-se com vários problemas no calçamento, como presença de arbustos, pavimentação soltando"/>
    <n v="4"/>
    <n v="1.5"/>
    <n v="1.2"/>
    <s v="calçada na parte frontal da escola apresenta tamanho uniforme."/>
    <n v="7"/>
    <s v="calçada apresenta uma leve inclinação"/>
    <s v="0 | Lugar fechado de barreiras, que obriga o cidadão a sair para a rua."/>
    <s v="as principais barreiras encontradas foram a presença de arbustos no local "/>
    <s v="5 | A rampa existe, mas está fora de norma ou sem manutenção"/>
    <m/>
    <s v="0 | Sem faixa de travessia no trecho"/>
    <m/>
    <s v="0 | Trecho não tem semáforo para pedestre ou semáforo está com defeito"/>
    <m/>
    <n v="2"/>
    <m/>
    <n v="6"/>
    <m/>
    <s v="O local localiza-se no centro da cidade e nas proximidades de paradas de ônibus e terminal rodoviário para a frota de ônibus da zona rural da cidade"/>
    <n v="2"/>
    <m/>
    <s v="5 | Trecho com algum local para descanso ou abrigo, como parada de ônibus ou marquise de edifício"/>
    <m/>
    <s v="5 | Trecho com algumas árvores que trazem sombra"/>
    <m/>
    <s v="foram encontrados algumas árvores na faixa lateral da calçada "/>
    <n v="8"/>
    <s v="não foram encontrados policiais e durante a avaliação foram ouvidos boatos que a região sofre com assaltos constantes "/>
    <s v="https://drive.google.com/open?id=1AZCIR6AYOZEHT7aJkyUb3UodNp2LLEN1, https://drive.google.com/open?id=1LCk4kHhWFwIK6hNnyePO1gQrI5bNLZMt"/>
    <s v="wesley131@outlook.com.br"/>
    <d v="1899-12-30T13:00:00"/>
    <n v="1"/>
    <n v="4"/>
    <n v="7"/>
    <n v="0"/>
    <n v="5"/>
    <n v="0"/>
    <n v="0"/>
    <n v="2"/>
    <n v="6"/>
    <n v="2"/>
    <n v="5"/>
    <n v="5"/>
    <n v="8"/>
    <n v="3.4"/>
    <n v="0.33333333333333331"/>
    <n v="4.833333333333333"/>
    <n v="3.5333333333333332"/>
  </r>
  <r>
    <x v="829"/>
    <x v="0"/>
    <x v="154"/>
    <x v="28"/>
    <s v="PI"/>
    <x v="7"/>
    <x v="828"/>
    <x v="1"/>
    <s v="5 | Calçada com frestas, além de algumas falhas no pavimento"/>
    <s v="A calçada que circuncida o Liceu apresenta pontos de uniformidade, outros pontos encontra-se bastante desgastada na parte frontal a entrada do colégio apresenta variações de degraus que dificultam o caminhar em linha reta"/>
    <s v="5 | Calçada com menos de 2,0 metros de largura e faixa livre com menos de 1,20 m"/>
    <n v="2"/>
    <n v="1.5"/>
    <s v="A calçada de modo geral apresenta variações dependendo do local"/>
    <n v="8"/>
    <s v="Na parte frontal da escada a presença de degraus dificulta o caminhar, na parte lateral existem variações de altimetria "/>
    <n v="7"/>
    <m/>
    <n v="2"/>
    <s v="no entanto as rampas encontradas já eram após subir a calçada em direção a entrada da escola. "/>
    <s v="5 | Faixa desgastada, com falta de manutenção e sem placas de advertência."/>
    <s v="faixa antiga "/>
    <s v="0 | Trecho não tem semáforo para pedestre ou semáforo está com defeito"/>
    <m/>
    <s v="5 | Trecho tem apenas placas indicando os pontos de interesse"/>
    <s v="placas de orientação para locais que podem ser encontradas na área central "/>
    <s v="5 | Trecho com nível alto de ruído, que dificulta a conversação entre pessoas que caminham. Nível acima de 70 dB"/>
    <m/>
    <s v="tráfego de carros intenso na região"/>
    <s v="5 | Trecho com tráfego intenso de veículos, em especial motocicletas, ônibus, caminhões e vans com motor diesel"/>
    <m/>
    <s v="10 | Trecho com muitos bancos, praças, minipraças, espaços cobertos para descanso, abrigos para a chuva, banheiros e bebedouros públicos"/>
    <s v="o colégio localiza-se de fronte a uma das maiores praças da área central da cidade, a praça Landri Sales "/>
    <s v="5 | Trecho com algumas árvores que trazem sombra"/>
    <m/>
    <s v="Grande parte da sombra existe fora encontrada em árvores localizadas dentro do colégio Liceu "/>
    <s v="10 | Local de tráfego leve, com velocidade até 40 km/h, com ruas movimentadas, comércio aberto e “sensação de segurança”"/>
    <s v="Por ser uma região central, com grande fluxo de pessoas e veículos é comum encontrar em alguns momentos do dia policiamento no local "/>
    <s v="https://drive.google.com/open?id=1fDZFqObk8lyYaPjdO_DbnYj0BKJBIjHD, https://drive.google.com/open?id=1ezpoSvo1SbGCVpXxVCwS1zMdGSMaJ8Jc, https://drive.google.com/open?id=1SGo_0PnVkFHO3TvDuTq55i1pGP7tJUsN"/>
    <s v="wesley131@outlook.com.br"/>
    <d v="1899-12-30T16:00:00"/>
    <n v="5"/>
    <n v="5"/>
    <n v="8"/>
    <n v="7"/>
    <n v="2"/>
    <n v="5"/>
    <n v="0"/>
    <n v="5"/>
    <n v="5"/>
    <n v="5"/>
    <n v="10"/>
    <n v="5"/>
    <n v="10"/>
    <n v="5.4"/>
    <n v="3.3333333333333335"/>
    <n v="5.833333333333333"/>
    <n v="5.5333333333333332"/>
  </r>
  <r>
    <x v="830"/>
    <x v="0"/>
    <x v="154"/>
    <x v="28"/>
    <s v="PI"/>
    <x v="2"/>
    <x v="829"/>
    <x v="1"/>
    <s v="0 | Calçada completamente destruída, repleta de buracos, blocos e pedras soltas que “empurram” o pedestre para a rua"/>
    <s v="O local de avaliação encontra-se com sua calçada passando por mudanças pois está sendo construído um novo ponto de parada de ônibus"/>
    <n v="3"/>
    <n v="2"/>
    <n v="1"/>
    <s v="Como foi citado grande parte da calçada que dá acesso ao ponto de analise vem sofrendo alterações devido a construção de uma nova parada "/>
    <n v="8"/>
    <m/>
    <s v="0 | Lugar fechado de barreiras, que obriga o cidadão a sair para a rua."/>
    <m/>
    <s v="0 | Não há rampas de acessibilidade."/>
    <m/>
    <n v="7"/>
    <m/>
    <s v="5 | Trecho com semáforo para pedestres, mas sem sinal sonoro. Espera para abertura superior a 1 min. e tempo curto (menos de 15 seg.) para travessia"/>
    <m/>
    <s v="5 | Trecho tem apenas placas indicando os pontos de interesse"/>
    <m/>
    <s v="5 | Trecho com nível alto de ruído, que dificulta a conversação entre pessoas que caminham. Nível acima de 70 dB"/>
    <m/>
    <s v="por ser uma área que encontra-se em obras é constante o barulho no local"/>
    <s v="5 | Trecho com tráfego intenso de veículos, em especial motocicletas, ônibus, caminhões e vans com motor diesel"/>
    <m/>
    <s v="5 | Trecho com algum local para descanso ou abrigo, como parada de ônibus ou marquise de edifício"/>
    <s v="Na frente do hospital são encontrados bancos e árvores "/>
    <n v="2"/>
    <m/>
    <s v="únicas árvores encontradas no local pertencem a imóveis, não fazendo parte da calçada"/>
    <s v="0 | Local de trânsito muito desordenado e agressivo. Pedestre tem a sensação de querer sair logo do local"/>
    <s v="não foram avistados policiais nas imediações da área"/>
    <s v="https://drive.google.com/open?id=1fsjL2VnntsPVfqlcE8iDxLnegBEF9FhM, https://drive.google.com/open?id=1n8KpP17hytbuqoyjcIxEfvlGweVf3OXw, https://drive.google.com/open?id=1w_ucTx3EvOfGhhckuLqqeMR9kA8-l0hI, https://drive.google.com/open?id=1W801D-pckPh6Cpv5UcVakVXIR_QvCgXg, https://drive.google.com/open?id=1laF_4fxZUyS__hFmwlsD8PSW_sIMNwbS"/>
    <s v="wesley131@outlook.com.br"/>
    <d v="1899-12-30T17:30:00"/>
    <n v="0"/>
    <n v="3"/>
    <n v="8"/>
    <n v="0"/>
    <n v="0"/>
    <n v="7"/>
    <n v="5"/>
    <n v="5"/>
    <n v="5"/>
    <n v="5"/>
    <n v="5"/>
    <n v="2"/>
    <n v="0"/>
    <n v="2.2000000000000002"/>
    <n v="6"/>
    <n v="4"/>
    <n v="3.1"/>
  </r>
  <r>
    <x v="831"/>
    <x v="0"/>
    <x v="154"/>
    <x v="28"/>
    <s v="PI"/>
    <x v="2"/>
    <x v="830"/>
    <x v="0"/>
    <n v="4"/>
    <s v="Piso alterna entre falhas e uniformidade"/>
    <s v="5 | Calçada com menos de 2,0 metros de largura e faixa livre com menos de 1,20 m"/>
    <n v="2"/>
    <n v="1.8"/>
    <s v="A calçada possui duas variações principais, uma delas maior que 2 m de largura e outra com cerca de 1,5 m"/>
    <n v="7"/>
    <s v="pouco inclinada"/>
    <n v="8"/>
    <m/>
    <s v="0 | Não há rampas de acessibilidade."/>
    <m/>
    <s v="0 | Sem faixa de travessia no trecho"/>
    <m/>
    <s v="0 | Trecho não tem semáforo para pedestre ou semáforo está com defeito"/>
    <m/>
    <s v="0 | Trecho não tem nenhuma orientação para localização dos pedestres"/>
    <m/>
    <n v="8"/>
    <m/>
    <s v="grande fluxo de ônibus "/>
    <n v="8"/>
    <m/>
    <s v="10 | Trecho com muitos bancos, praças, minipraças, espaços cobertos para descanso, abrigos para a chuva, banheiros e bebedouros públicos"/>
    <s v="na região são encontradas praças e academias públicas"/>
    <s v="5 | Trecho com algumas árvores que trazem sombra"/>
    <m/>
    <s v="Foram encontradas árvores no local "/>
    <s v="10 | Local de tráfego leve, com velocidade até 40 km/h, com ruas movimentadas, comércio aberto e “sensação de segurança”"/>
    <s v="não foram encontrados policiais no local"/>
    <m/>
    <s v="wesley131@outlook.com.br"/>
    <d v="1899-12-30T17:00:00"/>
    <n v="4"/>
    <n v="5"/>
    <n v="7"/>
    <n v="8"/>
    <n v="0"/>
    <n v="0"/>
    <n v="0"/>
    <n v="0"/>
    <n v="8"/>
    <n v="8"/>
    <n v="10"/>
    <n v="5"/>
    <n v="10"/>
    <n v="4.8"/>
    <n v="0"/>
    <n v="7.333333333333333"/>
    <n v="4.8666666666666663"/>
  </r>
  <r>
    <x v="832"/>
    <x v="0"/>
    <x v="154"/>
    <x v="28"/>
    <s v="PI"/>
    <x v="7"/>
    <x v="831"/>
    <x v="0"/>
    <n v="8"/>
    <s v="Calçada encontra-se em bom estado para caminhar"/>
    <n v="8"/>
    <n v="3"/>
    <n v="1.5"/>
    <s v="calçada tem tamanho uniforme em praticamente todo o trecho"/>
    <n v="9"/>
    <s v="calçada praticamente sem apresentar nenhuma inclinação "/>
    <n v="8"/>
    <s v="os únicos obstáculos encontrados nas calçadas foram a presença de postes de energia elétrica "/>
    <n v="3"/>
    <s v="a rampa que foi encontrada aparentemente não tinha como função principal acessibilidade "/>
    <s v="0 | Sem faixa de travessia no trecho"/>
    <m/>
    <s v="5 | Trecho com semáforo para pedestres, mas sem sinal sonoro. Espera para abertura superior a 1 min. e tempo curto (menos de 15 seg.) para travessia"/>
    <m/>
    <s v="5 | Trecho tem apenas placas indicando os pontos de interesse"/>
    <m/>
    <n v="7"/>
    <m/>
    <m/>
    <n v="6"/>
    <s v="embora seja uma região com grande tráfego de veículos está localizada em uma área com a presença do rio Poti, matas ciliares."/>
    <s v="10 | Trecho com muitos bancos, praças, minipraças, espaços cobertos para descanso, abrigos para a chuva, banheiros e bebedouros públicos"/>
    <s v="O local encontra-se defronte a uma praça"/>
    <s v="0 | Trecho de rua sem nenhuma vegetação"/>
    <m/>
    <m/>
    <n v="7"/>
    <s v="local bem movimentado, tranquilo porém com certa sensação de insegurança"/>
    <s v="https://drive.google.com/open?id=1HAWxk3-813SxDW-qlvynEkXxLCuF3hjU, https://drive.google.com/open?id=1SlThWs8H_SA4L0IQkvSw4XsvtpMs7UTr, https://drive.google.com/open?id=170EPK-CJnDpnJSTcDaToz6qSkE1cjwwe"/>
    <s v="wesley131@outlook.com.br"/>
    <d v="1899-12-30T11:00:00"/>
    <n v="8"/>
    <n v="8"/>
    <n v="9"/>
    <n v="8"/>
    <n v="3"/>
    <n v="0"/>
    <n v="5"/>
    <n v="5"/>
    <n v="7"/>
    <n v="6"/>
    <n v="10"/>
    <n v="0"/>
    <n v="7"/>
    <n v="7.2"/>
    <n v="2.5"/>
    <n v="5"/>
    <n v="5.8"/>
  </r>
  <r>
    <x v="833"/>
    <x v="0"/>
    <x v="155"/>
    <x v="28"/>
    <s v="PI"/>
    <x v="7"/>
    <x v="832"/>
    <x v="2"/>
    <n v="4"/>
    <s v="Parte do trecho é pavimentado, mas tem um bom trecho sem pavimentação"/>
    <s v="0 | Calçada estreita, com menos de 1,20 m, sem faixa livre"/>
    <n v="0.98"/>
    <n v="0.78"/>
    <s v="Largura enviável para pessoas em cadeiras de rodas"/>
    <n v="8"/>
    <m/>
    <s v="5 | Obstáculos obrigam a constantes desvios."/>
    <s v="Com a largura da calçada já estreita, tem um poste que impede a passagem e com o trecho sem pavimentação torna-se um obstáculo"/>
    <s v="0 | Não há rampas de acessibilidade."/>
    <m/>
    <s v="0 | Sem faixa de travessia no trecho"/>
    <m/>
    <s v="0 | Trecho não tem semáforo para pedestre ou semáforo está com defeito"/>
    <m/>
    <s v="0 | Trecho não tem nenhuma orientação para localização dos pedestres"/>
    <m/>
    <n v="9"/>
    <n v="52"/>
    <s v="fluxo baixo de veículos, via pouco movimentada"/>
    <s v="10 | Trecho com baixo nível de poluição, permitindo sentir até o aroma de plantas e flores"/>
    <m/>
    <s v="0 | Trecho sem nenhum ponto de apoio ou conforto para o pedestre"/>
    <m/>
    <s v="0 | Trecho de rua sem nenhuma vegetação"/>
    <n v="0"/>
    <m/>
    <n v="6"/>
    <s v="Apesar do tráfego no local ser pequeno, não existe muito fluxo de pedestres e a sensação é de insegurança pela rua só ter muros"/>
    <s v="https://drive.google.com/open?id=1ICcegTv1FTSdeIVIj6PBxHJtwEMRGNV1, https://drive.google.com/open?id=1mxRTVEMfcEzRVhbQ-3ciwkKpnXbODBjq, https://drive.google.com/open?id=1y3MaQF9lRRR2PB5lwV7HdVby6CRLxfLT, https://drive.google.com/open?id=1SznJTl4_NDsBbHsXrSUaGUjz5egxwEtq, https://drive.google.com/open?id=1g-tkfxrrDDPjCZDgmuy7Vejq7Kxk2c2m, https://drive.google.com/open?id=1T7TfQAEncWuRFu8mXVkqbhsbf-cLMg7K, https://drive.google.com/open?id=1BTUpSRQumqbX_TKtFN_UN2igiqSd684C"/>
    <s v="nicialeite@ufpi.edu.br"/>
    <d v="1899-12-30T10:00:00"/>
    <n v="4"/>
    <n v="0"/>
    <n v="8"/>
    <n v="5"/>
    <n v="0"/>
    <n v="0"/>
    <n v="0"/>
    <n v="0"/>
    <n v="9"/>
    <n v="10"/>
    <n v="0"/>
    <n v="0"/>
    <n v="6"/>
    <n v="3.4"/>
    <n v="0"/>
    <n v="4.666666666666667"/>
    <n v="3.2333333333333334"/>
  </r>
  <r>
    <x v="834"/>
    <x v="0"/>
    <x v="155"/>
    <x v="28"/>
    <s v="PI"/>
    <x v="2"/>
    <x v="833"/>
    <x v="2"/>
    <n v="7"/>
    <s v="Pavimentação com problemas de manutenção"/>
    <n v="4"/>
    <n v="1.8"/>
    <n v="1.5"/>
    <s v="A dimensões diferentes em todo o trecho"/>
    <n v="8"/>
    <m/>
    <s v="5 | Obstáculos obrigam a constantes desvios."/>
    <s v="Postes e desníveis no trecho inviabilizam a caminhada"/>
    <n v="2"/>
    <s v="Não existe rampas nas esquinas, mas existe próximo a UBS, porém acumula água."/>
    <s v="0 | Sem faixa de travessia no trecho"/>
    <m/>
    <s v="0 | Trecho não tem semáforo para pedestre ou semáforo está com defeito"/>
    <m/>
    <s v="0 | Trecho não tem nenhuma orientação para localização dos pedestres"/>
    <m/>
    <n v="9"/>
    <n v="68"/>
    <s v="Pouco trânsito de veículos pesados"/>
    <n v="9"/>
    <s v="Pouco trânsito de veículos pesados"/>
    <n v="8"/>
    <s v="Existe uma pequena praça em frente a UBS, que permite o descanso das pessoas"/>
    <n v="3"/>
    <n v="1"/>
    <s v="Devido a presença da praça, tem-se um pouco mais de sobreamento"/>
    <n v="8"/>
    <m/>
    <s v="https://drive.google.com/open?id=1mwl09CWDb_yvVp0JFU6Kvx-X1SsxArpf, https://drive.google.com/open?id=1DDavfKOECoomQdeIaXPMxySexKMMzk6f, https://drive.google.com/open?id=1DiU3QtQjGI1DR4CedQ-oM5-m_IOUZTWt, https://drive.google.com/open?id=11sUgDwpSZ6CPwuOovmomez3xbruyt56_, https://drive.google.com/open?id=1-dUCI0OzGQ1l-fL_NAppqjWzgAqsgi9N, https://drive.google.com/open?id=1JQ0XKkJjFTimQet8tWJ08tDrQ8pIqXdJ, https://drive.google.com/open?id=1YtK7IX8247XjyoumGH0UK23zI5QrjNtz, https://drive.google.com/open?id=1S6eArbIMi6u-G8-Yq9FEZHQdNyUHP_S5, https://drive.google.com/open?id=14g6tuCFZoAdEjbG2aGh9PQho_eghbnpu"/>
    <s v="nicialeite@ufpi.edu.br"/>
    <d v="1899-12-30T15:00:00"/>
    <n v="7"/>
    <n v="4"/>
    <n v="8"/>
    <n v="5"/>
    <n v="2"/>
    <n v="0"/>
    <n v="0"/>
    <n v="0"/>
    <n v="9"/>
    <n v="9"/>
    <n v="8"/>
    <n v="3"/>
    <n v="8"/>
    <n v="5.2"/>
    <n v="0"/>
    <n v="6.833333333333333"/>
    <n v="4.7666666666666666"/>
  </r>
  <r>
    <x v="835"/>
    <x v="0"/>
    <x v="155"/>
    <x v="28"/>
    <s v="PI"/>
    <x v="7"/>
    <x v="834"/>
    <x v="1"/>
    <n v="7"/>
    <s v="Problemas de manutenção"/>
    <n v="8"/>
    <n v="2.8"/>
    <n v="1.7"/>
    <m/>
    <s v="10 | Calçada de aparência plana, que não impede o caminhar confortável e seguro"/>
    <m/>
    <s v="5 | Obstáculos obrigam a constantes desvios."/>
    <s v="Há um telefone público, sem sinalização, e uma placa de propaganda que invadem o passeio obrigando o desvio do pedestre"/>
    <n v="1"/>
    <s v="Não existe a rampa na esquinas, mas tem uma na faixa de pedestre que está necessitando de manutenção"/>
    <n v="8"/>
    <m/>
    <s v="0 | Trecho não tem semáforo para pedestre ou semáforo está com defeito"/>
    <m/>
    <n v="2"/>
    <s v="Possui apenas as placas de rua"/>
    <s v="5 | Trecho com nível alto de ruído, que dificulta a conversação entre pessoas que caminham. Nível acima de 70 dB"/>
    <n v="74"/>
    <s v="Fluxo intenso de veículos"/>
    <s v="5 | Trecho com tráfego intenso de veículos, em especial motocicletas, ônibus, caminhões e vans com motor diesel"/>
    <m/>
    <n v="8"/>
    <s v="Existem praças próximas ao trecho "/>
    <n v="4"/>
    <n v="0"/>
    <s v="O sombreamento são de árvores dentro do terreno"/>
    <s v="5 | Trecho com trânsito mais agressivo e velocidade regulamentar acima de 50 km/h"/>
    <m/>
    <s v="https://drive.google.com/open?id=1RXpg1oLlkUku3qWSto4AWc232knfeEZG, https://drive.google.com/open?id=1bqkHmCbsdYcAtGNiUgU2mmHOtXp-3yBQ, https://drive.google.com/open?id=15eLV9OXI-kfOzrik5Z0eJO8LUxKZs6pa, https://drive.google.com/open?id=1J9BfE-KeJZrd_lbafx_oS5gcvUlmp-K7, https://drive.google.com/open?id=1n6HykSUobm8JJ68XZFi4c-HKLWU1zb_6, https://drive.google.com/open?id=1tDH0r8howEz2-wkoMleR9Fd7MGzA66OC, https://drive.google.com/open?id=18x32tQbdH5YjOSB13J6Hf_v-SpIrlAzD"/>
    <s v="nicialeite@ufpi.edu.br"/>
    <d v="1899-12-30T09:00:00"/>
    <n v="7"/>
    <n v="8"/>
    <n v="10"/>
    <n v="5"/>
    <n v="1"/>
    <n v="8"/>
    <n v="0"/>
    <n v="2"/>
    <n v="5"/>
    <n v="5"/>
    <n v="8"/>
    <n v="4"/>
    <n v="5"/>
    <n v="6.2"/>
    <n v="4.333333333333333"/>
    <n v="5.166666666666667"/>
    <n v="5.5"/>
  </r>
  <r>
    <x v="836"/>
    <x v="0"/>
    <x v="154"/>
    <x v="28"/>
    <s v="PI"/>
    <x v="7"/>
    <x v="835"/>
    <x v="1"/>
    <n v="7"/>
    <s v="Calçada encontra-se praticamente uniforme "/>
    <s v="5 | Calçada com menos de 2,0 metros de largura e faixa livre com menos de 1,20 m"/>
    <n v="1.2"/>
    <m/>
    <s v="calçada apresenta tamanho regular em praticamente todo seu trecho"/>
    <s v="10 | Calçada de aparência plana, que não impede o caminhar confortável e seguro"/>
    <m/>
    <s v="10 | Trecho sem obstáculos permite o caminhar contínuo pela calçada"/>
    <m/>
    <s v="5 | A rampa existe, mas está fora de norma ou sem manutenção"/>
    <m/>
    <s v="5 | Faixa desgastada, com falta de manutenção e sem placas de advertência."/>
    <m/>
    <s v="5 | Trecho com semáforo para pedestres, mas sem sinal sonoro. Espera para abertura superior a 1 min. e tempo curto (menos de 15 seg.) para travessia"/>
    <s v="Cruzamento entre algumas avenidas bastante movimentadas na cidade"/>
    <s v="5 | Trecho tem apenas placas indicando os pontos de interesse"/>
    <m/>
    <n v="2"/>
    <m/>
    <s v="Muito barulho de carros, motos e ônibus no local, próximo a estação de trem e metro tbm"/>
    <n v="2"/>
    <m/>
    <s v="10 | Trecho com muitos bancos, praças, minipraças, espaços cobertos para descanso, abrigos para a chuva, banheiros e bebedouros públicos"/>
    <s v="No local é encontrado a praça firmina sobreira "/>
    <s v="5 | Trecho com algumas árvores que trazem sombra"/>
    <m/>
    <m/>
    <s v="5 | Trecho com trânsito mais agressivo e velocidade regulamentar acima de 50 km/h"/>
    <s v="Local próximo a sede da Ronda Ostensivas de  Natureza Especial (RONE). "/>
    <s v="https://drive.google.com/open?id=1CPAcgemP7VvG6hL6sy3B1CiOfUue2znF, https://drive.google.com/open?id=1XAMqr0u_cGOn1rKteYXUc50AH9SJpJ3i, https://drive.google.com/open?id=1E54EVQttAPCc4vO1PrfW3r26U7mB1PXU"/>
    <s v="wesley131@outlook.com.br"/>
    <d v="1899-12-30T12:00:00"/>
    <n v="7"/>
    <n v="5"/>
    <n v="10"/>
    <n v="10"/>
    <n v="5"/>
    <n v="5"/>
    <n v="5"/>
    <n v="5"/>
    <n v="2"/>
    <n v="2"/>
    <n v="10"/>
    <n v="5"/>
    <n v="5"/>
    <n v="7.4"/>
    <n v="5"/>
    <n v="4.333333333333333"/>
    <n v="6.0666666666666664"/>
  </r>
  <r>
    <x v="837"/>
    <x v="0"/>
    <x v="154"/>
    <x v="28"/>
    <s v="PI"/>
    <x v="7"/>
    <x v="836"/>
    <x v="0"/>
    <n v="3"/>
    <m/>
    <n v="7"/>
    <n v="1.7"/>
    <n v="1.2"/>
    <s v="Tamanho da calçada irregular ao longo do trecho"/>
    <n v="8"/>
    <s v="calçada aparentemente inclinada, com algumas obstruções"/>
    <s v="5 | Obstáculos obrigam a constantes desvios."/>
    <s v="Bastante desvios tanto por rampas como por árvores no local"/>
    <s v="5 | A rampa existe, mas está fora de norma ou sem manutenção"/>
    <m/>
    <s v="5 | Faixa desgastada, com falta de manutenção e sem placas de advertência."/>
    <m/>
    <s v="0 | Trecho não tem semáforo para pedestre ou semáforo está com defeito"/>
    <m/>
    <s v="5 | Trecho tem apenas placas indicando os pontos de interesse"/>
    <m/>
    <n v="2"/>
    <m/>
    <m/>
    <s v="5 | Trecho com tráfego intenso de veículos, em especial motocicletas, ônibus, caminhões e vans com motor diesel"/>
    <m/>
    <s v="0 | Trecho sem nenhum ponto de apoio ou conforto para o pedestre"/>
    <m/>
    <s v="5 | Trecho com algumas árvores que trazem sombra"/>
    <m/>
    <m/>
    <s v="5 | Trecho com trânsito mais agressivo e velocidade regulamentar acima de 50 km/h"/>
    <s v="Não foram observados policiais no local"/>
    <m/>
    <s v="wesley131@outlook.com.br"/>
    <d v="1899-12-30T13:00:00"/>
    <n v="3"/>
    <n v="7"/>
    <n v="8"/>
    <n v="5"/>
    <n v="5"/>
    <n v="5"/>
    <n v="0"/>
    <n v="5"/>
    <n v="2"/>
    <n v="5"/>
    <n v="0"/>
    <n v="5"/>
    <n v="5"/>
    <n v="5.6"/>
    <n v="3.3333333333333335"/>
    <n v="3.1666666666666665"/>
    <n v="4.5999999999999996"/>
  </r>
  <r>
    <x v="838"/>
    <x v="0"/>
    <x v="154"/>
    <x v="28"/>
    <s v="PI"/>
    <x v="2"/>
    <x v="837"/>
    <x v="1"/>
    <n v="7"/>
    <m/>
    <n v="8"/>
    <n v="2"/>
    <n v="1.5"/>
    <s v="calçada apresenta tamanho regular em boa parte do trecho"/>
    <n v="8"/>
    <s v="A calçada apresenta algumas partes inclinadas "/>
    <s v="0 | Lugar fechado de barreiras, que obriga o cidadão a sair para a rua."/>
    <s v="Grande parte da calçada está sendo usada como estacionamento e trailers de vendas"/>
    <s v="5 | A rampa existe, mas está fora de norma ou sem manutenção"/>
    <m/>
    <s v="5 | Faixa desgastada, com falta de manutenção e sem placas de advertência."/>
    <m/>
    <s v="5 | Trecho com semáforo para pedestres, mas sem sinal sonoro. Espera para abertura superior a 1 min. e tempo curto (menos de 15 seg.) para travessia"/>
    <m/>
    <s v="5 | Trecho tem apenas placas indicando os pontos de interesse"/>
    <m/>
    <s v="0 |  Trecho com ruído muito elevado, acima de 90 dB"/>
    <m/>
    <s v="Fluxo de veículos muito intenso durante todo o dia"/>
    <n v="2"/>
    <m/>
    <s v="5 | Trecho com algum local para descanso ou abrigo, como parada de ônibus ou marquise de edifício"/>
    <s v="existe uma praça defronte ao Hospital que serve como ponto de apoio"/>
    <s v="5 | Trecho com algumas árvores que trazem sombra"/>
    <m/>
    <m/>
    <s v="0 | Local de trânsito muito desordenado e agressivo. Pedestre tem a sensação de querer sair logo do local"/>
    <s v="Grande parte do trajeto na calçada do HGV precisa ser feito fora dela, nas avenidas o que dá uma sensação de desconforto e preocupação com o transito principalmente."/>
    <m/>
    <s v="wesley131@outlook.com.br"/>
    <d v="1899-12-30T17:00:00"/>
    <n v="7"/>
    <n v="8"/>
    <n v="8"/>
    <n v="0"/>
    <n v="5"/>
    <n v="5"/>
    <n v="5"/>
    <n v="5"/>
    <n v="0"/>
    <n v="2"/>
    <n v="5"/>
    <n v="5"/>
    <n v="0"/>
    <n v="5.6"/>
    <n v="5"/>
    <n v="2.8333333333333335"/>
    <n v="4.3666666666666663"/>
  </r>
  <r>
    <x v="839"/>
    <x v="0"/>
    <x v="154"/>
    <x v="28"/>
    <s v="PI"/>
    <x v="9"/>
    <x v="838"/>
    <x v="1"/>
    <n v="7"/>
    <s v="A calçada foi recentemente reformada"/>
    <s v="5 | Calçada com menos de 2,0 metros de largura e faixa livre com menos de 1,20 m"/>
    <n v="2"/>
    <n v="1.2"/>
    <s v="Largura da calçada pouco varia ao longo do trajeto observado"/>
    <n v="8"/>
    <s v="A olho nu a calçada apresenta um caráter plano e pouco inclinado"/>
    <s v="5 | Obstáculos obrigam a constantes desvios."/>
    <s v="Muitas lojas e vendas ocupam grande parte da calçada no local"/>
    <s v="0 | Não há rampas de acessibilidade."/>
    <m/>
    <s v="5 | Faixa desgastada, com falta de manutenção e sem placas de advertência."/>
    <m/>
    <s v="0 | Trecho não tem semáforo para pedestre ou semáforo está com defeito"/>
    <m/>
    <s v="5 | Trecho tem apenas placas indicando os pontos de interesse"/>
    <m/>
    <s v="0 |  Trecho com ruído muito elevado, acima de 90 dB"/>
    <m/>
    <m/>
    <s v="0 | Trecho visivelmente poluído, com alto tráfego de veículos diesel. Fumaça visível, com efeitos sobre a respiração"/>
    <m/>
    <s v="5 | Trecho com algum local para descanso ou abrigo, como parada de ônibus ou marquise de edifício"/>
    <m/>
    <s v="0 | Trecho de rua sem nenhuma vegetação"/>
    <m/>
    <m/>
    <s v="5 | Trecho com trânsito mais agressivo e velocidade regulamentar acima de 50 km/h"/>
    <s v="O local possui grande parte da calçada ocupada por ambulantes, mesmo com policiamento em parte do dia os assaltos são constantes na região"/>
    <m/>
    <s v="wesley131@outlook.com.br"/>
    <d v="1899-12-30T11:00:00"/>
    <n v="7"/>
    <n v="5"/>
    <n v="8"/>
    <n v="5"/>
    <n v="0"/>
    <n v="5"/>
    <n v="0"/>
    <n v="5"/>
    <n v="0"/>
    <n v="0"/>
    <n v="5"/>
    <n v="0"/>
    <n v="5"/>
    <n v="5"/>
    <n v="3.3333333333333335"/>
    <n v="0.83333333333333337"/>
    <n v="3.8333333333333335"/>
  </r>
  <r>
    <x v="840"/>
    <x v="0"/>
    <x v="154"/>
    <x v="28"/>
    <s v="PI"/>
    <x v="9"/>
    <x v="839"/>
    <x v="0"/>
    <s v="10 | Calçada nivelada, sem imperfeições e dotada de piso tátil"/>
    <s v="Calçada bem regular "/>
    <s v="5 | Calçada com menos de 2,0 metros de largura e faixa livre com menos de 1,20 m"/>
    <n v="1.8"/>
    <n v="1.2"/>
    <s v="Calçada com tamanho regular, apresentando pouca ou nenhuma variação em seu trecho"/>
    <s v="5 | Inclinação acima de 5 graus já dificulta a passagem"/>
    <s v="A calçada apresenta uma inclinação durante grande parte do seu trecho, com subidas e rampas "/>
    <n v="7"/>
    <s v="A calçada apresenta alguns desvios "/>
    <s v="5 | A rampa existe, mas está fora de norma ou sem manutenção"/>
    <s v="Rampa fora de manutenção e/ou não é necessariamente para cadeirantes ou deficientes "/>
    <s v="5 | Faixa desgastada, com falta de manutenção e sem placas de advertência."/>
    <m/>
    <s v="0 | Trecho não tem semáforo para pedestre ou semáforo está com defeito"/>
    <m/>
    <s v="5 | Trecho tem apenas placas indicando os pontos de interesse"/>
    <m/>
    <n v="7"/>
    <m/>
    <s v="Trecho avaliado não possui bastante ruído "/>
    <n v="8"/>
    <m/>
    <s v="10 | Trecho com muitos bancos, praças, minipraças, espaços cobertos para descanso, abrigos para a chuva, banheiros e bebedouros públicos"/>
    <m/>
    <s v="5 | Trecho com algumas árvores que trazem sombra"/>
    <m/>
    <m/>
    <n v="7"/>
    <s v="Apesar de não possuir tanto trânsito o trecho avaliado passa uma sensação de insegurança, medo e vontade de deixar logo o local"/>
    <m/>
    <s v="wesley131@outlook.com.br"/>
    <d v="1899-12-30T08:00:00"/>
    <n v="10"/>
    <n v="5"/>
    <n v="5"/>
    <n v="7"/>
    <n v="5"/>
    <n v="5"/>
    <n v="0"/>
    <n v="5"/>
    <n v="7"/>
    <n v="8"/>
    <n v="10"/>
    <n v="5"/>
    <n v="7"/>
    <n v="6.4"/>
    <n v="3.3333333333333335"/>
    <n v="7"/>
    <n v="5.9666666666666668"/>
  </r>
  <r>
    <x v="841"/>
    <x v="0"/>
    <x v="154"/>
    <x v="28"/>
    <s v="PI"/>
    <x v="2"/>
    <x v="840"/>
    <x v="1"/>
    <s v="10 | Calçada nivelada, sem imperfeições e dotada de piso tátil"/>
    <m/>
    <s v="5 | Calçada com menos de 2,0 metros de largura e faixa livre com menos de 1,20 m"/>
    <n v="2"/>
    <n v="1.8"/>
    <s v="Calçada regular, com poucas variações de tamanho, variando apenas o tipo de calçamento"/>
    <s v="5 | Inclinação acima de 5 graus já dificulta a passagem"/>
    <s v="Uma parte da calçada apresenta inclinação "/>
    <n v="8"/>
    <s v="Calçada com poucos obstáculos "/>
    <s v="0 | Não há rampas de acessibilidade."/>
    <m/>
    <s v="5 | Faixa desgastada, com falta de manutenção e sem placas de advertência."/>
    <m/>
    <s v="5 | Trecho com semáforo para pedestres, mas sem sinal sonoro. Espera para abertura superior a 1 min. e tempo curto (menos de 15 seg.) para travessia"/>
    <m/>
    <n v="7"/>
    <m/>
    <s v="5 | Trecho com nível alto de ruído, que dificulta a conversação entre pessoas que caminham. Nível acima de 70 dB"/>
    <m/>
    <m/>
    <s v="5 | Trecho com tráfego intenso de veículos, em especial motocicletas, ônibus, caminhões e vans com motor diesel"/>
    <m/>
    <s v="5 | Trecho com algum local para descanso ou abrigo, como parada de ônibus ou marquise de edifício"/>
    <s v="Trecho com parada de ônibus "/>
    <s v="5 | Trecho com algumas árvores que trazem sombra"/>
    <m/>
    <m/>
    <s v="5 | Trecho com trânsito mais agressivo e velocidade regulamentar acima de 50 km/h"/>
    <m/>
    <m/>
    <s v="wesley131@outlook.com.br"/>
    <d v="1899-12-30T10:00:00"/>
    <n v="10"/>
    <n v="5"/>
    <n v="5"/>
    <n v="8"/>
    <n v="0"/>
    <n v="5"/>
    <n v="5"/>
    <n v="7"/>
    <n v="5"/>
    <n v="5"/>
    <n v="5"/>
    <n v="5"/>
    <n v="5"/>
    <n v="5.6"/>
    <n v="5.333333333333333"/>
    <n v="5"/>
    <n v="5.3666666666666663"/>
  </r>
  <r>
    <x v="842"/>
    <x v="0"/>
    <x v="154"/>
    <x v="28"/>
    <s v="PI"/>
    <x v="9"/>
    <x v="841"/>
    <x v="1"/>
    <s v="5 | Calçada com frestas, além de algumas falhas no pavimento"/>
    <s v="Calçada com pequenos falhamentos em alguns pontos"/>
    <s v="5 | Calçada com menos de 2,0 metros de largura e faixa livre com menos de 1,20 m"/>
    <n v="1.7"/>
    <n v="1.7"/>
    <s v="Largura pouco varia ao longo do trecho observado"/>
    <s v="10 | Calçada de aparência plana, que não impede o caminhar confortável e seguro"/>
    <m/>
    <n v="8"/>
    <s v="Os principais obstáculos encontrados são a presença principalmente de ambulantes"/>
    <s v="5 | A rampa existe, mas está fora de norma ou sem manutenção"/>
    <m/>
    <n v="6"/>
    <s v="Devido o grande tráfego de veículos na região é de praxe a existência de faixas de pedestre e semáforos "/>
    <s v="5 | Trecho com semáforo para pedestres, mas sem sinal sonoro. Espera para abertura superior a 1 min. e tempo curto (menos de 15 seg.) para travessia"/>
    <m/>
    <s v="5 | Trecho tem apenas placas indicando os pontos de interesse"/>
    <m/>
    <s v="0 |  Trecho com ruído muito elevado, acima de 90 dB"/>
    <m/>
    <m/>
    <n v="2"/>
    <s v="Não foi sentido nenhum efeito na respiração no entanto a forte presença de veículos implica em uma grande poluição "/>
    <n v="9"/>
    <s v="não foram encontrados bebedouros públicos"/>
    <s v="5 | Trecho com algumas árvores que trazem sombra"/>
    <m/>
    <m/>
    <s v="0 | Local de trânsito muito desordenado e agressivo. Pedestre tem a sensação de querer sair logo do local"/>
    <s v="Região sofre com constantes assaltos. No dia que foi realizada a observação ocorreu um acidente na avenida fazendo com que o trecho fosse interditado "/>
    <m/>
    <s v="wesley131@outlook.com.br"/>
    <d v="1899-12-30T16:00:00"/>
    <n v="5"/>
    <n v="5"/>
    <n v="10"/>
    <n v="8"/>
    <n v="5"/>
    <n v="6"/>
    <n v="5"/>
    <n v="5"/>
    <n v="0"/>
    <n v="2"/>
    <n v="9"/>
    <n v="5"/>
    <n v="0"/>
    <n v="6.6"/>
    <n v="5.5"/>
    <n v="3.5"/>
    <n v="5.0999999999999996"/>
  </r>
  <r>
    <x v="843"/>
    <x v="0"/>
    <x v="154"/>
    <x v="28"/>
    <s v="PI"/>
    <x v="7"/>
    <x v="842"/>
    <x v="2"/>
    <s v="5 | Calçada com frestas, além de algumas falhas no pavimento"/>
    <s v="Apesar de não apresentar muitas falhas a calçada é muito acima do nível da rua "/>
    <s v="0 | Calçada estreita, com menos de 1,20 m, sem faixa livre"/>
    <n v="1.2"/>
    <m/>
    <s v="Como dito a calçada é muito estreita e acima do nível da rua "/>
    <s v="10 | Calçada de aparência plana, que não impede o caminhar confortável e seguro"/>
    <m/>
    <n v="8"/>
    <s v="A calçada não apresenta muitos obstáculos no entanto a presença de grades nas laterais como forma de evitar quedas da mesma é algo que de certa forma dá uma sensação de &quot;prisão&quot;"/>
    <s v="5 | A rampa existe, mas está fora de norma ou sem manutenção"/>
    <m/>
    <s v="0 | Sem faixa de travessia no trecho"/>
    <m/>
    <s v="0 | Trecho não tem semáforo para pedestre ou semáforo está com defeito"/>
    <m/>
    <s v="0 | Trecho não tem nenhuma orientação para localização dos pedestres"/>
    <m/>
    <s v="10 | Trecho com baixo nível de ruído, com, no máximo, 65 dB de nível sonoro"/>
    <m/>
    <s v="Pouco barulho no local "/>
    <n v="7"/>
    <m/>
    <s v="5 | Trecho com algum local para descanso ou abrigo, como parada de ônibus ou marquise de edifício"/>
    <m/>
    <s v="5 | Trecho com algumas árvores que trazem sombra"/>
    <m/>
    <m/>
    <s v="10 | Local de tráfego leve, com velocidade até 40 km/h, com ruas movimentadas, comércio aberto e “sensação de segurança”"/>
    <s v="A região em si parece ser calma, trânsito leve, comércios abertos "/>
    <m/>
    <s v="wesley131@outlook.com.br"/>
    <d v="1899-12-30T15:00:00"/>
    <n v="5"/>
    <n v="0"/>
    <n v="10"/>
    <n v="8"/>
    <n v="5"/>
    <n v="0"/>
    <n v="0"/>
    <n v="0"/>
    <n v="10"/>
    <n v="7"/>
    <n v="5"/>
    <n v="5"/>
    <n v="10"/>
    <n v="5.6"/>
    <n v="0"/>
    <n v="7"/>
    <n v="5.2"/>
  </r>
  <r>
    <x v="844"/>
    <x v="0"/>
    <x v="154"/>
    <x v="28"/>
    <s v="PI"/>
    <x v="6"/>
    <x v="843"/>
    <x v="0"/>
    <s v="10 | Calçada nivelada, sem imperfeições e dotada de piso tátil"/>
    <s v="Calçada com boa pavimentação, apresenta boa regularidade ao longo do trecho"/>
    <n v="6"/>
    <n v="2"/>
    <n v="1.5"/>
    <s v="Apesar de ser uma largura que pouco varia a calçada apresenta alguns pontos que forçam desvios"/>
    <n v="7"/>
    <s v="pouco inclinada"/>
    <s v="5 | Obstáculos obrigam a constantes desvios."/>
    <s v="Alguns obstáculos como lixeiras e postes de energia são encontrados no local "/>
    <s v="5 | A rampa existe, mas está fora de norma ou sem manutenção"/>
    <m/>
    <s v="5 | Faixa desgastada, com falta de manutenção e sem placas de advertência."/>
    <m/>
    <s v="0 | Trecho não tem semáforo para pedestre ou semáforo está com defeito"/>
    <m/>
    <s v="5 | Trecho tem apenas placas indicando os pontos de interesse"/>
    <m/>
    <n v="8"/>
    <m/>
    <s v="Pouco ruído ou barulho"/>
    <n v="9"/>
    <m/>
    <s v="5 | Trecho com algum local para descanso ou abrigo, como parada de ônibus ou marquise de edifício"/>
    <m/>
    <n v="2"/>
    <m/>
    <s v="Poucas árvores são encontradas"/>
    <n v="8"/>
    <s v="Apesar de ser principalmente ocupado por residencias a região nota-se uma sensação de segurança, calmaria no local"/>
    <m/>
    <s v="wesley131@outlook.com.br"/>
    <d v="1899-12-30T09:00:00"/>
    <n v="10"/>
    <n v="6"/>
    <n v="7"/>
    <n v="5"/>
    <n v="5"/>
    <n v="5"/>
    <n v="0"/>
    <n v="5"/>
    <n v="8"/>
    <n v="9"/>
    <n v="5"/>
    <n v="2"/>
    <n v="8"/>
    <n v="6.6"/>
    <n v="3.3333333333333335"/>
    <n v="5.666666666666667"/>
    <n v="5.9"/>
  </r>
  <r>
    <x v="845"/>
    <x v="0"/>
    <x v="154"/>
    <x v="28"/>
    <s v="PI"/>
    <x v="7"/>
    <x v="844"/>
    <x v="0"/>
    <s v="5 | Calçada com frestas, além de algumas falhas no pavimento"/>
    <m/>
    <s v="10 | Calçada com mais de 3,0 metros de largura e faixa livre com 1,20 m ou mais"/>
    <n v="6"/>
    <n v="3"/>
    <s v="A largura da calçada varia entre 1,5 m de frente a escola e mais de 5 m na parte lateral "/>
    <n v="8"/>
    <m/>
    <n v="7"/>
    <m/>
    <s v="0 | Não há rampas de acessibilidade."/>
    <m/>
    <s v="0 | Sem faixa de travessia no trecho"/>
    <m/>
    <s v="0 | Trecho não tem semáforo para pedestre ou semáforo está com defeito"/>
    <m/>
    <s v="0 | Trecho não tem nenhuma orientação para localização dos pedestres"/>
    <m/>
    <n v="8"/>
    <m/>
    <m/>
    <n v="8"/>
    <s v="trecho com relativamente alto tráfego no local "/>
    <s v="5 | Trecho com algum local para descanso ou abrigo, como parada de ônibus ou marquise de edifício"/>
    <m/>
    <s v="5 | Trecho com algumas árvores que trazem sombra"/>
    <m/>
    <s v="região bastante arborizada "/>
    <s v="5 | Trecho com trânsito mais agressivo e velocidade regulamentar acima de 50 km/h"/>
    <s v="não foram vistos viaturas nem policiais "/>
    <s v="https://drive.google.com/open?id=1GAXnincpqqOlCQvscOhqYVgDXiCJfmet, https://drive.google.com/open?id=1_nA9mH5fuvuzKzxqa-IqvknmQ2k26a5k"/>
    <s v="wesley131@outlook.com.br"/>
    <d v="1899-12-30T16:00:00"/>
    <n v="5"/>
    <n v="10"/>
    <n v="8"/>
    <n v="7"/>
    <n v="0"/>
    <n v="0"/>
    <n v="0"/>
    <n v="0"/>
    <n v="8"/>
    <n v="8"/>
    <n v="5"/>
    <n v="5"/>
    <n v="5"/>
    <n v="6"/>
    <n v="0"/>
    <n v="6.5"/>
    <n v="4.8"/>
  </r>
  <r>
    <x v="846"/>
    <x v="0"/>
    <x v="154"/>
    <x v="28"/>
    <s v="PI"/>
    <x v="7"/>
    <x v="845"/>
    <x v="1"/>
    <s v="5 | Calçada com frestas, além de algumas falhas no pavimento"/>
    <m/>
    <s v="0 | Calçada estreita, com menos de 1,20 m, sem faixa livre"/>
    <n v="1.2"/>
    <m/>
    <s v="calçada muito estreita com dificuldades para locomoção"/>
    <n v="8"/>
    <m/>
    <n v="7"/>
    <s v="são encontrados alguns obstáculos no percurso na calçada"/>
    <s v="0 | Não há rampas de acessibilidade."/>
    <m/>
    <s v="0 | Sem faixa de travessia no trecho"/>
    <m/>
    <s v="0 | Trecho não tem semáforo para pedestre ou semáforo está com defeito"/>
    <m/>
    <s v="0 | Trecho não tem nenhuma orientação para localização dos pedestres"/>
    <m/>
    <n v="7"/>
    <m/>
    <s v="pouco ruido "/>
    <s v="5 | Trecho com tráfego intenso de veículos, em especial motocicletas, ônibus, caminhões e vans com motor diesel"/>
    <m/>
    <s v="0 | Trecho sem nenhum ponto de apoio ou conforto para o pedestre"/>
    <m/>
    <n v="3"/>
    <m/>
    <s v="foram encontrados poucos pontos de sombra no local"/>
    <s v="5 | Trecho com trânsito mais agressivo e velocidade regulamentar acima de 50 km/h"/>
    <s v="Durante a avaliação observou-se a presença de viatura passando no local"/>
    <s v="https://drive.google.com/open?id=1xOEJh_b2qmhuDveqYOPYIvgG0_PMBSdr"/>
    <s v="wesley131@outlook.com.br"/>
    <d v="1899-12-30T10:00:00"/>
    <n v="5"/>
    <n v="0"/>
    <n v="8"/>
    <n v="7"/>
    <n v="0"/>
    <n v="0"/>
    <n v="0"/>
    <n v="0"/>
    <n v="7"/>
    <n v="5"/>
    <n v="0"/>
    <n v="3"/>
    <n v="5"/>
    <n v="4"/>
    <n v="0"/>
    <n v="4.166666666666667"/>
    <n v="3.3333333333333335"/>
  </r>
  <r>
    <x v="847"/>
    <x v="0"/>
    <x v="155"/>
    <x v="28"/>
    <s v="PI"/>
    <x v="7"/>
    <x v="846"/>
    <x v="2"/>
    <n v="2"/>
    <s v="Maior parte do trecho com buracos e falta de manutenção"/>
    <n v="4"/>
    <n v="1.5"/>
    <n v="1.5"/>
    <s v="Não possui diferenciação das faixas"/>
    <n v="9"/>
    <m/>
    <s v="5 | Obstáculos obrigam a constantes desvios."/>
    <s v="devido a falta de manutenção da calçada, provoca desvios para a rua"/>
    <s v="0 | Não há rampas de acessibilidade."/>
    <m/>
    <s v="0 | Sem faixa de travessia no trecho"/>
    <m/>
    <s v="0 | Trecho não tem semáforo para pedestre ou semáforo está com defeito"/>
    <m/>
    <n v="2"/>
    <s v="Só existe a indicação de placas de ruas e da própria escola"/>
    <s v="10 | Trecho com baixo nível de ruído, com, no máximo, 65 dB de nível sonoro"/>
    <n v="50"/>
    <s v="Baixo fluxo de veículos"/>
    <s v="10 | Trecho com baixo nível de poluição, permitindo sentir até o aroma de plantas e flores"/>
    <s v="Baixo fluxo de veículos"/>
    <s v="0 | Trecho sem nenhum ponto de apoio ou conforto para o pedestre"/>
    <m/>
    <n v="7"/>
    <n v="4"/>
    <s v="a quantidade de árvores ocupam 25,5 % da extensão total do trecho com sua sombra"/>
    <n v="8"/>
    <s v="Baixo fluxo de veículos, mas com o baixo fluxo de pedestre também trás uma certa sensação de insegurança"/>
    <s v="https://drive.google.com/open?id=1AYJE1Gz43gO1xVD9eyQzOBxgR33SztAp, https://drive.google.com/open?id=1L2Usrvg0svply4hF1HvJX6rkvpn-YDgO, https://drive.google.com/open?id=1BGeIUVQP8JNlE2fN-y5ZGHSWP8p3Vd26, https://drive.google.com/open?id=1lMkad9_b8UfWoA_z3rVYAB6l73ZBX5XE, https://drive.google.com/open?id=1oTX4ptNTnt6sMFLzIoumxp0RITNnYqXA, https://drive.google.com/open?id=18OGVT_yKP9WZ5Z1Gf7c41DDwF2chtqh8"/>
    <s v="nicialeite@ufpi.edu.br"/>
    <d v="1899-12-30T17:00:00"/>
    <n v="2"/>
    <n v="4"/>
    <n v="9"/>
    <n v="5"/>
    <n v="0"/>
    <n v="0"/>
    <n v="0"/>
    <n v="2"/>
    <n v="10"/>
    <n v="10"/>
    <n v="0"/>
    <n v="7"/>
    <n v="8"/>
    <n v="4"/>
    <n v="0.33333333333333331"/>
    <n v="7.333333333333333"/>
    <n v="4.333333333333333"/>
  </r>
  <r>
    <x v="848"/>
    <x v="0"/>
    <x v="156"/>
    <x v="29"/>
    <s v="ES"/>
    <x v="2"/>
    <x v="847"/>
    <x v="0"/>
    <n v="4"/>
    <s v="Calçadas com pavimento irregular, trincas, diversificação de acabamentos."/>
    <s v="0 | Calçada estreita, com menos de 1,20 m, sem faixa livre"/>
    <n v="1.45"/>
    <n v="1.45"/>
    <s v="A largura do percurso vária, as calçadas da Av. N Sra da Penha onde inicia o percurso possuem em média 3m de faixa livre e 0,60m de faixa de serviço; já as calçadas aonde inicia a alameda possuem desníveis e insclinação acentuada, inicialmente com 1m de largura destinada a faixa livre, sem faixa de serviço durante todo o percurso; no lado posterior, as calçadas possuem largura variando entre 1,0m-0,40m, sem faixa de serviço também. A calçada do hospital possui faixa livre de 1,45m."/>
    <n v="7"/>
    <s v="O trecho poussui algumas calçadas planas em relação a inclinação do terreno, e algumas irregularidades, calçadas inclinadas."/>
    <s v="5 | Obstáculos obrigam a constantes desvios."/>
    <s v="Sacolas de lixo nas calçadas e alguns ambulantes fecham a passagem."/>
    <s v="5 | A rampa existe, mas está fora de norma ou sem manutenção"/>
    <m/>
    <s v="5 | Faixa desgastada, com falta de manutenção e sem placas de advertência."/>
    <m/>
    <n v="6"/>
    <s v="Semáforo existe na Av. Nossa Senhora da Panha, mas não possui sinal sonoro para pessoas com deficiência visual, muitos motoristas passam o sinal vermelho quando fecha."/>
    <s v="0 | Trecho não tem nenhuma orientação para localização dos pedestres"/>
    <s v="O trecho não possui identificação da direção do Hospital na alameda, possui identificação falha dos pontos de ônibus, bicicletas e serviços de acessibilidade."/>
    <s v="5 | Trecho com nível alto de ruído, que dificulta a conversação entre pessoas que caminham. Nível acima de 70 dB"/>
    <n v="75"/>
    <s v="Ruídos de ônibus, carros, caminhões, ambulâncias e obras. "/>
    <s v="5 | Trecho com tráfego intenso de veículos, em especial motocicletas, ônibus, caminhões e vans com motor diesel"/>
    <s v="É possível visualizar e sentir a fumaça dos veículos. Taxa de deposição de Partículas Sedimentáveis em média 15g/m²  nas proximidades, estudo com estação localizada no Corpo de Bombeiros/ bairro Enseada do Suá."/>
    <n v="4"/>
    <s v="Há um pequeno espaço na rua com banco, porém pouco convidativo, possue nas proximidades uma banca com mobiliário móvel, próprio do estabelecimento. O local não possui abrigo de ônibus."/>
    <s v="5 | Trecho com algumas árvores que trazem sombra"/>
    <n v="5"/>
    <s v="Possui 5 árvores nas calçadas, porém as demais estão dentro dos condomínicios no decorrer do trajeto."/>
    <s v="5 | Trecho com trânsito mais agressivo e velocidade regulamentar acima de 50 km/h"/>
    <s v="Há uma leve sensação de insegurança, pois aparenta não ter alternativa de trocar o caminho, trechos com paredões, sensação de abandono. No entanto, o percurso possui pessoas caminhando constantemente, em sua maioria, idosos, mulheres e crianças. "/>
    <s v="https://drive.google.com/open?id=1B1ge6Ldbe-SW-S1M5Pb3Ul4By6GhXO_b, https://drive.google.com/open?id=1a-dp3kRqCXjSwwZvgW4rRtMwu-Rl3Ttd, https://drive.google.com/open?id=1n-gJ3QjeJu59sJEX5k3lfWW8cg_cNJmV, https://drive.google.com/open?id=12PIQLvDN6Q539ccebF08Wc133yUdN0ug, https://drive.google.com/open?id=1LQ57Pyj6pJjq02Hsej3ZZFlS_qfrj31U, https://drive.google.com/open?id=1V5cs-TtH4WeZ-Nx-GBNPmUzeLURtnD73, https://drive.google.com/open?id=1fSmJx6nkngOUY14q3BlP-7jKM_awXxO2, https://drive.google.com/open?id=1x67-c0oR43Kcim1DQLDqnOB-F0GNfs9P, https://drive.google.com/open?id=1ysNpRK7DaufC3ADzC0IIQKXPOUd4fvBW, https://drive.google.com/open?id=1b4SBQJqnPNmGwR0B5WTz-0KkbA_ooVhK"/>
    <s v="marianedb1@gmail.com"/>
    <d v="1899-12-30T14:30:00"/>
    <n v="4"/>
    <n v="0"/>
    <n v="7"/>
    <n v="5"/>
    <n v="5"/>
    <n v="5"/>
    <n v="6"/>
    <n v="0"/>
    <n v="5"/>
    <n v="5"/>
    <n v="4"/>
    <n v="5"/>
    <n v="5"/>
    <n v="4.2"/>
    <n v="4.5"/>
    <n v="4.833333333333333"/>
    <n v="4.4666666666666668"/>
  </r>
  <r>
    <x v="849"/>
    <x v="0"/>
    <x v="156"/>
    <x v="29"/>
    <s v="ES"/>
    <x v="2"/>
    <x v="848"/>
    <x v="0"/>
    <s v="5 | Calçada com frestas, além de algumas falhas no pavimento"/>
    <s v="Calçada com buracos e trincas."/>
    <n v="7"/>
    <n v="2.2000000000000002"/>
    <n v="2.2000000000000002"/>
    <s v="A calçada do CMEI possui duas larguras; a calçada referente a rua R. Arlíndo Braz do Nascimento, a calçada possui 2.20 de largura, sem faixa de serviço; já o lado referente a R. José Farias, possui 3m de largura, com 2m de faixa livre. "/>
    <n v="8"/>
    <s v="O trecho possui imóveis com calçadas planas, no entanto, buracos e fissuras  impedem o caminhar confortável e seguro."/>
    <s v="5 | Obstáculos obrigam a constantes desvios."/>
    <s v="São barreiras em meio a circulação três árvores e dois postes."/>
    <s v="5 | A rampa existe, mas está fora de norma ou sem manutenção"/>
    <s v="As rampas apresentam piso tátil desmembrados."/>
    <n v="7"/>
    <s v="As faixas são visíveis mas com algumas falhas. Há pouca iluminação dando pouca visibilidade ao trajeto, tendo a sensação de insegurança."/>
    <s v="0 | Trecho não tem semáforo para pedestre ou semáforo está com defeito"/>
    <s v="Não há semáforo."/>
    <n v="4"/>
    <s v="O trecho não possui placas de identificação de sistema de transporte, indicação de pontos de interesse ao redor."/>
    <s v="10 | Trecho com baixo nível de ruído, com, no máximo, 65 dB de nível sonoro"/>
    <n v="52"/>
    <s v="Ônibus, caminhões e viaturas emitem ruídos constantemente. "/>
    <n v="8"/>
    <m/>
    <s v="5 | Trecho com algum local para descanso ou abrigo, como parada de ônibus ou marquise de edifício"/>
    <s v="Há um ponto de ônibus em frente a edificação com abrigo e apenas um banco estreito. O trajeto possui muros altos e sólidos sem marquises. "/>
    <n v="8"/>
    <n v="76"/>
    <s v="Os jardins estão em mal estado de conservação."/>
    <s v="5 | Trecho com trânsito mais agressivo e velocidade regulamentar acima de 50 km/h"/>
    <s v="Não há policiais para auxiliar os pedestres, há muitos carros que entram sem dar seta e não param nas faixas para travessia de pedestres e ciclistas. "/>
    <s v="https://drive.google.com/open?id=1SZMVbvdN-VPftwGoOUUhEGUSfguQ2jNx, https://drive.google.com/open?id=169FW-rpiS3MMb9qXlBkVD8m_uR5H4C1y, https://drive.google.com/open?id=1042tS0FSaoCSi94D-ykG0A1xQ3_D1Hnd, https://drive.google.com/open?id=1EfHDU9cpAmu3F68IYvLZsbxKdsPsfdfg, https://drive.google.com/open?id=1lce2uMTNkUSanQd6RhZ_yN-lc-W4IThw, https://drive.google.com/open?id=10YF9vsvJQAiSMwYXDQb9s96SaFQkBFiI, https://drive.google.com/open?id=1FolqZPSjx2hoyrvsSL3OC6GrbgQ4sKLm, https://drive.google.com/open?id=14wkCyuKWyIxR6XIm2cIy6HvYhnmH5gNv, https://drive.google.com/open?id=1zUN9a8a9syLdRp1ZKBhehvr2UgOqJy4X, https://drive.google.com/open?id=1H0BU7iOfV81qiIgP9vKZbO30gT2lNX-W"/>
    <s v="marianedbb1@gmail.com"/>
    <d v="1899-12-30T14:00:00"/>
    <n v="5"/>
    <n v="7"/>
    <n v="8"/>
    <n v="5"/>
    <n v="5"/>
    <n v="7"/>
    <n v="0"/>
    <n v="4"/>
    <n v="10"/>
    <n v="8"/>
    <n v="5"/>
    <n v="8"/>
    <n v="5"/>
    <n v="6"/>
    <n v="4.166666666666667"/>
    <n v="8.1666666666666661"/>
    <n v="5.9666666666666668"/>
  </r>
  <r>
    <x v="850"/>
    <x v="0"/>
    <x v="156"/>
    <x v="29"/>
    <s v="ES"/>
    <x v="7"/>
    <x v="849"/>
    <x v="0"/>
    <n v="8"/>
    <s v="Há trincas e buracos nas calçadas. "/>
    <s v="10 | Calçada com mais de 3,0 metros de largura e faixa livre com 1,20 m ou mais"/>
    <n v="3.2"/>
    <n v="1.6"/>
    <s v="Calçadas com larguras que variam durante o trecho."/>
    <n v="9"/>
    <m/>
    <s v="5 | Obstáculos obrigam a constantes desvios."/>
    <s v="3 árvores, 2 postes; ambulantes."/>
    <s v="5 | A rampa existe, mas está fora de norma ou sem manutenção"/>
    <m/>
    <n v="8"/>
    <s v="Possui pouca iluminação e sinalização."/>
    <s v="5 | Trecho com semáforo para pedestres, mas sem sinal sonoro. Espera para abertura superior a 1 min. e tempo curto (menos de 15 seg.) para travessia"/>
    <s v="Não possui sinal sonoro para pessoas com deficiência visual."/>
    <s v="5 | Trecho tem apenas placas indicando os pontos de interesse"/>
    <s v="Não há placas de orientação para sistema de transporte e indicação de pontos de interesse na área."/>
    <n v="9"/>
    <n v="55"/>
    <s v="Em horários de maior movimento não dificulta a conversação, chega a 62 dB."/>
    <s v="5 | Trecho com tráfego intenso de veículos, em especial motocicletas, ônibus, caminhões e vans com motor diesel"/>
    <s v="É possível sentir o cheiro dos caminhões que passam pela rua e o mal cheiro do supermercado que tem em frente a Unidade de Saúde."/>
    <n v="3"/>
    <s v="Possui dois pontos  de ônibus com banco na quadra, porém a mais de 200m de distância."/>
    <s v="10 | Rua com árvores dispostas a cada 10 metros. Canteiros ajardinados e bem mantidos ao lado da calçada. Edificações também têm jardins e árvores"/>
    <n v="62"/>
    <s v="Possui jardins em mal estado de conservação."/>
    <s v="5 | Trecho com trânsito mais agressivo e velocidade regulamentar acima de 50 km/h"/>
    <s v="Há guardas patrimoniais dentro do prédio público porém não está nas imediações para auxiliar os pedestres, mas passa uma sensação de segurança. Os muros nas outras ruas transite uma sensação de medo."/>
    <s v="https://drive.google.com/open?id=1JDwTjNVwB6p_cwVcnC4fnDvcbqS2B3Z7, https://drive.google.com/open?id=1wXXtMFp56ZXAXaMxpi8GqApJctsICioJ, https://drive.google.com/open?id=1XgKOarWKQmjF6mFNVfFrxWBeb5yOtGbh, https://drive.google.com/open?id=1zrtUGTV__Wr89WJTD29VAefZ6rpbzwrZ, https://drive.google.com/open?id=1xb8FAycf-57ueNxABxFe2a6gfptjTtos, https://drive.google.com/open?id=1_vRCrdOQulGjG-byGRBl0njD0HkR2OwP, https://drive.google.com/open?id=14n-qN8LukSuwVO9lh9pezyBHASk3u88n, https://drive.google.com/open?id=1iWpI0uyZDBnAP9WpjAbWwh_JU8qi3FwE, https://drive.google.com/open?id=112ACBm7e-mJSeaxBtFWhF0HC-i3PPpMR, https://drive.google.com/open?id=1XGR5FWgzLZ2Knr2gzrsBqd3apQaztuUK"/>
    <s v="marianedb1@gmail.com"/>
    <d v="1899-12-30T14:40:00"/>
    <n v="8"/>
    <n v="10"/>
    <n v="9"/>
    <n v="5"/>
    <n v="5"/>
    <n v="8"/>
    <n v="5"/>
    <n v="5"/>
    <n v="9"/>
    <n v="5"/>
    <n v="3"/>
    <n v="10"/>
    <n v="5"/>
    <n v="7.4"/>
    <n v="6.5"/>
    <n v="7.666666666666667"/>
    <n v="7.0333333333333332"/>
  </r>
  <r>
    <x v="851"/>
    <x v="0"/>
    <x v="156"/>
    <x v="29"/>
    <s v="ES"/>
    <x v="2"/>
    <x v="850"/>
    <x v="0"/>
    <s v="5 | Calçada com frestas, além de algumas falhas no pavimento"/>
    <s v="Possui poucos pavimentos regulares, geralmente estão com trincas e desniveladas."/>
    <n v="6"/>
    <n v="2.7"/>
    <n v="1.5"/>
    <s v="O Pronto Atendimento Municipal da Praia do Suá possui calçadas com variações, a calçada de acesso principal presente na R. Alm. Tamandaré foi tomada como base, no entanto, o acesso ao PA é feito em uma esquina, sendo muito estreito, e a calçada que dá para a rua adjacente, a R. Alm. Barroso possui apenas 1,50 m de largura, sem faixa de serviço, rachaduras no piso e obstáculos. "/>
    <n v="8"/>
    <s v="Há alguns imóveis com calçadas inclinadas."/>
    <s v="5 | Obstáculos obrigam a constantes desvios."/>
    <s v="Há presença de mesas de bares, cantinas, sacos de lixo."/>
    <s v="5 | A rampa existe, mas está fora de norma ou sem manutenção"/>
    <s v="Há algumas calçadas desprovidas de rampas. "/>
    <s v="5 | Faixa desgastada, com falta de manutenção e sem placas de advertência."/>
    <m/>
    <s v="5 | Trecho com semáforo para pedestres, mas sem sinal sonoro. Espera para abertura superior a 1 min. e tempo curto (menos de 15 seg.) para travessia"/>
    <m/>
    <s v="5 | Trecho tem apenas placas indicando os pontos de interesse"/>
    <m/>
    <s v="10 | Trecho com baixo nível de ruído, com, no máximo, 65 dB de nível sonoro"/>
    <n v="55"/>
    <m/>
    <n v="7"/>
    <m/>
    <s v="5 | Trecho com algum local para descanso ou abrigo, como parada de ônibus ou marquise de edifício"/>
    <s v="O trecho possui uma praça a 55 metros de distância, no entanto, não possui um local ao lado da edificação, aonde as pessoas podem esperar um meio de transporte, se proteger do sol e da chuva. "/>
    <s v="5 | Trecho com algumas árvores que trazem sombra"/>
    <n v="11"/>
    <m/>
    <n v="7"/>
    <m/>
    <s v="https://drive.google.com/open?id=1w159umeILIpGbe-OLGKW6JReQpbwznqU, https://drive.google.com/open?id=1WmIjUQzsHqWERT-AGtPt33vXUMKIk0xT, https://drive.google.com/open?id=1we8Ky38FIEkHz6N52tucqzYSSYucjVMD, https://drive.google.com/open?id=14SsBzTd-rh0dR3-Fj73-tVfgPrNC6cGn, https://drive.google.com/open?id=11ADqf1cSQ9svvOuniNhhHiUN5oyxyrxH, https://drive.google.com/open?id=1F1F2qBDGLKD-pee3QAuZJfsorMpcnxNb, https://drive.google.com/open?id=1gt0nCNP4ICpZ0lnsj4-2LPpYH1cfSLWa, https://drive.google.com/open?id=1aqwd-uqiChv9hCrqCSm59vffFzs0Wlqf, https://drive.google.com/open?id=1auJjAlKdpqrqZ-yTlivhqhidkpeF5jWf, https://drive.google.com/open?id=1CkCZDOZU0-6e-iBDDOsqZIr9wot5ELKe"/>
    <s v="marianedb1@gmail.com"/>
    <d v="1899-12-30T12:40:00"/>
    <n v="5"/>
    <n v="6"/>
    <n v="8"/>
    <n v="5"/>
    <n v="5"/>
    <n v="5"/>
    <n v="5"/>
    <n v="5"/>
    <n v="10"/>
    <n v="7"/>
    <n v="5"/>
    <n v="5"/>
    <n v="7"/>
    <n v="5.8"/>
    <n v="5"/>
    <n v="7"/>
    <n v="6"/>
  </r>
  <r>
    <x v="852"/>
    <x v="0"/>
    <x v="156"/>
    <x v="29"/>
    <s v="ES"/>
    <x v="9"/>
    <x v="851"/>
    <x v="0"/>
    <n v="3"/>
    <s v="As calçadas possuem trincas, desníveis e algumas estão com pedras soltas e esburacadas."/>
    <s v="5 | Calçada com menos de 2,0 metros de largura e faixa livre com menos de 1,20 m"/>
    <n v="2.2000000000000002"/>
    <n v="1.5"/>
    <s v="Possui larguras com variadas dimensões na quadra, tendo a menor calçada com largura total de 1.40m."/>
    <n v="7"/>
    <s v="O trecho possui algumas calçadas inclinadas."/>
    <s v="5 | Obstáculos obrigam a constantes desvios."/>
    <m/>
    <s v="5 | A rampa existe, mas está fora de norma ou sem manutenção"/>
    <s v="Uma das esquinas é desprovida de rampas."/>
    <s v="5 | Faixa desgastada, com falta de manutenção e sem placas de advertência."/>
    <m/>
    <s v="5 | Trecho com semáforo para pedestres, mas sem sinal sonoro. Espera para abertura superior a 1 min. e tempo curto (menos de 15 seg.) para travessia"/>
    <m/>
    <s v="5 | Trecho tem apenas placas indicando os pontos de interesse"/>
    <m/>
    <s v="10 | Trecho com baixo nível de ruído, com, no máximo, 65 dB de nível sonoro"/>
    <n v="55"/>
    <m/>
    <n v="7"/>
    <m/>
    <n v="7"/>
    <m/>
    <n v="7"/>
    <n v="10"/>
    <m/>
    <n v="8"/>
    <m/>
    <s v="https://drive.google.com/open?id=1H2iB5lhsVz2eiGlgcC5G9V2PPZAh0eOD, https://drive.google.com/open?id=1pol1RQrrku1vpcdp5FNYqgXZ5s6sTT7y, https://drive.google.com/open?id=1JqIWuEPOmde3N0mTroSkVOAVYPVIPZNv, https://drive.google.com/open?id=1N71Hnjn6whXQBTv3nez8gtrkyW1XGbOM, https://drive.google.com/open?id=1wrOZsjgvgIKqIYyFp-UClJEfeuiZw4nl, https://drive.google.com/open?id=1GU7xguKAMWXSAFVX4qu-_IDQnDFSnDa3, https://drive.google.com/open?id=1n1fJke1W4-ykD1go-1kButxdVxEPX6qL, https://drive.google.com/open?id=12N69VQafuh1mJmI6et3ujWasD8Fk6lz8, https://drive.google.com/open?id=1q2mJAcc1vrJxW5a1gMtLUgIoN9Ku9AAX"/>
    <s v="marianedb1@gmail.com"/>
    <d v="1899-12-30T12:30:00"/>
    <n v="3"/>
    <n v="5"/>
    <n v="7"/>
    <n v="5"/>
    <n v="5"/>
    <n v="5"/>
    <n v="5"/>
    <n v="5"/>
    <n v="10"/>
    <n v="7"/>
    <n v="7"/>
    <n v="7"/>
    <n v="8"/>
    <n v="5"/>
    <n v="5"/>
    <n v="8"/>
    <n v="5.9"/>
  </r>
  <r>
    <x v="853"/>
    <x v="0"/>
    <x v="156"/>
    <x v="29"/>
    <s v="ES"/>
    <x v="2"/>
    <x v="852"/>
    <x v="0"/>
    <s v="5 | Calçada com frestas, além de algumas falhas no pavimento"/>
    <s v="Calçadas com trincas e desníveis. "/>
    <s v="5 | Calçada com menos de 2,0 metros de largura e faixa livre com menos de 1,20 m"/>
    <n v="1.8"/>
    <n v="1.5"/>
    <s v="As calçadas variam de tamanho e reduzem o espaço livre conforme existência dos obstáculos "/>
    <n v="7"/>
    <m/>
    <s v="5 | Obstáculos obrigam a constantes desvios."/>
    <s v="Presença de postes, balizadores em cima das calçadas, a escada externa do hospital em meio a calçada."/>
    <s v="5 | A rampa existe, mas está fora de norma ou sem manutenção"/>
    <m/>
    <n v="7"/>
    <s v="As faixas estão nítidas, porém não possui uma iluminação adequada."/>
    <s v="0 | Trecho não tem semáforo para pedestre ou semáforo está com defeito"/>
    <m/>
    <s v="5 | Trecho tem apenas placas indicando os pontos de interesse"/>
    <m/>
    <s v="10 | Trecho com baixo nível de ruído, com, no máximo, 65 dB de nível sonoro"/>
    <n v="60"/>
    <m/>
    <n v="7"/>
    <s v="Odor de esgoto."/>
    <n v="7"/>
    <s v="Há presença da praça da Catedral Metropolitana de Vitória que serve de suporte para as áreas adjacentes, no entanto é desprovida de área coberta. "/>
    <s v="10 | Rua com árvores dispostas a cada 10 metros. Canteiros ajardinados e bem mantidos ao lado da calçada. Edificações também têm jardins e árvores"/>
    <n v="25"/>
    <m/>
    <n v="8"/>
    <s v="Apesar de ter um pequeno comércio e edifícios públicos próximos, no período de não funcionamento desses lugares, as imediações transparecem sensação de insegurança, se ver poucas pessoas andando a pé. "/>
    <s v="https://drive.google.com/open?id=1j6sUG5Ja8oHs28VehbVxNue1Uvii_8uo, https://drive.google.com/open?id=1XGXgBIKN217dLjhzgI-rVhbJINJSlNSS, https://drive.google.com/open?id=1SwzcbVQ2Gvu6DPPMDs3K21LC619lT5Xt, https://drive.google.com/open?id=1S0ZF80lJOHY6MLoK5ddA-wrwK2-VcfoX, https://drive.google.com/open?id=111tpz5FiCWgmHTKUbOE0M5HdAmno0Alw, https://drive.google.com/open?id=1VTvCOwTPtkYjar7EJ0IXQ0-O6mQXoLkb, https://drive.google.com/open?id=1oD2-cTyBuLT_zjj8fG4VtAmeBaODmy4P, https://drive.google.com/open?id=1mbZEsIiiWXtAGUb6qw_4KqSLAO9gX-i9, https://drive.google.com/open?id=1oorJNJ0O6HKpNrFtEEMU_t1UvyEESPUB"/>
    <s v="marianedb1@gmail.com"/>
    <d v="1899-12-30T12:00:00"/>
    <n v="5"/>
    <n v="5"/>
    <n v="7"/>
    <n v="5"/>
    <n v="5"/>
    <n v="7"/>
    <n v="0"/>
    <n v="5"/>
    <n v="10"/>
    <n v="7"/>
    <n v="7"/>
    <n v="10"/>
    <n v="8"/>
    <n v="5.4"/>
    <n v="4.333333333333333"/>
    <n v="9"/>
    <n v="6.166666666666667"/>
  </r>
  <r>
    <x v="854"/>
    <x v="0"/>
    <x v="156"/>
    <x v="29"/>
    <s v="ES"/>
    <x v="2"/>
    <x v="853"/>
    <x v="1"/>
    <n v="3"/>
    <s v="Possui calçadas trincadas até chegar ao destino; no entanto, o trajeto interno ao hospital é desprovido de calçadas em quase sua totalidade."/>
    <s v="0 | Calçada estreita, com menos de 1,20 m, sem faixa livre"/>
    <n v="2"/>
    <n v="1.3"/>
    <s v="As calçadas variam ao longo do trecho."/>
    <n v="7"/>
    <s v="O trecho possui calçadas com inclinações, devido a topografia do terreno, raízes de árvores e defeitos na execução das calçadas."/>
    <s v="5 | Obstáculos obrigam a constantes desvios."/>
    <s v="As barracas de vendas comprometem um pouco a circulação das calçadas, sem locais de espera, as pessoas se concentram nas calçadas, sendo necessário muitas vezes, andar na via dos carros. "/>
    <n v="2"/>
    <s v="Algumas calçadas externas ao hospital estão relativamente padronizadas, no entanto, no acesso ao hospital estão mal feitas, e em muitas áreas não possui. "/>
    <n v="7"/>
    <s v="Dificuldades para travessia, a falta de iluminação compromete a travessia e a falta de sinalização também. "/>
    <s v="5 | Trecho com semáforo para pedestres, mas sem sinal sonoro. Espera para abertura superior a 1 min. e tempo curto (menos de 15 seg.) para travessia"/>
    <s v="Dificuldade de visualização do semáforo. "/>
    <s v="5 | Trecho tem apenas placas indicando os pontos de interesse"/>
    <s v="Não possuem mapas que oriente o pedestre a se orientar no local, tanto para saber quais os edifícios do hospital como também, os modais disponíveis. "/>
    <n v="6"/>
    <n v="63"/>
    <s v="Possui o constante tráfego de caminhões e ambulâncias, veículos que emitem muito ruído.  "/>
    <s v="5 | Trecho com tráfego intenso de veículos, em especial motocicletas, ônibus, caminhões e vans com motor diesel"/>
    <s v="É possível sentir o odor da fumaça dos veículos. "/>
    <n v="7"/>
    <s v="Trecho possui duas praças, no entanto, possuem pouco mobiliário e alguns se encontram danificados. "/>
    <n v="8"/>
    <n v="27"/>
    <s v="Algumas árvores e jardins estão em mal estado de conservação. "/>
    <s v="0 | Local de trânsito muito desordenado e agressivo. Pedestre tem a sensação de querer sair logo do local"/>
    <s v="Não há policial para auxiliar os pedestres. "/>
    <s v="https://drive.google.com/open?id=14AnJu_FJhegXnB40D_f35YfIxr_nX35M, https://drive.google.com/open?id=1cr1P4SyWTERMV33iEg3WLBY9mJ2jsVOC, https://drive.google.com/open?id=16pvzDef_Rqgm59_oAJL9qEImVm9hASME, https://drive.google.com/open?id=1YQ3D0lN1ZOmog9VcF1uUm0WzueYMCCBT, https://drive.google.com/open?id=1iYjp-mb_3vj-IP4UJKODBtGN2i-JF_hg, https://drive.google.com/open?id=1PvYKTrEEgg7KIP9LhC5u2B6Av3KJelYy, https://drive.google.com/open?id=1m84eJ7cscf8b8J7ox3R5Sxt0SAunPmvv, https://drive.google.com/open?id=10DiO-IIKy-4mk9YU64osA6fkbrd8TJ5c, https://drive.google.com/open?id=1VSR088Ug82NQq5GgD449haZQ7jwWuqU7, https://drive.google.com/open?id=1-x-jbmPndTVHcnxWjb7NLhVnVpYo5DcI"/>
    <s v="marianedb1@gmail.com"/>
    <d v="1899-12-30T11:00:00"/>
    <n v="3"/>
    <n v="0"/>
    <n v="7"/>
    <n v="5"/>
    <n v="2"/>
    <n v="7"/>
    <n v="5"/>
    <n v="5"/>
    <n v="6"/>
    <n v="5"/>
    <n v="7"/>
    <n v="8"/>
    <n v="0"/>
    <n v="3.4"/>
    <n v="6"/>
    <n v="6.666666666666667"/>
    <n v="4.2333333333333334"/>
  </r>
  <r>
    <x v="855"/>
    <x v="0"/>
    <x v="156"/>
    <x v="29"/>
    <s v="ES"/>
    <x v="7"/>
    <x v="854"/>
    <x v="1"/>
    <n v="8"/>
    <s v="Em algumas calçadas havia fissuras"/>
    <s v="10 | Calçada com mais de 3,0 metros de largura e faixa livre com 1,20 m ou mais"/>
    <n v="3.2"/>
    <n v="2.5"/>
    <s v="A calçada varia ao longo do trecho."/>
    <n v="9"/>
    <m/>
    <n v="7"/>
    <m/>
    <n v="6"/>
    <s v="Algumas rampas não estão de acordo com a NBR9050"/>
    <n v="7"/>
    <s v="Possui uma faixa de pedestre com falhas., não possui placas de advertência e iluminação na faixa para período noturno."/>
    <n v="8"/>
    <s v="Dificuldade de travessia nos trechos próximos a escola. "/>
    <s v="5 | Trecho tem apenas placas indicando os pontos de interesse"/>
    <m/>
    <n v="9"/>
    <n v="62"/>
    <s v="Em horários de trânsito as barulhos incomodam, há presença transportes coletivos, buzinas de veículos, etc. Uma via arterial que atende a grande vitória."/>
    <n v="4"/>
    <s v="É possível sentir o odor dos combustíveis expelidos pelos automóveis. "/>
    <n v="7"/>
    <s v="O trecho possui espaço público, no entanto, poucos bancos e não possui área coberta. "/>
    <n v="3"/>
    <n v="2"/>
    <m/>
    <s v="5 | Trecho com trânsito mais agressivo e velocidade regulamentar acima de 50 km/h"/>
    <s v="A rua é movimentada por pessoas, não há sensação de insegurança. No entanto, não a suporte nenhum de policiamento."/>
    <s v="https://drive.google.com/open?id=1lDqbSi_WM4xMQ9lHvc-br3aRdGuDLQJY, https://drive.google.com/open?id=1lfkn-fVbx4kt5TBJst2hUAJ7dnrVo3gV, https://drive.google.com/open?id=16OWOJTvNY8ajxynLLPJ_zP5aUTqbAJ_A, https://drive.google.com/open?id=1Y8M4hItcT2sxATvbm4LpoVMHud0CCwBX, https://drive.google.com/open?id=14Upgp6UYhHX8A4IZxyd_d04SbVgSA5Cx, https://drive.google.com/open?id=137BNaiOkrSkASPbZQ76k6nPZLDbUniiF, https://drive.google.com/open?id=16DdsRuc5LZ-MAlJVFDC74WB16_rW2lDI, https://drive.google.com/open?id=1tysEyvBetQjDQsGkQxYPU_-DSQnByPiH, https://drive.google.com/open?id=1SMB74k7f-Ae2I4AepXBZEZCGpfAKSAPb, https://drive.google.com/open?id=1vKHeQ_EcTsoyN2Ka9AHNXCyvFS2WltsY"/>
    <s v="marianedb1@gmail.com"/>
    <d v="1899-12-30T14:30:00"/>
    <n v="8"/>
    <n v="10"/>
    <n v="9"/>
    <n v="7"/>
    <n v="6"/>
    <n v="7"/>
    <n v="8"/>
    <n v="5"/>
    <n v="9"/>
    <n v="4"/>
    <n v="7"/>
    <n v="3"/>
    <n v="5"/>
    <n v="8"/>
    <n v="7"/>
    <n v="5.833333333333333"/>
    <n v="7.0666666666666664"/>
  </r>
  <r>
    <x v="856"/>
    <x v="0"/>
    <x v="156"/>
    <x v="29"/>
    <s v="ES"/>
    <x v="7"/>
    <x v="855"/>
    <x v="1"/>
    <s v="5 | Calçada com frestas, além de algumas falhas no pavimento"/>
    <s v="Calçadas com trincas, piso irregular. "/>
    <s v="0 | Calçada estreita, com menos de 1,20 m, sem faixa livre"/>
    <n v="1"/>
    <n v="1"/>
    <s v="Largura varia no decorrer do trajeto."/>
    <n v="8"/>
    <s v="Trecho com algumas calçadas inclinadas em decorrência da topografia do terreno."/>
    <n v="7"/>
    <s v="A escadaria é uma forma inacessível ao lugar, já a calçadas disponível na ladeira tem inclinação superior ao que um cadeirante é capaz de percorrer. "/>
    <s v="0 | Não há rampas de acessibilidade."/>
    <s v="Não há rampas de acesso ao redor da edificação, exceto nas proximidades da parada de ônibus."/>
    <s v="5 | Faixa desgastada, com falta de manutenção e sem placas de advertência."/>
    <m/>
    <s v="5 | Trecho com semáforo para pedestres, mas sem sinal sonoro. Espera para abertura superior a 1 min. e tempo curto (menos de 15 seg.) para travessia"/>
    <s v="Possui semáforo na avenida anterior a escadaria, mas não possui sinal sonoro para pessoas com deficiência visual."/>
    <s v="5 | Trecho tem apenas placas indicando os pontos de interesse"/>
    <s v="Não há placas indicando a localização da escola, orientação dos demais pontos, modais disponíveis, etc. "/>
    <n v="7"/>
    <n v="60"/>
    <s v="Trecho em outros horários possui barulhos constantes emitidos dos veículos. "/>
    <n v="8"/>
    <m/>
    <n v="7"/>
    <s v="Trecho com praça e abrigo de ônibus, mas com o número limitado e desproporcional para a quantidade de pessoas que circulam diariamente. "/>
    <n v="7"/>
    <n v="11"/>
    <m/>
    <n v="7"/>
    <s v="Há carros passando entre as vielas constantemente competindo com o pedestre, uma vez que há calçada é muito estreita, as pessoas acabam utilizando a via para reliazar o trajeto. "/>
    <s v="https://drive.google.com/open?id=157V-Ho_qWDd1lTheyR6JXYz_dc036FAu, https://drive.google.com/open?id=1_rCLsapMqpywpvb-HOm4pQBwRXBMC3nL, https://drive.google.com/open?id=1CeZX0eQVjj2TO2McVDshtvzFqDdIokKR, https://drive.google.com/open?id=1M3-8VVudIBTmsIpeaLd8Uxh5xmuYiKWL, https://drive.google.com/open?id=1JXBBKA2L6vAH6NeEgIDbDV2zGlb--jRH, https://drive.google.com/open?id=1WH-icfE7JwnKk8MSLdWW-d7ZZZ-_PpeG, https://drive.google.com/open?id=1-ZRc0j7KqJtJxOJtw29Mybb77cY_yV92, https://drive.google.com/open?id=1B2TWJIHUtmLZjTEFzke1WKl2pLlfgRxH, https://drive.google.com/open?id=17pPOGUK7WxmTOsq5ccDZGEoNdt8JeQ_D"/>
    <s v="marianedb1@gmail.com"/>
    <d v="1899-12-30T12:00:00"/>
    <n v="5"/>
    <n v="0"/>
    <n v="8"/>
    <n v="7"/>
    <n v="0"/>
    <n v="5"/>
    <n v="5"/>
    <n v="5"/>
    <n v="7"/>
    <n v="8"/>
    <n v="7"/>
    <n v="7"/>
    <n v="7"/>
    <n v="4"/>
    <n v="5"/>
    <n v="7.166666666666667"/>
    <n v="5.1333333333333337"/>
  </r>
  <r>
    <x v="857"/>
    <x v="0"/>
    <x v="156"/>
    <x v="29"/>
    <s v="ES"/>
    <x v="7"/>
    <x v="856"/>
    <x v="0"/>
    <n v="7"/>
    <s v="Parte de um trecho de calçada da edificação está regular, no entanto, outro lugar se encontra com muitas trincas."/>
    <n v="8"/>
    <n v="3.2"/>
    <n v="2.5"/>
    <s v="Há calçadas com larguras menores, principalmente nas esquinas."/>
    <n v="7"/>
    <s v="Há calçadas com rampas com baixa inclinação, mais ainda assim, está em meio a faixa de circulação do pedestre."/>
    <n v="7"/>
    <s v="Há postes em meio a faixa de circulação, carros estacionados nas calçadas, ciclistas e sacos de lixo."/>
    <s v="5 | A rampa existe, mas está fora de norma ou sem manutenção"/>
    <s v="As rampas estão fora da NBR9050."/>
    <s v="5 | Faixa desgastada, com falta de manutenção e sem placas de advertência."/>
    <s v="Faixas desgastadas, sem placas de advertência e iluminação."/>
    <s v="5 | Trecho com semáforo para pedestres, mas sem sinal sonoro. Espera para abertura superior a 1 min. e tempo curto (menos de 15 seg.) para travessia"/>
    <s v="Os semaforos disponíveis são difíceis de serem visualizados."/>
    <s v="5 | Trecho tem apenas placas indicando os pontos de interesse"/>
    <s v="Apenas placas indicando as vias."/>
    <s v="10 | Trecho com baixo nível de ruído, com, no máximo, 65 dB de nível sonoro"/>
    <n v="58"/>
    <m/>
    <n v="7"/>
    <m/>
    <n v="3"/>
    <s v="Possui uma praça e um abrigo de ônibus coberto, mas se encontra distante da edificação, há de 700m de distância."/>
    <s v="5 | Trecho com algumas árvores que trazem sombra"/>
    <n v="35"/>
    <m/>
    <n v="7"/>
    <s v="Não há policiamento na imediação para auxiliar os pedestres."/>
    <s v="https://drive.google.com/open?id=1Nd7lHAcwz6NLlNfeyb7ndDuWqs_jMN4L, https://drive.google.com/open?id=1dvINClfRmaCAErXP15qPUJcyrrKm4Hoi, https://drive.google.com/open?id=1QZNnw2LAZOKlGx_FV_e2FygtcCc0jJvL, https://drive.google.com/open?id=1SlcfpcYed8tCeJuR6Xr_6u6IMvXKHWe_, https://drive.google.com/open?id=1UaiMHSJrGEIz_h_mNhdhnnXjvFoknHjZ, https://drive.google.com/open?id=1jvCwYyFS9Nc4sMvmfyrQdWpd4vIKODqN, https://drive.google.com/open?id=1SfNm_IYrblErAHJdbvQq_Zyn33SBCig4, https://drive.google.com/open?id=1u06PBOTAEXC3c6d6TRvCpz__pcutQTlg, https://drive.google.com/open?id=1Y3YbN2Z36s7MsAWZUhlvRHKWFGHMawvH, https://drive.google.com/open?id=1s1clyPiFYr1EUuixoZwv9TYW5XDFdoNr"/>
    <s v="marianedb1@gmail.com"/>
    <d v="1899-12-30T15:30:00"/>
    <n v="7"/>
    <n v="8"/>
    <n v="7"/>
    <n v="7"/>
    <n v="5"/>
    <n v="5"/>
    <n v="5"/>
    <n v="5"/>
    <n v="10"/>
    <n v="7"/>
    <n v="3"/>
    <n v="5"/>
    <n v="7"/>
    <n v="6.8"/>
    <n v="5"/>
    <n v="6.666666666666667"/>
    <n v="6.4333333333333336"/>
  </r>
  <r>
    <x v="858"/>
    <x v="0"/>
    <x v="156"/>
    <x v="29"/>
    <s v="ES"/>
    <x v="7"/>
    <x v="857"/>
    <x v="1"/>
    <n v="7"/>
    <s v="Calçadas regulares, exceto no interior do campus."/>
    <n v="7"/>
    <n v="2.2000000000000002"/>
    <n v="1.5"/>
    <s v="As calçadas variam de tamanho."/>
    <n v="6"/>
    <s v="O trecho possui calçadas planas, mas calçadas inclinadas em decorrência do relevo."/>
    <n v="7"/>
    <s v="Na calçada externa ao Campus, a pequena largura da calçada limita a grande circulação de pedestres. No interior do campus possui muitas barreiras limitadoras, como os carros estacionados, degraus. "/>
    <s v="5 | A rampa existe, mas está fora de norma ou sem manutenção"/>
    <s v="As rampas estão fora da NBR9050"/>
    <n v="7"/>
    <s v="Possui faixas visíveis, porém não possui placas de alerta e iluminação."/>
    <s v="5 | Trecho com semáforo para pedestres, mas sem sinal sonoro. Espera para abertura superior a 1 min. e tempo curto (menos de 15 seg.) para travessia"/>
    <s v="Os semáforos não possuem sinal sonoro para pessoas com deficiência visual. Há dificuldades em visualizar. "/>
    <s v="0 | Trecho não tem nenhuma orientação para localização dos pedestres"/>
    <s v="Há placas de identificação das vias. "/>
    <n v="8"/>
    <n v="61"/>
    <m/>
    <n v="8"/>
    <s v="É possível sentir o odor dos combustíveis emitido pelos veículos."/>
    <n v="7"/>
    <s v="Trecho com abrigo de ônibus e praça pública, no entanto, apresenta quantidade limitada de bancos."/>
    <s v="10 | Rua com árvores dispostas a cada 10 metros. Canteiros ajardinados e bem mantidos ao lado da calçada. Edificações também têm jardins e árvores"/>
    <n v="30"/>
    <m/>
    <n v="7"/>
    <m/>
    <s v="https://drive.google.com/open?id=18DNdKhmNZaQuxgtJZ2C0uzf_E9wjN1bE, https://drive.google.com/open?id=1tOsLxIdGTmEpeLEBv82S9i8Al07nCjUT, https://drive.google.com/open?id=1QSzJTZWPxPff2mby-0D2MVqCPu4Nq2tJ, https://drive.google.com/open?id=1GJQFyXxRfwdE090l9hmygEDRiEBkpdSC, https://drive.google.com/open?id=13HEveu56mH8wSvdPmznvamuXi2hBsQ3e, https://drive.google.com/open?id=1z_BsyiNB2v6PFWUg20B8Chi2mCeozOGp, https://drive.google.com/open?id=1Gq_xYAIGaHQBSXyR0d6yGyW_p3RxJXSz, https://drive.google.com/open?id=1fJHspi3M6j9XbUqhzhZijC8dOYAYCghZ, https://drive.google.com/open?id=17zLFO9uKtE2qNsmKA7qM75BHxbnwLK4Z, https://drive.google.com/open?id=1-CoQO1VJ1V9Ln75ohkiKbtwXYWywKwpG"/>
    <s v="marianedb1@gmail.com"/>
    <d v="1899-12-30T11:00:00"/>
    <n v="7"/>
    <n v="7"/>
    <n v="6"/>
    <n v="7"/>
    <n v="5"/>
    <n v="7"/>
    <n v="5"/>
    <n v="0"/>
    <n v="8"/>
    <n v="8"/>
    <n v="7"/>
    <n v="10"/>
    <n v="7"/>
    <n v="6.4"/>
    <n v="5.166666666666667"/>
    <n v="8.5"/>
    <n v="6.6333333333333337"/>
  </r>
  <r>
    <x v="859"/>
    <x v="0"/>
    <x v="156"/>
    <x v="29"/>
    <s v="ES"/>
    <x v="5"/>
    <x v="858"/>
    <x v="0"/>
    <s v="5 | Calçada com frestas, além de algumas falhas no pavimento"/>
    <s v="Calçadas com trincas, paralelepípedos soltos."/>
    <n v="6"/>
    <n v="2.2000000000000002"/>
    <n v="1.5"/>
    <s v="Largura varia."/>
    <n v="9"/>
    <s v="Aparentemente plantas, mas com calçadas com poucas inclinações."/>
    <s v="5 | Obstáculos obrigam a constantes desvios."/>
    <s v="Postes."/>
    <s v="5 | A rampa existe, mas está fora de norma ou sem manutenção"/>
    <s v="Rampas sem manutenção, e fora da NBR9050."/>
    <s v="0 | Sem faixa de travessia no trecho"/>
    <m/>
    <s v="5 | Trecho com semáforo para pedestres, mas sem sinal sonoro. Espera para abertura superior a 1 min. e tempo curto (menos de 15 seg.) para travessia"/>
    <m/>
    <s v="0 | Trecho não tem nenhuma orientação para localização dos pedestres"/>
    <m/>
    <n v="7"/>
    <n v="51"/>
    <s v="Barulho das sirenes dos veículos da polícia"/>
    <n v="8"/>
    <m/>
    <s v="0 | Trecho sem nenhum ponto de apoio ou conforto para o pedestre"/>
    <m/>
    <s v="5 | Trecho com algumas árvores que trazem sombra"/>
    <n v="15"/>
    <m/>
    <n v="6"/>
    <s v="Raramente há policiais disponíveis nas imediações para auxiliar o pedestre. "/>
    <s v="https://drive.google.com/open?id=1JHeDQs0Kp8bsmLETdKXZiEjbklKgh4Be, https://drive.google.com/open?id=1QKB0pVmlsCpehqXHIuVSUTqfwvRq8HNe, https://drive.google.com/open?id=1Xe1-F-z3KfKiHpafruat-xRkvFr929pI, https://drive.google.com/open?id=1xH9fmjTsTEV5OzjKRzfUjqZcMKTcOhf0, https://drive.google.com/open?id=1dCtzebi4orc4LHP_YtT549mqziuZ0Wwh, https://drive.google.com/open?id=1C-Y01NebBH6iAV0xGQ_5XR3HYRRZ4sRH, https://drive.google.com/open?id=1zzRUcku_cWY3S0Lx9uPDCOin2LWrp2Vu, https://drive.google.com/open?id=1gXyLnWgYRhA0u8JlW0BEmgZKn34XseYf, https://drive.google.com/open?id=1pA4dTNKA5L0gS7Nt4ziqx8M3U5f5z1XD, https://drive.google.com/open?id=1bVZj4qPz3EzjTLBa55VlTTvf5kHKQj3L"/>
    <s v="marianedb1@gmail.com"/>
    <d v="1899-12-30T14:50:00"/>
    <n v="5"/>
    <n v="6"/>
    <n v="9"/>
    <n v="5"/>
    <n v="5"/>
    <n v="0"/>
    <n v="5"/>
    <n v="0"/>
    <n v="7"/>
    <n v="8"/>
    <n v="0"/>
    <n v="5"/>
    <n v="6"/>
    <n v="6"/>
    <n v="1.6666666666666667"/>
    <n v="5.333333333333333"/>
    <n v="5"/>
  </r>
  <r>
    <x v="860"/>
    <x v="0"/>
    <x v="156"/>
    <x v="29"/>
    <s v="ES"/>
    <x v="6"/>
    <x v="859"/>
    <x v="0"/>
    <n v="7"/>
    <s v="Possui calçadas com fissuras."/>
    <n v="7"/>
    <n v="2.5"/>
    <n v="1.5"/>
    <s v="As larguras das calçadas variam."/>
    <n v="8"/>
    <m/>
    <s v="5 | Obstáculos obrigam a constantes desvios."/>
    <s v="Árvores, postes, carros estacionados na calçada, ciclistas, abrigo de ônibus provocam barreiras na passagem."/>
    <n v="8"/>
    <s v="Possui rampas sem manutenção. "/>
    <n v="8"/>
    <s v="A faixa de pedestre não possui placas de advertência e iluminação."/>
    <s v="5 | Trecho com semáforo para pedestres, mas sem sinal sonoro. Espera para abertura superior a 1 min. e tempo curto (menos de 15 seg.) para travessia"/>
    <s v="Não possui semáforo sonoro."/>
    <s v="5 | Trecho tem apenas placas indicando os pontos de interesse"/>
    <m/>
    <n v="7"/>
    <n v="60"/>
    <m/>
    <s v="5 | Trecho com tráfego intenso de veículos, em especial motocicletas, ônibus, caminhões e vans com motor diesel"/>
    <m/>
    <n v="3"/>
    <s v="Trecho com um abrigo de ônibus."/>
    <n v="7"/>
    <n v="17"/>
    <s v="Algumas árvores estão com canteiro danificados."/>
    <s v="5 | Trecho com trânsito mais agressivo e velocidade regulamentar acima de 50 km/h"/>
    <s v="Há muitas pessoas circulando e dificuldade de caminhar, devido a circulação de ciclistas e o estacionamento de carros nas calçadas."/>
    <s v="https://drive.google.com/open?id=1wq-vH2gRMUMX4Dk5pQuE35IAZRu13vlp, https://drive.google.com/open?id=1DWPi5DPxBVdGOns3GPV48jxZFpO_G-M_, https://drive.google.com/open?id=1EpK2Kmr8Pvtd9zsvTHBnn3BNkxKo2WbR, https://drive.google.com/open?id=1krZHTGQPYaEgWVLHsiT-VQw6naQUOO01, https://drive.google.com/open?id=1gPX46HCKLMMl5Fwbw3hykJ2IMOgRYC9c, https://drive.google.com/open?id=18sclmjMfDFYjYga-DtrHxEl9bun16p8q, https://drive.google.com/open?id=1txOAD3imooRmX7P-i6IMdbVkgYb4ZwOv"/>
    <s v="marianedb1@gmail.com"/>
    <d v="1899-12-30T16:30:00"/>
    <n v="7"/>
    <n v="7"/>
    <n v="8"/>
    <n v="5"/>
    <n v="8"/>
    <n v="8"/>
    <n v="5"/>
    <n v="5"/>
    <n v="7"/>
    <n v="5"/>
    <n v="3"/>
    <n v="7"/>
    <n v="5"/>
    <n v="7"/>
    <n v="6.5"/>
    <n v="6"/>
    <n v="6.5"/>
  </r>
  <r>
    <x v="861"/>
    <x v="0"/>
    <x v="156"/>
    <x v="29"/>
    <s v="ES"/>
    <x v="5"/>
    <x v="860"/>
    <x v="0"/>
    <s v="5 | Calçada com frestas, além de algumas falhas no pavimento"/>
    <s v="Calçada com paralelepípedos soltos, e piso irregular. "/>
    <n v="7"/>
    <n v="2.2000000000000002"/>
    <n v="1.5"/>
    <m/>
    <n v="7"/>
    <s v="Algumas calçadas não são totalmente planas."/>
    <n v="7"/>
    <s v="Possui baldes da oficina dispostos na calçada, sacos de lixo."/>
    <n v="2"/>
    <s v="Há apenas uma rampa de acessibilidade."/>
    <s v="5 | Faixa desgastada, com falta de manutenção e sem placas de advertência."/>
    <s v="Há nenhum alerta."/>
    <s v="0 | Trecho não tem semáforo para pedestre ou semáforo está com defeito"/>
    <m/>
    <s v="5 | Trecho tem apenas placas indicando os pontos de interesse"/>
    <m/>
    <n v="8"/>
    <n v="58"/>
    <m/>
    <n v="7"/>
    <m/>
    <s v="0 | Trecho sem nenhum ponto de apoio ou conforto para o pedestre"/>
    <m/>
    <s v="5 | Trecho com algumas árvores que trazem sombra"/>
    <n v="4"/>
    <s v="Possui canteiros com jardins aparentemente bem cuidados."/>
    <s v="5 | Trecho com trânsito mais agressivo e velocidade regulamentar acima de 50 km/h"/>
    <s v="Circulação constante de veículos, trecho com calçadas desniveladas, um percurso ruim de se andar. "/>
    <s v="https://drive.google.com/open?id=12T1JicdBVUKYSSmoV_sKWUsVCWEybZL7, https://drive.google.com/open?id=1iuqnctWoOdCPSB6o6sZPvTghfB2gSMYT, https://drive.google.com/open?id=164Y8JxnRqVOWeSHxh78UOiy0FTguA6vV, https://drive.google.com/open?id=1PDBdO1YVyBWlmycf9t3UWdhpK0rhDgX7, https://drive.google.com/open?id=1XTSbMknS29DlALurBQs2TE8QIbRIBbA3, https://drive.google.com/open?id=1yK4wLRuPLPyZ0uoieTvNIcFqbBveqiY6"/>
    <s v="marianedb1@gmail.com"/>
    <d v="1899-12-30T14:20:00"/>
    <n v="5"/>
    <n v="7"/>
    <n v="7"/>
    <n v="7"/>
    <n v="2"/>
    <n v="5"/>
    <n v="0"/>
    <n v="5"/>
    <n v="8"/>
    <n v="7"/>
    <n v="0"/>
    <n v="5"/>
    <n v="5"/>
    <n v="5.6"/>
    <n v="3.3333333333333335"/>
    <n v="5.5"/>
    <n v="5.0666666666666664"/>
  </r>
  <r>
    <x v="862"/>
    <x v="0"/>
    <x v="156"/>
    <x v="29"/>
    <s v="ES"/>
    <x v="5"/>
    <x v="861"/>
    <x v="0"/>
    <s v="5 | Calçada com frestas, além de algumas falhas no pavimento"/>
    <s v="Piso desnivelado, com blocos de piso intertrava soltos."/>
    <n v="7"/>
    <n v="3"/>
    <n v="1.5"/>
    <s v="Informações referentes a calçada principal pertencente a Av. N.Sra da Penha, no entanto, as demais calçadas são estreitas, em média, com 1,5m de largura."/>
    <n v="9"/>
    <s v="As calçadas são aparentemente planas."/>
    <n v="7"/>
    <s v="Possui alguns postes intervindo o trajeto."/>
    <n v="7"/>
    <m/>
    <n v="7"/>
    <m/>
    <s v="0 | Trecho não tem semáforo para pedestre ou semáforo está com defeito"/>
    <m/>
    <s v="0 | Trecho não tem nenhuma orientação para localização dos pedestres"/>
    <m/>
    <n v="8"/>
    <n v="56"/>
    <m/>
    <n v="8"/>
    <m/>
    <n v="1"/>
    <s v="Apenas um abrigo de ônibus."/>
    <s v="5 | Trecho com algumas árvores que trazem sombra"/>
    <n v="15"/>
    <s v="Possui jardins bem cuidados, mas os canteiros das árvores não, muitos não possuem."/>
    <s v="5 | Trecho com trânsito mais agressivo e velocidade regulamentar acima de 50 km/h"/>
    <s v="Raramente há presença de policiais nas calçadas para auxiliar os pedestres. Durante a noite há uma sensação de insegurança, há pouca iluminação."/>
    <s v="https://drive.google.com/open?id=1Oqy0Bfz1dRoIJhl7vCnmmqLcYFs9Saqu, https://drive.google.com/open?id=1t-pd4uFhyt2qhPij5cIJESpdf7car6Zd, https://drive.google.com/open?id=1mETBw-zhultXFhlvwT_DTP1Qcxe6cQmB, https://drive.google.com/open?id=1Rsg_sy7MMkqKKM1VIg2gbI8b8Oxt2pZF, https://drive.google.com/open?id=1Bbq5l64EVRkBkr6mSA6euIJXmsxCLL71"/>
    <s v="marianedb1@gmail.com"/>
    <d v="1899-12-30T14:40:00"/>
    <n v="5"/>
    <n v="7"/>
    <n v="9"/>
    <n v="7"/>
    <n v="7"/>
    <n v="7"/>
    <n v="0"/>
    <n v="0"/>
    <n v="8"/>
    <n v="8"/>
    <n v="1"/>
    <n v="5"/>
    <n v="5"/>
    <n v="7"/>
    <n v="3.5"/>
    <n v="5.833333333333333"/>
    <n v="5.8666666666666663"/>
  </r>
  <r>
    <x v="863"/>
    <x v="0"/>
    <x v="156"/>
    <x v="29"/>
    <s v="ES"/>
    <x v="1"/>
    <x v="862"/>
    <x v="2"/>
    <n v="8"/>
    <s v="Piso de pedra portuguesa regular."/>
    <n v="6"/>
    <n v="2"/>
    <n v="2"/>
    <s v="A calçada varia no quarteirão, possui calçadas com 0.5 m de largura."/>
    <n v="7"/>
    <s v="Possui calçadas com inclinação."/>
    <n v="7"/>
    <s v="Possui barreiras presentes na fachada posterior da edificação."/>
    <s v="0 | Não há rampas de acessibilidade."/>
    <m/>
    <n v="6"/>
    <m/>
    <s v="0 | Trecho não tem semáforo para pedestre ou semáforo está com defeito"/>
    <m/>
    <s v="5 | Trecho tem apenas placas indicando os pontos de interesse"/>
    <s v="Não possui placas de orientação ao pedestre com os meios de transportes disponíveis e outros pontos de interesse."/>
    <n v="9"/>
    <n v="55"/>
    <m/>
    <n v="9"/>
    <m/>
    <s v="5 | Trecho com algum local para descanso ou abrigo, como parada de ônibus ou marquise de edifício"/>
    <s v="Possui uma praça com poucos bancos e desprovida de cobertura."/>
    <n v="9"/>
    <n v="15"/>
    <s v="Os jardins estão em um bom estado de conservação."/>
    <n v="8"/>
    <s v="Há movimento constante de carros para estacionar, inclusive, estavam estacionados na calçada. Nos horários de pouco movimento dá uma sensação de insegurança, o local é pouco iluminado."/>
    <s v="https://drive.google.com/open?id=1thNRT9_mxGuwwum9aqcraWkRVwXH70wo, https://drive.google.com/open?id=1eNfRBJxC3CH0W8Mho9hUwbgt1DZJCPMP, https://drive.google.com/open?id=1SUazusRC4RondAv-d3Gsc8hQABXKVmx5, https://drive.google.com/open?id=1QUmRBMCaW894vXIIxsRtNzxi3Dq6GR5H, https://drive.google.com/open?id=1eFA7c7sUEjnqpRi0zFkWeQQcbBsvLS_G, https://drive.google.com/open?id=1-Y0EqTGDEn1ZWFdSVVTD8chq7GMUi_wC, https://drive.google.com/open?id=1m7AVe3o12wcbaBCbSJx5z8fOah0tX_7L, https://drive.google.com/open?id=1y12i-OZvK8ArMstuGUg1f08SFXIZXNKU"/>
    <s v="marianedb1@gmail.com"/>
    <d v="1899-12-30T12:00:00"/>
    <n v="8"/>
    <n v="6"/>
    <n v="7"/>
    <n v="7"/>
    <n v="0"/>
    <n v="6"/>
    <n v="0"/>
    <n v="5"/>
    <n v="9"/>
    <n v="9"/>
    <n v="5"/>
    <n v="9"/>
    <n v="8"/>
    <n v="5.6"/>
    <n v="3.8333333333333335"/>
    <n v="8.3333333333333339"/>
    <n v="6.0333333333333332"/>
  </r>
  <r>
    <x v="864"/>
    <x v="0"/>
    <x v="156"/>
    <x v="29"/>
    <s v="ES"/>
    <x v="4"/>
    <x v="863"/>
    <x v="0"/>
    <s v="5 | Calçada com frestas, além de algumas falhas no pavimento"/>
    <s v="Calçadas esburacadas e com trincas."/>
    <s v="5 | Calçada com menos de 2,0 metros de largura e faixa livre com menos de 1,20 m"/>
    <n v="1.5"/>
    <n v="1"/>
    <s v="A largura varia ao longo do percurso"/>
    <n v="9"/>
    <m/>
    <n v="6"/>
    <m/>
    <s v="5 | A rampa existe, mas está fora de norma ou sem manutenção"/>
    <s v="Rampas estão fora da NBR9050"/>
    <n v="7"/>
    <m/>
    <s v="5 | Trecho com semáforo para pedestres, mas sem sinal sonoro. Espera para abertura superior a 1 min. e tempo curto (menos de 15 seg.) para travessia"/>
    <m/>
    <s v="5 | Trecho tem apenas placas indicando os pontos de interesse"/>
    <s v="Pouco se há informação disponível no percurso."/>
    <n v="7"/>
    <n v="66"/>
    <s v="Fluxo intenso de caminhões e ônibus."/>
    <s v="5 | Trecho com tráfego intenso de veículos, em especial motocicletas, ônibus, caminhões e vans com motor diesel"/>
    <m/>
    <n v="2"/>
    <s v="Trecho com abrigo de ônibus."/>
    <n v="3"/>
    <n v="4"/>
    <s v="Foram utilizadas palmeiras que pouco sombreiam. "/>
    <s v="5 | Trecho com trânsito mais agressivo e velocidade regulamentar acima de 50 km/h"/>
    <s v="Há muito espaço para o trafego de veículos e pouco espaço para o pedestre, sensação de insegurança, há presença de poucas pessoas circulando."/>
    <s v="https://drive.google.com/open?id=1Qi7J_yXpxvC9Kd0VJxeaRxhC_iVH89e9, https://drive.google.com/open?id=1ZD2-dyBbSYmMv8i9htkAcAJ_zN-ZGKYl, https://drive.google.com/open?id=1ztItL2dAb3r22PwSVwT99BHA8XqvKq8g, https://drive.google.com/open?id=1AXh9ycwFALyLYSRmrPa74_92LSQrw6et, https://drive.google.com/open?id=1BITOWSs1T1mriVQATzDHBR1WZKnfQCwT, https://drive.google.com/open?id=1dJcv5s1GqlBbDK6ledqSC32ru_lt21Si, https://drive.google.com/open?id=1-lQIcuuqdCLZSH-WkGw1NynGJ0j7nvkQ, https://drive.google.com/open?id=1JwbCni5zmEiPesTiSc3Y7Y8ABufmIvLh, https://drive.google.com/open?id=1qZG1DYW0uSYXFjimefHD9aUJ68frwzN6"/>
    <s v="marianedb1@gmail.com"/>
    <d v="1899-12-30T11:40:00"/>
    <n v="5"/>
    <n v="5"/>
    <n v="9"/>
    <n v="6"/>
    <n v="5"/>
    <n v="7"/>
    <n v="5"/>
    <n v="5"/>
    <n v="7"/>
    <n v="5"/>
    <n v="2"/>
    <n v="3"/>
    <n v="5"/>
    <n v="6"/>
    <n v="6"/>
    <n v="4.5"/>
    <n v="5.6"/>
  </r>
  <r>
    <x v="865"/>
    <x v="0"/>
    <x v="156"/>
    <x v="29"/>
    <s v="ES"/>
    <x v="6"/>
    <x v="864"/>
    <x v="1"/>
    <s v="5 | Calçada com frestas, além de algumas falhas no pavimento"/>
    <s v="Possui calçadas com trincas e buracos."/>
    <s v="10 | Calçada com mais de 3,0 metros de largura e faixa livre com 1,20 m ou mais"/>
    <n v="3.5"/>
    <n v="1.5"/>
    <s v="No entanto, as calçadas possuem variações ao longo do percurso."/>
    <s v="10 | Calçada de aparência plana, que não impede o caminhar confortável e seguro"/>
    <m/>
    <n v="7"/>
    <s v="Alguns postes obrigam o desvio. "/>
    <s v="5 | A rampa existe, mas está fora de norma ou sem manutenção"/>
    <s v="As rampas estão fora da NBR9050"/>
    <n v="7"/>
    <s v="Algumas faixas sem manutenção, e falta de iluminação e placas de advertência na faixa de pedestre."/>
    <n v="7"/>
    <m/>
    <s v="0 | Trecho não tem nenhuma orientação para localização dos pedestres"/>
    <m/>
    <n v="7"/>
    <n v="62"/>
    <s v="Via movimentada com barulho constante dos veículos que trafegam."/>
    <s v="5 | Trecho com tráfego intenso de veículos, em especial motocicletas, ônibus, caminhões e vans com motor diesel"/>
    <m/>
    <s v="0 | Trecho sem nenhum ponto de apoio ou conforto para o pedestre"/>
    <m/>
    <n v="6"/>
    <n v="19"/>
    <s v="Apesar do trecho possuir árvores, há poucas áreas verdes."/>
    <s v="5 | Trecho com trânsito mais agressivo e velocidade regulamentar acima de 50 km/h"/>
    <s v="Percurso com muitos muros, sensação de insegurança."/>
    <s v="https://drive.google.com/open?id=1Dfkko9w0WxGoDUIUupRUuZVHcZ6wxi9O, https://drive.google.com/open?id=1WVkgqWUSrp2CQhd4yH62azbfkteK_Bvr, https://drive.google.com/open?id=13UkgTQ1Ihpw0Z-cfafQMnoqHr2slcCn-, https://drive.google.com/open?id=140ZQS14jkovNi5Nbh8BEBZ2Bo_U8iibm, https://drive.google.com/open?id=1Q0eyg4AaabIotx38iSltV_JuthJiYHXT, https://drive.google.com/open?id=1Qsy2axyy1ENjwsHHPfdWqpECMQGeDBDS, https://drive.google.com/open?id=1Jfx5KIgmRPsSlQ1RQSdvZrmO2wzwRzZQ"/>
    <s v="marianedb1@gmail.com"/>
    <d v="1899-12-30T10:30:00"/>
    <n v="5"/>
    <n v="10"/>
    <n v="10"/>
    <n v="7"/>
    <n v="5"/>
    <n v="7"/>
    <n v="7"/>
    <n v="0"/>
    <n v="7"/>
    <n v="5"/>
    <n v="0"/>
    <n v="6"/>
    <n v="5"/>
    <n v="7.4"/>
    <n v="5.833333333333333"/>
    <n v="5.166666666666667"/>
    <n v="6.4"/>
  </r>
  <r>
    <x v="866"/>
    <x v="0"/>
    <x v="156"/>
    <x v="29"/>
    <s v="ES"/>
    <x v="3"/>
    <x v="865"/>
    <x v="2"/>
    <s v="5 | Calçada com frestas, além de algumas falhas no pavimento"/>
    <s v="Calçadas de pedra portuguesa com irregularidades."/>
    <s v="10 | Calçada com mais de 3,0 metros de largura e faixa livre com 1,20 m ou mais"/>
    <m/>
    <m/>
    <s v="A Catedral está inserida numa praça, nessa praça não há calçada mas um largo espaço. O percurso até chegar a ela possui variações de largura."/>
    <n v="7"/>
    <s v="O trajeto possui algumas inclinações."/>
    <n v="6"/>
    <s v="Presença de balizadores e mudanças de níveis. "/>
    <s v="0 | Não há rampas de acessibilidade."/>
    <m/>
    <n v="7"/>
    <s v="As faixas estão em bom estado mas não possui alertas de iluminação e placas de advertência."/>
    <s v="0 | Trecho não tem semáforo para pedestre ou semáforo está com defeito"/>
    <m/>
    <s v="5 | Trecho tem apenas placas indicando os pontos de interesse"/>
    <s v="Não possui indicação de meios de transporte disponíveis, outros pontos de interesse."/>
    <n v="9"/>
    <n v="51"/>
    <s v="Há circulação de ambulâncias e veículos nas proximidades. "/>
    <n v="9"/>
    <m/>
    <n v="8"/>
    <s v="Trecho com poucos bancos e desprovido de áreas cobertas."/>
    <n v="7"/>
    <n v="15"/>
    <s v="As árvores e o jardins são bem cuidados, no entanto, há muita área exposta ao sol, o que torna uma praça subutilizada durante o dia, momento em que há mais pessoas circulando."/>
    <n v="8"/>
    <s v="O movimento de pedestres presente ao redor da catedral é maior durante o dia, no entanto, a noite é menor, gerando uma sensação de insegurança, devido a falta de iluminação e de comércio funcionando. O local é concentrado pelo comércio diurno e repartições públicas, tendo uma densidade populacional horária."/>
    <s v="https://drive.google.com/open?id=1ZqFlkU4yyHAwKeaH74KKDrsC_a5PHd76, https://drive.google.com/open?id=1NwW1Ngce1dK2q6OYnKHJPLJNDZM1NViH, https://drive.google.com/open?id=1-dC0bxdgurE07m7BX4KkjfGq3Wi4YtP8, https://drive.google.com/open?id=1faDJ5YhS_tgwCqSkhVJAUtelmuLbW6F4, https://drive.google.com/open?id=1TARoz0MZxiMEM52XFT713X153txlafKk, https://drive.google.com/open?id=1imxiM_lGKW2kHv-H9Ci3QuwfmP9XdMpH"/>
    <s v="marianedb1@gmail.com"/>
    <d v="1899-12-30T12:05:00"/>
    <n v="5"/>
    <n v="10"/>
    <n v="7"/>
    <n v="6"/>
    <n v="0"/>
    <n v="7"/>
    <n v="0"/>
    <n v="5"/>
    <n v="9"/>
    <n v="9"/>
    <n v="8"/>
    <n v="7"/>
    <n v="8"/>
    <n v="5.6"/>
    <n v="4.333333333333333"/>
    <n v="8.1666666666666661"/>
    <n v="6.1"/>
  </r>
  <r>
    <x v="867"/>
    <x v="0"/>
    <x v="156"/>
    <x v="29"/>
    <s v="ES"/>
    <x v="1"/>
    <x v="866"/>
    <x v="0"/>
    <n v="4"/>
    <s v="Possui blocos de pedra soltos, e trincas e buracos nas calçadas. No entanto, as calçadas com comércio estão com pavimento bem regular."/>
    <s v="5 | Calçada com menos de 2,0 metros de largura e faixa livre com menos de 1,20 m"/>
    <n v="2"/>
    <n v="2"/>
    <s v="Não possui faixa de serviço."/>
    <n v="7"/>
    <s v="O trecho possui calçadas inclinadas."/>
    <n v="7"/>
    <m/>
    <s v="0 | Não há rampas de acessibilidade."/>
    <m/>
    <s v="0 | Sem faixa de travessia no trecho"/>
    <m/>
    <s v="0 | Trecho não tem semáforo para pedestre ou semáforo está com defeito"/>
    <m/>
    <n v="3"/>
    <s v="Trecho possui placa indicando alertas para o motorista, quanto a redução de velocidade e a saída de outros veículos."/>
    <s v="10 | Trecho com baixo nível de ruído, com, no máximo, 65 dB de nível sonoro"/>
    <n v="45"/>
    <m/>
    <n v="8"/>
    <m/>
    <s v="0 | Trecho sem nenhum ponto de apoio ou conforto para o pedestre"/>
    <m/>
    <s v="5 | Trecho com algumas árvores que trazem sombra"/>
    <n v="7"/>
    <m/>
    <n v="7"/>
    <m/>
    <s v="https://drive.google.com/open?id=1VenwW2bmxTS7CA-xmqlZF5PcwnFIKuY-, https://drive.google.com/open?id=16AudmanDi0CoIMPlwIGicSFxhxxF4SkH, https://drive.google.com/open?id=1LK8j1JZJXmvbCNUyoIQH_21TKJ6iq_m8, https://drive.google.com/open?id=1Iuiie0Al23ZUphWunScxmvj4-x-JOX5N, https://drive.google.com/open?id=1tCzO4kgBrY529UkG907aUIWSDN7djbkt, https://drive.google.com/open?id=1xmfu_vw-_1yCAasSXPTjI-xhU2yneOks, https://drive.google.com/open?id=1ryFkx4-LMgkdSUoH70z5AXrzZw9YksOs, https://drive.google.com/open?id=1zRlJbPvc9heZtz9GD6_YCD5cm_8L_Y9U, https://drive.google.com/open?id=1ogCC8Unqr19dPK0xKY_naYjnxWlkCZDe, https://drive.google.com/open?id=1P-VbR3VsC4OWsw3Zf0aq5J5LKfxei_li"/>
    <s v="marianedb1@gmail.com"/>
    <d v="1899-12-30T17:30:00"/>
    <n v="4"/>
    <n v="5"/>
    <n v="7"/>
    <n v="7"/>
    <n v="0"/>
    <n v="0"/>
    <n v="0"/>
    <n v="3"/>
    <n v="10"/>
    <n v="8"/>
    <n v="0"/>
    <n v="5"/>
    <n v="7"/>
    <n v="4.5999999999999996"/>
    <n v="0.5"/>
    <n v="6.333333333333333"/>
    <n v="4.3666666666666663"/>
  </r>
  <r>
    <x v="868"/>
    <x v="0"/>
    <x v="156"/>
    <x v="29"/>
    <s v="ES"/>
    <x v="7"/>
    <x v="867"/>
    <x v="0"/>
    <n v="7"/>
    <s v="Possui calçadas em ótimo estado de conservação e outras com frestas e buracos. "/>
    <n v="7"/>
    <n v="2.5"/>
    <n v="1.7"/>
    <m/>
    <n v="8"/>
    <s v="Possui um inclinação em umas das calçadas, mas foi adotado como solução as raízes que estavam trincando uma das calçadas."/>
    <n v="8"/>
    <m/>
    <n v="8"/>
    <s v="Possui algumas rampas fora da NBR9050"/>
    <n v="7"/>
    <s v="Faixas um pouco desgastadas, sem placas de advertência e iluminação."/>
    <s v="0 | Trecho não tem semáforo para pedestre ou semáforo está com defeito"/>
    <m/>
    <s v="0 | Trecho não tem nenhuma orientação para localização dos pedestres"/>
    <m/>
    <s v="10 | Trecho com baixo nível de ruído, com, no máximo, 65 dB de nível sonoro"/>
    <n v="45"/>
    <m/>
    <n v="7"/>
    <s v="Apesar de circular os carros em certos horários de pico, não é possível sentir a fumaça dos veículos."/>
    <s v="0 | Trecho sem nenhum ponto de apoio ou conforto para o pedestre"/>
    <s v="Há muito comércio em volta, e a beira mar com bancos e praça a uma distância apróx. de 300m."/>
    <n v="6"/>
    <n v="13"/>
    <s v="Há presença de árvores com copas grandes, e jardins nos canteiros e próximo ao comércio."/>
    <n v="9"/>
    <s v="Havia policiais nas imediações, a área apresenta sensação de segurança, há circulação constante de pessoas e comércio funcionando. "/>
    <s v="https://drive.google.com/open?id=1rO77Q7DA0v4Kglwq_-gv4fXhqPBIOtTo, https://drive.google.com/open?id=1KyXAtduMbSxq9qItiBw3SA_jEyVxAmMt, https://drive.google.com/open?id=1OyveCWLj3guqQv3f_uK6KbUYbiYmLUt4, https://drive.google.com/open?id=1-GeXttxhCUIX0dfrPSFrai9YzNOsQFcE, https://drive.google.com/open?id=1c1ojHL0Oevv2Esgd9nKkaF5xkyQerjnW, https://drive.google.com/open?id=1HVaOCfQ5nXQr7fmze8EyMuAaUQ9BqHDY, https://drive.google.com/open?id=1j-IoSfY-lhsvCw1Fp9WrTEl9sDikoqSj, https://drive.google.com/open?id=1FS9kBHuZPMliNMdTXmi0Kz9yZAfNRVmC, https://drive.google.com/open?id=1WcekVEEUI_cvFl7ykV1bfFT0pNhEIdVs, https://drive.google.com/open?id=1hLrB_11Ws9HOQdH_MuhY__ftUvqAhGjI"/>
    <s v="marianedb1@gmail.com"/>
    <d v="1899-12-30T17:50:00"/>
    <n v="7"/>
    <n v="7"/>
    <n v="8"/>
    <n v="8"/>
    <n v="8"/>
    <n v="7"/>
    <n v="0"/>
    <n v="0"/>
    <n v="10"/>
    <n v="7"/>
    <n v="0"/>
    <n v="6"/>
    <n v="9"/>
    <n v="7.6"/>
    <n v="3.5"/>
    <n v="6.5"/>
    <n v="6.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6000000}" name="Tabela dinâmica17"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F5:EG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v="43"/>
    </i>
    <i>
      <x v="3"/>
    </i>
    <i>
      <x v="37"/>
    </i>
    <i>
      <x v="13"/>
    </i>
    <i>
      <x v="32"/>
    </i>
    <i>
      <x v="7"/>
    </i>
    <i>
      <x v="12"/>
    </i>
    <i>
      <x v="18"/>
    </i>
    <i>
      <x v="29"/>
    </i>
    <i>
      <x v="48"/>
    </i>
    <i>
      <x v="35"/>
    </i>
    <i>
      <x v="16"/>
    </i>
    <i>
      <x v="1"/>
    </i>
    <i>
      <x v="39"/>
    </i>
    <i>
      <x v="20"/>
    </i>
    <i>
      <x v="27"/>
    </i>
    <i>
      <x v="41"/>
    </i>
    <i>
      <x v="9"/>
    </i>
    <i>
      <x v="24"/>
    </i>
    <i>
      <x v="4"/>
    </i>
    <i>
      <x v="14"/>
    </i>
    <i>
      <x v="22"/>
    </i>
    <i>
      <x v="46"/>
    </i>
    <i>
      <x/>
    </i>
    <i>
      <x v="11"/>
    </i>
    <i>
      <x v="30"/>
    </i>
    <i>
      <x v="26"/>
    </i>
    <i t="grand">
      <x/>
    </i>
  </rowItems>
  <colItems count="1">
    <i/>
  </colItems>
  <pageFields count="1">
    <pageField fld="1" item="1" hier="-1"/>
  </pageFields>
  <dataFields count="1">
    <dataField name="Média de 2.2 SEMÁFOROS DE PEDESTRES" fld="47" subtotal="average" baseField="3" baseItem="0"/>
  </dataFields>
  <formats count="6">
    <format dxfId="24">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23">
      <pivotArea grandRow="1" outline="0" collapsedLevelsAreSubtotals="1" fieldPosition="0"/>
    </format>
    <format dxfId="22">
      <pivotArea field="3" type="button" dataOnly="0" labelOnly="1" outline="0" axis="axisRow" fieldPosition="0"/>
    </format>
    <format dxfId="21">
      <pivotArea dataOnly="0" labelOnly="1" outline="0" axis="axisValues" fieldPosition="0"/>
    </format>
    <format dxfId="20">
      <pivotArea grandRow="1" outline="0" collapsedLevelsAreSubtotals="1" fieldPosition="0"/>
    </format>
    <format dxfId="19">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Tabela dinâmica12"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CP5:CQ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v="3"/>
    </i>
    <i>
      <x v="18"/>
    </i>
    <i>
      <x v="29"/>
    </i>
    <i>
      <x v="13"/>
    </i>
    <i>
      <x v="9"/>
    </i>
    <i>
      <x v="24"/>
    </i>
    <i>
      <x v="43"/>
    </i>
    <i>
      <x v="37"/>
    </i>
    <i>
      <x v="12"/>
    </i>
    <i>
      <x v="7"/>
    </i>
    <i>
      <x v="26"/>
    </i>
    <i>
      <x v="11"/>
    </i>
    <i>
      <x v="32"/>
    </i>
    <i>
      <x v="14"/>
    </i>
    <i>
      <x v="4"/>
    </i>
    <i>
      <x v="30"/>
    </i>
    <i>
      <x/>
    </i>
    <i>
      <x v="48"/>
    </i>
    <i>
      <x v="27"/>
    </i>
    <i>
      <x v="22"/>
    </i>
    <i>
      <x v="46"/>
    </i>
    <i>
      <x v="39"/>
    </i>
    <i>
      <x v="41"/>
    </i>
    <i>
      <x v="16"/>
    </i>
    <i>
      <x v="1"/>
    </i>
    <i>
      <x v="35"/>
    </i>
    <i>
      <x v="20"/>
    </i>
    <i t="grand">
      <x/>
    </i>
  </rowItems>
  <colItems count="1">
    <i/>
  </colItems>
  <pageFields count="1">
    <pageField fld="1" item="1" hier="-1"/>
  </pageFields>
  <dataFields count="1">
    <dataField name="Média de 1.1  REGULARIDADE DO PISO" fld="41" subtotal="average" baseField="3" baseItem="7"/>
  </dataFields>
  <formats count="6">
    <format dxfId="57">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56">
      <pivotArea grandRow="1" outline="0" collapsedLevelsAreSubtotals="1" fieldPosition="0"/>
    </format>
    <format dxfId="55">
      <pivotArea field="3" type="button" dataOnly="0" labelOnly="1" outline="0" axis="axisRow" fieldPosition="0"/>
    </format>
    <format dxfId="54">
      <pivotArea dataOnly="0" labelOnly="1" outline="0" axis="axisValues" fieldPosition="0"/>
    </format>
    <format dxfId="53">
      <pivotArea grandRow="1" outline="0" collapsedLevelsAreSubtotals="1" fieldPosition="0"/>
    </format>
    <format dxfId="5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100-000012000000}" name="Tabela dinâmica28"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GS5:GU33" firstHeaderRow="0"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Fields count="1">
    <field x="-2"/>
  </colFields>
  <colItems count="2">
    <i>
      <x/>
    </i>
    <i i="1">
      <x v="1"/>
    </i>
  </colItems>
  <pageFields count="1">
    <pageField fld="1" item="1" hier="-1"/>
  </pageFields>
  <dataFields count="2">
    <dataField name="Máx. de LARGURA TOTAL (em metros)" fld="11" subtotal="max" baseField="3" baseItem="0"/>
    <dataField name="Máx. de FAIXA LIVRE (em metros)" fld="12" subtotal="max" baseField="3" baseItem="0"/>
  </dataFields>
  <formats count="7">
    <format dxfId="64">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63">
      <pivotArea grandRow="1" outline="0" collapsedLevelsAreSubtotals="1" fieldPosition="0"/>
    </format>
    <format dxfId="62">
      <pivotArea dataOnly="0" labelOnly="1" outline="0" fieldPosition="0">
        <references count="1">
          <reference field="4294967294" count="1">
            <x v="1"/>
          </reference>
        </references>
      </pivotArea>
    </format>
    <format dxfId="61">
      <pivotArea dataOnly="0" labelOnly="1" outline="0" fieldPosition="0">
        <references count="1">
          <reference field="4294967294" count="1">
            <x v="0"/>
          </reference>
        </references>
      </pivotArea>
    </format>
    <format dxfId="60">
      <pivotArea field="3" type="button" dataOnly="0" labelOnly="1" outline="0" axis="axisRow" fieldPosition="0"/>
    </format>
    <format dxfId="59">
      <pivotArea grandRow="1" outline="0" collapsedLevelsAreSubtotals="1" fieldPosition="0"/>
    </format>
    <format dxfId="5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100-000017000000}" name="Tabela dinâmica32"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HW5:HX33" firstHeaderRow="1"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Items count="1">
    <i/>
  </colItems>
  <pageFields count="1">
    <pageField fld="1" item="1" hier="-1"/>
  </pageFields>
  <dataFields count="1">
    <dataField name="Máx. de NÍVEL MÉDIO DE RUÍDO AFERIDO (em dB)" fld="27" subtotal="max" baseField="3" baseItem="0" numFmtId="1"/>
  </dataFields>
  <formats count="7">
    <format dxfId="71">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70">
      <pivotArea grandRow="1" outline="0" collapsedLevelsAreSubtotals="1" fieldPosition="0"/>
    </format>
    <format dxfId="69">
      <pivotArea outline="0" collapsedLevelsAreSubtotals="1" fieldPosition="0"/>
    </format>
    <format dxfId="68">
      <pivotArea field="3" type="button" dataOnly="0" labelOnly="1" outline="0" axis="axisRow" fieldPosition="0"/>
    </format>
    <format dxfId="67">
      <pivotArea dataOnly="0" labelOnly="1" outline="0" axis="axisValues" fieldPosition="0"/>
    </format>
    <format dxfId="66">
      <pivotArea grandRow="1" outline="0" collapsedLevelsAreSubtotals="1" fieldPosition="0"/>
    </format>
    <format dxfId="6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100-00002E000000}" name="TDCidades4"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JT24:JV28" firstHeaderRow="0" firstDataRow="1" firstDataCol="1"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dataField="1" showAll="0"/>
    <pivotField axis="axisRow" showAll="0">
      <items count="5">
        <item x="1"/>
        <item x="2"/>
        <item x="0"/>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7"/>
  </rowFields>
  <rowItems count="4">
    <i>
      <x/>
    </i>
    <i>
      <x v="1"/>
    </i>
    <i>
      <x v="2"/>
    </i>
    <i t="grand">
      <x/>
    </i>
  </rowItems>
  <colFields count="1">
    <field x="-2"/>
  </colFields>
  <colItems count="2">
    <i>
      <x/>
    </i>
    <i i="1">
      <x v="1"/>
    </i>
  </colItems>
  <pageFields count="2">
    <pageField fld="1" item="1" hier="-1"/>
    <pageField fld="3" hier="-1"/>
  </pageFields>
  <dataFields count="2">
    <dataField name="Contagem de LOCAL AVALIADO" fld="6" subtotal="count" baseField="0" baseItem="0" numFmtId="1"/>
    <dataField name="Média de TOTAL" fld="57" subtotal="average" baseField="5" baseItem="0" numFmtId="2"/>
  </dataFields>
  <formats count="9">
    <format dxfId="80">
      <pivotArea grandRow="1" outline="0" collapsedLevelsAreSubtotals="1" fieldPosition="0"/>
    </format>
    <format dxfId="79">
      <pivotArea outline="0" collapsedLevelsAreSubtotals="1" fieldPosition="0">
        <references count="1">
          <reference field="4294967294" count="1" selected="0">
            <x v="0"/>
          </reference>
        </references>
      </pivotArea>
    </format>
    <format dxfId="78">
      <pivotArea outline="0" collapsedLevelsAreSubtotals="1" fieldPosition="0">
        <references count="1">
          <reference field="4294967294" count="1" selected="0">
            <x v="1"/>
          </reference>
        </references>
      </pivotArea>
    </format>
    <format dxfId="77">
      <pivotArea field="7" type="button" dataOnly="0" labelOnly="1" outline="0" axis="axisRow" fieldPosition="0"/>
    </format>
    <format dxfId="76">
      <pivotArea dataOnly="0" labelOnly="1" outline="0" fieldPosition="0">
        <references count="1">
          <reference field="4294967294" count="1">
            <x v="0"/>
          </reference>
        </references>
      </pivotArea>
    </format>
    <format dxfId="75">
      <pivotArea dataOnly="0" labelOnly="1" outline="0" fieldPosition="0">
        <references count="1">
          <reference field="4294967294" count="1">
            <x v="1"/>
          </reference>
        </references>
      </pivotArea>
    </format>
    <format dxfId="74">
      <pivotArea dataOnly="0" labelOnly="1" grandRow="1" outline="0" fieldPosition="0"/>
    </format>
    <format dxfId="73">
      <pivotArea field="7" grandRow="1" outline="0" collapsedLevelsAreSubtotals="1" axis="axisRow" fieldPosition="0">
        <references count="1">
          <reference field="4294967294" count="1" selected="0">
            <x v="0"/>
          </reference>
        </references>
      </pivotArea>
    </format>
    <format dxfId="72">
      <pivotArea field="7" grandRow="1" outline="0" collapsedLevelsAreSubtotals="1" axis="axisRow"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100-00002F000000}" name="TDCidades5"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B5:KC44" firstHeaderRow="1" firstDataRow="1" firstDataCol="1"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axis="axisRow" showAll="0" sortType="descending">
      <items count="869">
        <item x="508"/>
        <item x="117"/>
        <item x="519"/>
        <item x="380"/>
        <item x="268"/>
        <item x="129"/>
        <item x="688"/>
        <item x="618"/>
        <item x="446"/>
        <item x="617"/>
        <item x="283"/>
        <item x="284"/>
        <item x="289"/>
        <item x="625"/>
        <item x="285"/>
        <item x="653"/>
        <item x="18"/>
        <item x="502"/>
        <item x="648"/>
        <item x="416"/>
        <item x="32"/>
        <item x="417"/>
        <item x="419"/>
        <item x="654"/>
        <item x="647"/>
        <item x="324"/>
        <item x="506"/>
        <item x="137"/>
        <item x="652"/>
        <item x="812"/>
        <item x="772"/>
        <item x="221"/>
        <item x="568"/>
        <item x="471"/>
        <item x="852"/>
        <item x="791"/>
        <item x="639"/>
        <item x="776"/>
        <item x="319"/>
        <item x="79"/>
        <item x="685"/>
        <item x="450"/>
        <item x="67"/>
        <item x="69"/>
        <item x="631"/>
        <item x="757"/>
        <item x="781"/>
        <item x="630"/>
        <item x="120"/>
        <item x="649"/>
        <item x="124"/>
        <item x="122"/>
        <item x="123"/>
        <item x="533"/>
        <item x="561"/>
        <item x="646"/>
        <item x="430"/>
        <item x="240"/>
        <item x="454"/>
        <item x="573"/>
        <item x="449"/>
        <item x="743"/>
        <item x="782"/>
        <item x="663"/>
        <item x="539"/>
        <item x="414"/>
        <item x="411"/>
        <item x="410"/>
        <item x="434"/>
        <item x="451"/>
        <item x="546"/>
        <item x="251"/>
        <item x="44"/>
        <item x="125"/>
        <item x="455"/>
        <item x="855"/>
        <item x="109"/>
        <item x="119"/>
        <item x="717"/>
        <item x="54"/>
        <item x="53"/>
        <item x="66"/>
        <item x="435"/>
        <item x="38"/>
        <item x="704"/>
        <item x="670"/>
        <item x="726"/>
        <item x="721"/>
        <item x="725"/>
        <item x="724"/>
        <item x="722"/>
        <item x="723"/>
        <item x="544"/>
        <item x="547"/>
        <item x="43"/>
        <item x="551"/>
        <item x="525"/>
        <item x="690"/>
        <item x="55"/>
        <item x="629"/>
        <item x="36"/>
        <item x="637"/>
        <item x="857"/>
        <item x="413"/>
        <item x="118"/>
        <item x="696"/>
        <item x="667"/>
        <item x="641"/>
        <item x="848"/>
        <item x="849"/>
        <item x="847"/>
        <item x="864"/>
        <item x="517"/>
        <item x="702"/>
        <item x="527"/>
        <item x="554"/>
        <item x="415"/>
        <item x="560"/>
        <item x="580"/>
        <item x="633"/>
        <item x="52"/>
        <item x="666"/>
        <item x="427"/>
        <item x="590"/>
        <item x="71"/>
        <item x="720"/>
        <item x="706"/>
        <item x="593"/>
        <item x="716"/>
        <item x="830"/>
        <item x="112"/>
        <item x="619"/>
        <item x="780"/>
        <item x="236"/>
        <item x="700"/>
        <item x="73"/>
        <item x="420"/>
        <item x="80"/>
        <item x="681"/>
        <item x="844"/>
        <item x="389"/>
        <item x="320"/>
        <item x="437"/>
        <item x="458"/>
        <item x="490"/>
        <item x="426"/>
        <item x="425"/>
        <item x="223"/>
        <item x="314"/>
        <item x="703"/>
        <item x="486"/>
        <item x="489"/>
        <item x="513"/>
        <item x="308"/>
        <item x="305"/>
        <item x="75"/>
        <item x="228"/>
        <item x="483"/>
        <item x="89"/>
        <item x="267"/>
        <item x="82"/>
        <item x="480"/>
        <item x="310"/>
        <item x="491"/>
        <item x="669"/>
        <item x="668"/>
        <item x="224"/>
        <item x="313"/>
        <item x="81"/>
        <item x="78"/>
        <item x="83"/>
        <item x="492"/>
        <item x="70"/>
        <item x="487"/>
        <item x="266"/>
        <item x="481"/>
        <item x="216"/>
        <item x="494"/>
        <item x="488"/>
        <item x="495"/>
        <item x="496"/>
        <item x="497"/>
        <item x="499"/>
        <item x="707"/>
        <item x="698"/>
        <item x="795"/>
        <item x="158"/>
        <item x="851"/>
        <item x="381"/>
        <item x="638"/>
        <item x="645"/>
        <item x="291"/>
        <item x="779"/>
        <item x="583"/>
        <item x="563"/>
        <item x="13"/>
        <item x="183"/>
        <item x="196"/>
        <item x="607"/>
        <item x="147"/>
        <item x="865"/>
        <item x="165"/>
        <item x="854"/>
        <item x="676"/>
        <item x="762"/>
        <item x="187"/>
        <item x="90"/>
        <item x="461"/>
        <item x="24"/>
        <item x="839"/>
        <item x="209"/>
        <item x="661"/>
        <item x="660"/>
        <item x="662"/>
        <item x="390"/>
        <item x="361"/>
        <item x="737"/>
        <item x="803"/>
        <item x="333"/>
        <item x="834"/>
        <item x="5"/>
        <item x="8"/>
        <item x="298"/>
        <item x="17"/>
        <item x="9"/>
        <item x="711"/>
        <item x="3"/>
        <item x="189"/>
        <item x="440"/>
        <item x="156"/>
        <item x="801"/>
        <item x="292"/>
        <item x="832"/>
        <item x="262"/>
        <item x="842"/>
        <item x="302"/>
        <item x="20"/>
        <item x="362"/>
        <item x="697"/>
        <item x="265"/>
        <item x="300"/>
        <item x="828"/>
        <item x="367"/>
        <item x="199"/>
        <item x="128"/>
        <item x="356"/>
        <item x="675"/>
        <item x="86"/>
        <item x="256"/>
        <item x="253"/>
        <item x="255"/>
        <item x="254"/>
        <item x="102"/>
        <item x="441"/>
        <item x="106"/>
        <item x="507"/>
        <item x="589"/>
        <item x="604"/>
        <item x="293"/>
        <item x="294"/>
        <item x="817"/>
        <item x="759"/>
        <item x="858"/>
        <item x="578"/>
        <item x="105"/>
        <item x="51"/>
        <item x="475"/>
        <item x="765"/>
        <item x="477"/>
        <item x="92"/>
        <item x="39"/>
        <item x="860"/>
        <item x="708"/>
        <item x="202"/>
        <item x="744"/>
        <item x="585"/>
        <item x="47"/>
        <item x="331"/>
        <item x="278"/>
        <item x="203"/>
        <item x="793"/>
        <item x="797"/>
        <item x="584"/>
        <item x="334"/>
        <item x="335"/>
        <item x="276"/>
        <item x="408"/>
        <item x="391"/>
        <item x="799"/>
        <item x="2"/>
        <item x="126"/>
        <item x="27"/>
        <item x="45"/>
        <item x="48"/>
        <item x="157"/>
        <item x="134"/>
        <item x="133"/>
        <item x="160"/>
        <item x="141"/>
        <item x="153"/>
        <item x="155"/>
        <item x="760"/>
        <item x="198"/>
        <item x="592"/>
        <item x="56"/>
        <item x="768"/>
        <item x="770"/>
        <item x="769"/>
        <item x="58"/>
        <item x="474"/>
        <item x="595"/>
        <item x="100"/>
        <item x="61"/>
        <item x="290"/>
        <item x="264"/>
        <item x="824"/>
        <item x="280"/>
        <item x="823"/>
        <item x="271"/>
        <item x="194"/>
        <item x="808"/>
        <item x="136"/>
        <item x="135"/>
        <item x="674"/>
        <item x="144"/>
        <item x="145"/>
        <item x="146"/>
        <item x="154"/>
        <item x="756"/>
        <item x="773"/>
        <item x="627"/>
        <item x="143"/>
        <item x="786"/>
        <item x="605"/>
        <item x="164"/>
        <item x="388"/>
        <item x="612"/>
        <item x="643"/>
        <item x="387"/>
        <item x="139"/>
        <item x="98"/>
        <item x="386"/>
        <item x="93"/>
        <item x="734"/>
        <item x="220"/>
        <item x="727"/>
        <item x="14"/>
        <item x="476"/>
        <item x="733"/>
        <item x="732"/>
        <item x="91"/>
        <item x="866"/>
        <item x="462"/>
        <item x="49"/>
        <item x="374"/>
        <item x="364"/>
        <item x="485"/>
        <item x="378"/>
        <item x="470"/>
        <item x="376"/>
        <item x="567"/>
        <item x="97"/>
        <item x="151"/>
        <item x="571"/>
        <item x="6"/>
        <item x="31"/>
        <item x="829"/>
        <item x="774"/>
        <item x="822"/>
        <item x="678"/>
        <item x="522"/>
        <item x="837"/>
        <item x="810"/>
        <item x="608"/>
        <item x="393"/>
        <item x="611"/>
        <item x="99"/>
        <item x="758"/>
        <item x="755"/>
        <item x="365"/>
        <item x="798"/>
        <item x="392"/>
        <item x="28"/>
        <item x="142"/>
        <item x="190"/>
        <item x="853"/>
        <item x="195"/>
        <item x="581"/>
        <item x="327"/>
        <item x="856"/>
        <item x="394"/>
        <item x="337"/>
        <item x="369"/>
        <item x="373"/>
        <item x="371"/>
        <item x="4"/>
        <item x="763"/>
        <item x="761"/>
        <item x="835"/>
        <item x="800"/>
        <item x="796"/>
        <item x="19"/>
        <item x="159"/>
        <item x="140"/>
        <item x="95"/>
        <item x="559"/>
        <item x="794"/>
        <item x="442"/>
        <item x="245"/>
        <item x="767"/>
        <item x="467"/>
        <item x="548"/>
        <item x="813"/>
        <item x="395"/>
        <item x="821"/>
        <item x="613"/>
        <item x="29"/>
        <item x="188"/>
        <item x="163"/>
        <item x="149"/>
        <item x="184"/>
        <item x="186"/>
        <item x="569"/>
        <item x="396"/>
        <item x="838"/>
        <item x="88"/>
        <item x="600"/>
        <item x="787"/>
        <item x="397"/>
        <item x="398"/>
        <item x="399"/>
        <item x="479"/>
        <item x="379"/>
        <item x="372"/>
        <item x="766"/>
        <item x="33"/>
        <item x="602"/>
        <item x="22"/>
        <item x="741"/>
        <item x="579"/>
        <item x="730"/>
        <item x="368"/>
        <item x="400"/>
        <item x="41"/>
        <item x="219"/>
        <item x="15"/>
        <item x="557"/>
        <item x="596"/>
        <item x="843"/>
        <item x="401"/>
        <item x="161"/>
        <item x="447"/>
        <item x="577"/>
        <item x="574"/>
        <item x="771"/>
        <item x="108"/>
        <item x="841"/>
        <item x="809"/>
        <item x="651"/>
        <item x="472"/>
        <item x="862"/>
        <item x="40"/>
        <item x="101"/>
        <item x="1"/>
        <item x="802"/>
        <item x="162"/>
        <item x="657"/>
        <item x="382"/>
        <item x="665"/>
        <item x="60"/>
        <item x="811"/>
        <item x="587"/>
        <item x="150"/>
        <item x="222"/>
        <item x="42"/>
        <item x="214"/>
        <item x="244"/>
        <item x="246"/>
        <item x="747"/>
        <item x="432"/>
        <item x="104"/>
        <item x="478"/>
        <item x="460"/>
        <item x="217"/>
        <item x="402"/>
        <item x="505"/>
        <item x="516"/>
        <item x="50"/>
        <item x="861"/>
        <item x="469"/>
        <item x="74"/>
        <item x="784"/>
        <item x="231"/>
        <item x="609"/>
        <item x="197"/>
        <item x="232"/>
        <item x="366"/>
        <item x="610"/>
        <item x="30"/>
        <item x="731"/>
        <item x="230"/>
        <item x="465"/>
        <item x="606"/>
        <item x="718"/>
        <item x="277"/>
        <item x="439"/>
        <item x="558"/>
        <item x="328"/>
        <item x="21"/>
        <item x="712"/>
        <item x="229"/>
        <item x="709"/>
        <item x="34"/>
        <item x="541"/>
        <item x="295"/>
        <item x="403"/>
        <item x="550"/>
        <item x="664"/>
        <item x="182"/>
        <item x="282"/>
        <item x="281"/>
        <item x="23"/>
        <item x="384"/>
        <item x="311"/>
        <item x="588"/>
        <item x="459"/>
        <item x="658"/>
        <item x="659"/>
        <item x="107"/>
        <item x="805"/>
        <item x="207"/>
        <item x="208"/>
        <item x="206"/>
        <item x="57"/>
        <item x="850"/>
        <item x="355"/>
        <item x="500"/>
        <item x="501"/>
        <item x="521"/>
        <item x="509"/>
        <item x="503"/>
        <item x="504"/>
        <item x="512"/>
        <item x="515"/>
        <item x="511"/>
        <item x="514"/>
        <item x="520"/>
        <item x="243"/>
        <item x="242"/>
        <item x="241"/>
        <item x="530"/>
        <item x="418"/>
        <item x="565"/>
        <item x="526"/>
        <item x="686"/>
        <item x="433"/>
        <item x="650"/>
        <item x="555"/>
        <item x="542"/>
        <item x="622"/>
        <item x="263"/>
        <item x="867"/>
        <item x="535"/>
        <item x="537"/>
        <item x="536"/>
        <item x="534"/>
        <item x="538"/>
        <item x="111"/>
        <item x="114"/>
        <item x="113"/>
        <item x="626"/>
        <item x="634"/>
        <item x="719"/>
        <item x="564"/>
        <item x="453"/>
        <item x="456"/>
        <item x="540"/>
        <item x="424"/>
        <item x="260"/>
        <item x="621"/>
        <item x="616"/>
        <item x="423"/>
        <item x="528"/>
        <item x="615"/>
        <item x="326"/>
        <item x="274"/>
        <item x="296"/>
        <item x="623"/>
        <item x="677"/>
        <item x="620"/>
        <item x="127"/>
        <item x="632"/>
        <item x="642"/>
        <item x="640"/>
        <item x="671"/>
        <item x="628"/>
        <item x="436"/>
        <item x="687"/>
        <item x="543"/>
        <item x="545"/>
        <item x="110"/>
        <item x="715"/>
        <item x="714"/>
        <item x="531"/>
        <item x="532"/>
        <item x="644"/>
        <item x="115"/>
        <item x="624"/>
        <item x="212"/>
        <item x="204"/>
        <item x="84"/>
        <item x="85"/>
        <item x="329"/>
        <item x="138"/>
        <item x="322"/>
        <item x="421"/>
        <item x="166"/>
        <item x="7"/>
        <item x="358"/>
        <item x="238"/>
        <item x="457"/>
        <item x="63"/>
        <item x="575"/>
        <item x="273"/>
        <item x="316"/>
        <item x="788"/>
        <item x="482"/>
        <item x="713"/>
        <item x="121"/>
        <item x="683"/>
        <item x="62"/>
        <item x="692"/>
        <item x="635"/>
        <item x="215"/>
        <item x="428"/>
        <item x="748"/>
        <item x="699"/>
        <item x="233"/>
        <item x="775"/>
        <item x="309"/>
        <item x="225"/>
        <item x="790"/>
        <item x="323"/>
        <item x="279"/>
        <item x="287"/>
        <item x="705"/>
        <item x="249"/>
        <item x="689"/>
        <item x="37"/>
        <item x="498"/>
        <item x="64"/>
        <item x="529"/>
        <item x="72"/>
        <item x="76"/>
        <item x="234"/>
        <item x="257"/>
        <item x="753"/>
        <item x="752"/>
        <item x="552"/>
        <item x="553"/>
        <item x="597"/>
        <item x="493"/>
        <item x="448"/>
        <item x="701"/>
        <item x="684"/>
        <item x="431"/>
        <item x="318"/>
        <item x="303"/>
        <item x="815"/>
        <item x="695"/>
        <item x="259"/>
        <item x="429"/>
        <item x="306"/>
        <item x="269"/>
        <item x="116"/>
        <item x="679"/>
        <item x="286"/>
        <item x="317"/>
        <item x="312"/>
        <item x="789"/>
        <item x="484"/>
        <item x="412"/>
        <item x="315"/>
        <item x="272"/>
        <item x="227"/>
        <item x="239"/>
        <item x="751"/>
        <item x="261"/>
        <item x="682"/>
        <item x="694"/>
        <item x="754"/>
        <item x="745"/>
        <item x="235"/>
        <item x="523"/>
        <item x="680"/>
        <item x="258"/>
        <item x="778"/>
        <item x="307"/>
        <item x="77"/>
        <item x="746"/>
        <item x="270"/>
        <item x="582"/>
        <item x="586"/>
        <item x="321"/>
        <item x="304"/>
        <item x="452"/>
        <item x="26"/>
        <item x="736"/>
        <item x="422"/>
        <item x="636"/>
        <item x="750"/>
        <item x="510"/>
        <item x="783"/>
        <item x="693"/>
        <item x="325"/>
        <item x="237"/>
        <item x="749"/>
        <item x="0"/>
        <item x="524"/>
        <item x="65"/>
        <item x="226"/>
        <item x="549"/>
        <item x="16"/>
        <item x="840"/>
        <item x="96"/>
        <item x="566"/>
        <item x="777"/>
        <item x="11"/>
        <item x="804"/>
        <item x="218"/>
        <item x="518"/>
        <item x="338"/>
        <item x="739"/>
        <item x="740"/>
        <item x="360"/>
        <item x="473"/>
        <item x="599"/>
        <item x="591"/>
        <item x="562"/>
        <item x="598"/>
        <item x="594"/>
        <item x="710"/>
        <item x="339"/>
        <item x="152"/>
        <item x="132"/>
        <item x="130"/>
        <item x="806"/>
        <item x="792"/>
        <item x="764"/>
        <item x="576"/>
        <item x="466"/>
        <item x="614"/>
        <item x="468"/>
        <item x="826"/>
        <item x="601"/>
        <item x="375"/>
        <item x="785"/>
        <item x="191"/>
        <item x="656"/>
        <item x="655"/>
        <item x="297"/>
        <item x="288"/>
        <item x="363"/>
        <item x="383"/>
        <item x="464"/>
        <item x="409"/>
        <item x="807"/>
        <item x="336"/>
        <item x="820"/>
        <item x="404"/>
        <item x="25"/>
        <item x="301"/>
        <item x="357"/>
        <item x="210"/>
        <item x="193"/>
        <item x="211"/>
        <item x="672"/>
        <item x="673"/>
        <item x="863"/>
        <item x="359"/>
        <item x="438"/>
        <item x="35"/>
        <item x="405"/>
        <item x="103"/>
        <item x="148"/>
        <item x="370"/>
        <item x="205"/>
        <item x="729"/>
        <item x="728"/>
        <item x="10"/>
        <item x="603"/>
        <item x="406"/>
        <item x="192"/>
        <item x="572"/>
        <item x="12"/>
        <item x="738"/>
        <item x="94"/>
        <item x="299"/>
        <item x="407"/>
        <item x="87"/>
        <item x="556"/>
        <item x="213"/>
        <item x="68"/>
        <item x="833"/>
        <item x="819"/>
        <item x="185"/>
        <item x="201"/>
        <item x="463"/>
        <item x="332"/>
        <item x="445"/>
        <item x="330"/>
        <item x="385"/>
        <item x="46"/>
        <item x="825"/>
        <item x="59"/>
        <item x="444"/>
        <item x="827"/>
        <item x="836"/>
        <item x="831"/>
        <item x="846"/>
        <item x="845"/>
        <item x="816"/>
        <item x="570"/>
        <item x="818"/>
        <item x="814"/>
        <item x="247"/>
        <item x="250"/>
        <item x="252"/>
        <item x="443"/>
        <item x="200"/>
        <item x="248"/>
        <item x="275"/>
        <item x="691"/>
        <item x="131"/>
        <item x="742"/>
        <item x="735"/>
        <item x="859"/>
        <item x="377"/>
        <item x="340"/>
        <item x="341"/>
        <item x="342"/>
        <item x="343"/>
        <item x="344"/>
        <item x="345"/>
        <item x="346"/>
        <item x="347"/>
        <item x="348"/>
        <item x="349"/>
        <item x="350"/>
        <item x="351"/>
        <item x="352"/>
        <item x="353"/>
        <item x="354"/>
        <item x="167"/>
        <item x="168"/>
        <item x="169"/>
        <item x="170"/>
        <item x="171"/>
        <item x="172"/>
        <item x="173"/>
        <item x="174"/>
        <item x="175"/>
        <item x="176"/>
        <item x="177"/>
        <item x="178"/>
        <item x="179"/>
        <item x="180"/>
        <item x="18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6"/>
  </rowFields>
  <rowItems count="39">
    <i>
      <x v="521"/>
    </i>
    <i>
      <x v="508"/>
    </i>
    <i>
      <x v="445"/>
    </i>
    <i>
      <x v="498"/>
    </i>
    <i>
      <x v="794"/>
    </i>
    <i>
      <x v="463"/>
    </i>
    <i>
      <x v="236"/>
    </i>
    <i>
      <x v="346"/>
    </i>
    <i>
      <x v="365"/>
    </i>
    <i>
      <x v="195"/>
    </i>
    <i>
      <x v="364"/>
    </i>
    <i>
      <x v="617"/>
    </i>
    <i>
      <x v="789"/>
    </i>
    <i>
      <x v="416"/>
    </i>
    <i>
      <x v="208"/>
    </i>
    <i>
      <x v="435"/>
    </i>
    <i>
      <x v="770"/>
    </i>
    <i>
      <x v="16"/>
    </i>
    <i>
      <x v="437"/>
    </i>
    <i>
      <x v="100"/>
    </i>
    <i>
      <x v="781"/>
    </i>
    <i>
      <x v="382"/>
    </i>
    <i>
      <x v="289"/>
    </i>
    <i>
      <x v="226"/>
    </i>
    <i>
      <x v="717"/>
    </i>
    <i>
      <x v="220"/>
    </i>
    <i>
      <x v="221"/>
    </i>
    <i>
      <x v="401"/>
    </i>
    <i>
      <x v="648"/>
    </i>
    <i>
      <x v="395"/>
    </i>
    <i>
      <x v="512"/>
    </i>
    <i>
      <x v="223"/>
    </i>
    <i>
      <x v="224"/>
    </i>
    <i>
      <x v="291"/>
    </i>
    <i>
      <x v="20"/>
    </i>
    <i>
      <x v="727"/>
    </i>
    <i>
      <x v="722"/>
    </i>
    <i>
      <x v="706"/>
    </i>
    <i t="grand">
      <x/>
    </i>
  </rowItems>
  <colItems count="1">
    <i/>
  </colItems>
  <pageFields count="2">
    <pageField fld="1" item="1" hier="-1"/>
    <pageField fld="3" hier="-1"/>
  </pageFields>
  <dataFields count="1">
    <dataField name="Média de TOTAL" fld="57" subtotal="average" baseField="5" baseItem="0" numFmtId="2"/>
  </dataFields>
  <formats count="6">
    <format dxfId="86">
      <pivotArea grandRow="1" outline="0" collapsedLevelsAreSubtotals="1" fieldPosition="0"/>
    </format>
    <format dxfId="85">
      <pivotArea outline="0" collapsedLevelsAreSubtotals="1" fieldPosition="0"/>
    </format>
    <format dxfId="84">
      <pivotArea field="6" type="button" dataOnly="0" labelOnly="1" outline="0" axis="axisRow" fieldPosition="0"/>
    </format>
    <format dxfId="83">
      <pivotArea dataOnly="0" labelOnly="1" outline="0" axis="axisValues" fieldPosition="0"/>
    </format>
    <format dxfId="82">
      <pivotArea grandRow="1" outline="0" collapsedLevelsAreSubtotals="1" fieldPosition="0"/>
    </format>
    <format dxfId="8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100-00001D000000}" name="Tabela dinâmica4"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J22:K27" firstHeaderRow="1" firstDataRow="1" firstDataCol="1" rowPageCount="1" colPageCount="1"/>
  <pivotFields count="58">
    <pivotField numFmtId="164" showAll="0"/>
    <pivotField axis="axisPage" showAll="0">
      <items count="3">
        <item x="1"/>
        <item x="0"/>
        <item t="default"/>
      </items>
    </pivotField>
    <pivotField showAll="0"/>
    <pivotField showAll="0"/>
    <pivotField showAll="0"/>
    <pivotField showAll="0"/>
    <pivotField dataField="1" showAll="0"/>
    <pivotField axis="axisRow" showAll="0">
      <items count="5">
        <item x="1"/>
        <item x="0"/>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7"/>
  </rowFields>
  <rowItems count="5">
    <i>
      <x/>
    </i>
    <i>
      <x v="1"/>
    </i>
    <i>
      <x v="2"/>
    </i>
    <i>
      <x v="3"/>
    </i>
    <i t="grand">
      <x/>
    </i>
  </rowItems>
  <colItems count="1">
    <i/>
  </colItems>
  <pageFields count="1">
    <pageField fld="1" item="1" hier="-1"/>
  </pageFields>
  <dataFields count="1">
    <dataField name="Contagem de LOCAL AVALIADO" fld="6" subtotal="count" baseField="0" baseItem="0"/>
  </dataFields>
  <formats count="3">
    <format dxfId="89">
      <pivotArea field="7" type="button" dataOnly="0" labelOnly="1" outline="0" axis="axisRow" fieldPosition="0"/>
    </format>
    <format dxfId="88">
      <pivotArea dataOnly="0" labelOnly="1" outline="0" axis="axisValues" fieldPosition="0"/>
    </format>
    <format dxfId="87">
      <pivotArea field="1" dataOnly="0" grandRow="1" axis="axisPage" fieldPosition="0">
        <references count="1">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100-00000E000000}" name="Tabela dinâmica24"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FO5:FP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numFmtId="2" showAll="0"/>
    <pivotField numFmtId="2" showAll="0"/>
    <pivotField showAll="0"/>
  </pivotFields>
  <rowFields count="1">
    <field x="3"/>
  </rowFields>
  <rowItems count="28">
    <i>
      <x v="3"/>
    </i>
    <i>
      <x v="26"/>
    </i>
    <i>
      <x v="48"/>
    </i>
    <i>
      <x v="27"/>
    </i>
    <i>
      <x v="29"/>
    </i>
    <i>
      <x v="16"/>
    </i>
    <i>
      <x v="43"/>
    </i>
    <i>
      <x v="4"/>
    </i>
    <i>
      <x v="9"/>
    </i>
    <i>
      <x v="32"/>
    </i>
    <i>
      <x v="12"/>
    </i>
    <i>
      <x v="18"/>
    </i>
    <i>
      <x v="20"/>
    </i>
    <i>
      <x/>
    </i>
    <i>
      <x v="37"/>
    </i>
    <i>
      <x v="13"/>
    </i>
    <i>
      <x v="7"/>
    </i>
    <i>
      <x v="39"/>
    </i>
    <i>
      <x v="1"/>
    </i>
    <i>
      <x v="46"/>
    </i>
    <i>
      <x v="11"/>
    </i>
    <i>
      <x v="41"/>
    </i>
    <i>
      <x v="24"/>
    </i>
    <i>
      <x v="22"/>
    </i>
    <i>
      <x v="14"/>
    </i>
    <i>
      <x v="30"/>
    </i>
    <i>
      <x v="35"/>
    </i>
    <i t="grand">
      <x/>
    </i>
  </rowItems>
  <colItems count="1">
    <i/>
  </colItems>
  <pageFields count="1">
    <pageField fld="1" item="1" hier="-1"/>
  </pageFields>
  <dataFields count="1">
    <dataField name="Média de 3.4 ARBORIZAÇÃO E PAISAGISMO" fld="52" subtotal="average" baseField="3" baseItem="43"/>
  </dataFields>
  <formats count="6">
    <format dxfId="95">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94">
      <pivotArea grandRow="1" outline="0" collapsedLevelsAreSubtotals="1" fieldPosition="0"/>
    </format>
    <format dxfId="93">
      <pivotArea dataOnly="0" labelOnly="1" outline="0" axis="axisValues" fieldPosition="0"/>
    </format>
    <format dxfId="92">
      <pivotArea field="3" type="button" dataOnly="0" labelOnly="1" outline="0" axis="axisRow" fieldPosition="0"/>
    </format>
    <format dxfId="91">
      <pivotArea dataOnly="0" labelOnly="1" grandRow="1" outline="0" fieldPosition="0"/>
    </format>
    <format dxfId="90">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100-00000B000000}" name="Tabela dinâmica21"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FA5:FB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numFmtId="2" showAll="0"/>
    <pivotField numFmtId="2" showAll="0"/>
    <pivotField showAll="0"/>
  </pivotFields>
  <rowFields count="1">
    <field x="3"/>
  </rowFields>
  <rowItems count="28">
    <i>
      <x v="4"/>
    </i>
    <i>
      <x v="35"/>
    </i>
    <i>
      <x v="13"/>
    </i>
    <i>
      <x v="29"/>
    </i>
    <i>
      <x v="9"/>
    </i>
    <i>
      <x v="20"/>
    </i>
    <i>
      <x v="22"/>
    </i>
    <i>
      <x v="39"/>
    </i>
    <i>
      <x v="12"/>
    </i>
    <i>
      <x v="48"/>
    </i>
    <i>
      <x v="16"/>
    </i>
    <i>
      <x v="26"/>
    </i>
    <i>
      <x v="30"/>
    </i>
    <i>
      <x v="7"/>
    </i>
    <i>
      <x v="32"/>
    </i>
    <i>
      <x v="43"/>
    </i>
    <i>
      <x v="24"/>
    </i>
    <i>
      <x v="18"/>
    </i>
    <i>
      <x v="41"/>
    </i>
    <i>
      <x v="46"/>
    </i>
    <i>
      <x v="11"/>
    </i>
    <i>
      <x v="27"/>
    </i>
    <i>
      <x v="14"/>
    </i>
    <i>
      <x/>
    </i>
    <i>
      <x v="37"/>
    </i>
    <i>
      <x v="3"/>
    </i>
    <i>
      <x v="1"/>
    </i>
    <i t="grand">
      <x/>
    </i>
  </rowItems>
  <colItems count="1">
    <i/>
  </colItems>
  <pageFields count="1">
    <pageField fld="1" item="1" hier="-1"/>
  </pageFields>
  <dataFields count="1">
    <dataField name="Média de 3.2 POLUIÇÃO ATMOSFÉRICA" fld="50" subtotal="average" baseField="3" baseItem="43"/>
  </dataFields>
  <formats count="6">
    <format dxfId="101">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00">
      <pivotArea grandRow="1" outline="0" collapsedLevelsAreSubtotals="1" fieldPosition="0"/>
    </format>
    <format dxfId="99">
      <pivotArea dataOnly="0" labelOnly="1" outline="0" axis="axisValues" fieldPosition="0"/>
    </format>
    <format dxfId="98">
      <pivotArea field="3" type="button" dataOnly="0" labelOnly="1" outline="0" axis="axisRow" fieldPosition="0"/>
    </format>
    <format dxfId="97">
      <pivotArea dataOnly="0" labelOnly="1" grandRow="1" outline="0" fieldPosition="0"/>
    </format>
    <format dxfId="96">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100-000015000000}" name="Tabela dinâmica30"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HI5:HJ33" firstHeaderRow="1"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Items count="1">
    <i/>
  </colItems>
  <pageFields count="1">
    <pageField fld="1" item="1" hier="-1"/>
  </pageFields>
  <dataFields count="1">
    <dataField name="Média de NÍVEL MÉDIO DE RUÍDO AFERIDO (em dB)" fld="27" subtotal="average" baseField="3" baseItem="0"/>
  </dataFields>
  <formats count="6">
    <format dxfId="107">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06">
      <pivotArea grandRow="1" outline="0" collapsedLevelsAreSubtotals="1" fieldPosition="0"/>
    </format>
    <format dxfId="105">
      <pivotArea field="3" type="button" dataOnly="0" labelOnly="1" outline="0" axis="axisRow" fieldPosition="0"/>
    </format>
    <format dxfId="104">
      <pivotArea dataOnly="0" labelOnly="1" outline="0" axis="axisValues" fieldPosition="0"/>
    </format>
    <format dxfId="103">
      <pivotArea grandRow="1" outline="0" collapsedLevelsAreSubtotals="1" fieldPosition="0"/>
    </format>
    <format dxfId="10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100-000007000000}" name="Tabela dinâmica18"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M5:EN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2" showAll="0"/>
    <pivotField numFmtId="2" showAll="0"/>
    <pivotField showAll="0"/>
  </pivotFields>
  <rowFields count="1">
    <field x="3"/>
  </rowFields>
  <rowItems count="28">
    <i>
      <x v="3"/>
    </i>
    <i>
      <x v="35"/>
    </i>
    <i>
      <x v="26"/>
    </i>
    <i>
      <x v="7"/>
    </i>
    <i>
      <x v="39"/>
    </i>
    <i>
      <x v="48"/>
    </i>
    <i>
      <x v="16"/>
    </i>
    <i>
      <x/>
    </i>
    <i>
      <x v="32"/>
    </i>
    <i>
      <x v="37"/>
    </i>
    <i>
      <x v="46"/>
    </i>
    <i>
      <x v="41"/>
    </i>
    <i>
      <x v="27"/>
    </i>
    <i>
      <x v="24"/>
    </i>
    <i>
      <x v="18"/>
    </i>
    <i>
      <x v="12"/>
    </i>
    <i>
      <x v="1"/>
    </i>
    <i>
      <x v="43"/>
    </i>
    <i>
      <x v="22"/>
    </i>
    <i>
      <x v="29"/>
    </i>
    <i>
      <x v="30"/>
    </i>
    <i>
      <x v="13"/>
    </i>
    <i>
      <x v="11"/>
    </i>
    <i>
      <x v="9"/>
    </i>
    <i>
      <x v="14"/>
    </i>
    <i>
      <x v="4"/>
    </i>
    <i>
      <x v="20"/>
    </i>
    <i t="grand">
      <x/>
    </i>
  </rowItems>
  <colItems count="1">
    <i/>
  </colItems>
  <pageFields count="1">
    <pageField fld="1" item="1" hier="-1"/>
  </pageFields>
  <dataFields count="1">
    <dataField name="Média de 2.3 MAPAS E PLACAS DE ORIENTAÇÃO" fld="48" subtotal="average" baseField="3" baseItem="0"/>
  </dataFields>
  <formats count="6">
    <format dxfId="113">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12">
      <pivotArea grandRow="1" outline="0" collapsedLevelsAreSubtotals="1" fieldPosition="0"/>
    </format>
    <format dxfId="111">
      <pivotArea field="3" type="button" dataOnly="0" labelOnly="1" outline="0" axis="axisRow" fieldPosition="0"/>
    </format>
    <format dxfId="110">
      <pivotArea dataOnly="0" labelOnly="1" outline="0" axis="axisValues" fieldPosition="0"/>
    </format>
    <format dxfId="109">
      <pivotArea dataOnly="0" labelOnly="1" grandRow="1" outline="0" fieldPosition="0"/>
    </format>
    <format dxfId="108">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31000000}" name="TDCidades7"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X5:KY6" firstHeaderRow="0"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Fields count="1">
    <field x="-2"/>
  </colFields>
  <colItems count="2">
    <i>
      <x/>
    </i>
    <i i="1">
      <x v="1"/>
    </i>
  </colItems>
  <pageFields count="2">
    <pageField fld="1" item="1" hier="-1"/>
    <pageField fld="3" hier="-1"/>
  </pageFields>
  <dataFields count="2">
    <dataField name="Média de LARGURA TOTAL (em metros)" fld="11" subtotal="average" baseField="0" baseItem="1"/>
    <dataField name="Média de FAIXA LIVRE (em metros)" fld="12" subtotal="average" baseField="0" baseItem="1"/>
  </dataFields>
  <formats count="2">
    <format dxfId="26">
      <pivotArea grandRow="1" outline="0" collapsedLevelsAreSubtotals="1" fieldPosition="0"/>
    </format>
    <format dxfId="25">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0100-000033000000}" name="TDCidades9"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X23:KY24" firstHeaderRow="0"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Fields count="1">
    <field x="-2"/>
  </colFields>
  <colItems count="2">
    <i>
      <x/>
    </i>
    <i i="1">
      <x v="1"/>
    </i>
  </colItems>
  <pageFields count="2">
    <pageField fld="1" item="1" hier="-1"/>
    <pageField fld="3" hier="-1"/>
  </pageFields>
  <dataFields count="2">
    <dataField name="Mín. de LARGURA TOTAL (em metros)" fld="11" subtotal="min" baseField="0" baseItem="1"/>
    <dataField name="Mín. de FAIXA LIVRE (em metros)" fld="12" subtotal="min" baseField="0" baseItem="1"/>
  </dataFields>
  <formats count="2">
    <format dxfId="115">
      <pivotArea grandRow="1" outline="0" collapsedLevelsAreSubtotals="1" fieldPosition="0"/>
    </format>
    <format dxfId="114">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00000000-0007-0000-0100-000009000000}" name="Tabela dinâmica2"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5:D34" firstHeaderRow="1" firstDataRow="2" firstDataCol="1" rowPageCount="1" colPageCount="1"/>
  <pivotFields count="58">
    <pivotField axis="axisPage" numFmtId="164" showAll="0">
      <items count="870">
        <item x="673"/>
        <item x="674"/>
        <item x="733"/>
        <item x="734"/>
        <item x="735"/>
        <item x="736"/>
        <item x="737"/>
        <item x="656"/>
        <item x="657"/>
        <item x="738"/>
        <item x="739"/>
        <item x="740"/>
        <item x="741"/>
        <item x="742"/>
        <item x="776"/>
        <item x="675"/>
        <item x="676"/>
        <item x="743"/>
        <item x="677"/>
        <item x="658"/>
        <item x="659"/>
        <item x="660"/>
        <item x="661"/>
        <item x="662"/>
        <item x="663"/>
        <item x="664"/>
        <item x="665"/>
        <item x="666"/>
        <item x="667"/>
        <item x="668"/>
        <item x="744"/>
        <item x="777"/>
        <item x="778"/>
        <item x="745"/>
        <item x="779"/>
        <item x="780"/>
        <item x="781"/>
        <item x="801"/>
        <item x="802"/>
        <item x="803"/>
        <item x="746"/>
        <item x="747"/>
        <item x="748"/>
        <item x="774"/>
        <item x="76"/>
        <item x="77"/>
        <item x="782"/>
        <item x="758"/>
        <item x="318"/>
        <item x="319"/>
        <item x="320"/>
        <item x="749"/>
        <item x="750"/>
        <item x="751"/>
        <item x="752"/>
        <item x="321"/>
        <item x="322"/>
        <item x="323"/>
        <item x="783"/>
        <item x="784"/>
        <item x="324"/>
        <item x="325"/>
        <item x="326"/>
        <item x="327"/>
        <item x="328"/>
        <item x="329"/>
        <item x="330"/>
        <item x="331"/>
        <item x="753"/>
        <item x="332"/>
        <item x="754"/>
        <item x="333"/>
        <item x="804"/>
        <item x="805"/>
        <item x="806"/>
        <item x="807"/>
        <item x="808"/>
        <item x="809"/>
        <item x="38"/>
        <item x="39"/>
        <item x="40"/>
        <item x="41"/>
        <item x="42"/>
        <item x="445"/>
        <item x="446"/>
        <item x="447"/>
        <item x="448"/>
        <item x="449"/>
        <item x="450"/>
        <item x="810"/>
        <item x="451"/>
        <item x="811"/>
        <item x="812"/>
        <item x="813"/>
        <item x="814"/>
        <item x="815"/>
        <item x="152"/>
        <item x="130"/>
        <item x="131"/>
        <item x="132"/>
        <item x="636"/>
        <item x="637"/>
        <item x="755"/>
        <item x="452"/>
        <item x="0"/>
        <item x="816"/>
        <item x="383"/>
        <item x="78"/>
        <item x="404"/>
        <item x="817"/>
        <item x="685"/>
        <item x="818"/>
        <item x="704"/>
        <item x="705"/>
        <item x="706"/>
        <item x="707"/>
        <item x="848"/>
        <item x="775"/>
        <item x="849"/>
        <item x="850"/>
        <item x="405"/>
        <item x="406"/>
        <item x="43"/>
        <item x="819"/>
        <item x="44"/>
        <item x="708"/>
        <item x="709"/>
        <item x="206"/>
        <item x="710"/>
        <item x="730"/>
        <item x="711"/>
        <item x="731"/>
        <item x="712"/>
        <item x="732"/>
        <item x="350"/>
        <item x="351"/>
        <item x="352"/>
        <item x="353"/>
        <item x="354"/>
        <item x="355"/>
        <item x="356"/>
        <item x="357"/>
        <item x="358"/>
        <item x="359"/>
        <item x="360"/>
        <item x="361"/>
        <item x="362"/>
        <item x="363"/>
        <item x="364"/>
        <item x="207"/>
        <item x="208"/>
        <item x="423"/>
        <item x="686"/>
        <item x="687"/>
        <item x="688"/>
        <item x="689"/>
        <item x="690"/>
        <item x="365"/>
        <item x="366"/>
        <item x="367"/>
        <item x="368"/>
        <item x="369"/>
        <item x="370"/>
        <item x="349"/>
        <item x="371"/>
        <item x="372"/>
        <item x="373"/>
        <item x="374"/>
        <item x="407"/>
        <item x="408"/>
        <item x="409"/>
        <item x="605"/>
        <item x="606"/>
        <item x="209"/>
        <item x="553"/>
        <item x="554"/>
        <item x="210"/>
        <item x="211"/>
        <item x="212"/>
        <item x="213"/>
        <item x="214"/>
        <item x="215"/>
        <item x="375"/>
        <item x="376"/>
        <item x="216"/>
        <item x="377"/>
        <item x="217"/>
        <item x="378"/>
        <item x="218"/>
        <item x="379"/>
        <item x="219"/>
        <item x="220"/>
        <item x="221"/>
        <item x="222"/>
        <item x="223"/>
        <item x="224"/>
        <item x="225"/>
        <item x="226"/>
        <item x="380"/>
        <item x="713"/>
        <item x="714"/>
        <item x="381"/>
        <item x="715"/>
        <item x="716"/>
        <item x="424"/>
        <item x="425"/>
        <item x="382"/>
        <item x="717"/>
        <item x="251"/>
        <item x="718"/>
        <item x="227"/>
        <item x="228"/>
        <item x="719"/>
        <item x="720"/>
        <item x="721"/>
        <item x="229"/>
        <item x="230"/>
        <item x="231"/>
        <item x="232"/>
        <item x="252"/>
        <item x="233"/>
        <item x="253"/>
        <item x="234"/>
        <item x="555"/>
        <item x="556"/>
        <item x="235"/>
        <item x="236"/>
        <item x="237"/>
        <item x="426"/>
        <item x="238"/>
        <item x="239"/>
        <item x="427"/>
        <item x="240"/>
        <item x="557"/>
        <item x="410"/>
        <item x="443"/>
        <item x="241"/>
        <item x="242"/>
        <item x="411"/>
        <item x="243"/>
        <item x="244"/>
        <item x="245"/>
        <item x="246"/>
        <item x="412"/>
        <item x="247"/>
        <item x="248"/>
        <item x="249"/>
        <item x="250"/>
        <item x="413"/>
        <item x="722"/>
        <item x="414"/>
        <item x="428"/>
        <item x="415"/>
        <item x="416"/>
        <item x="429"/>
        <item x="417"/>
        <item x="430"/>
        <item x="418"/>
        <item x="723"/>
        <item x="419"/>
        <item x="558"/>
        <item x="724"/>
        <item x="559"/>
        <item x="725"/>
        <item x="420"/>
        <item x="726"/>
        <item x="727"/>
        <item x="728"/>
        <item x="729"/>
        <item x="560"/>
        <item x="421"/>
        <item x="422"/>
        <item x="561"/>
        <item x="431"/>
        <item x="432"/>
        <item x="433"/>
        <item x="562"/>
        <item x="563"/>
        <item x="564"/>
        <item x="565"/>
        <item x="566"/>
        <item x="520"/>
        <item x="434"/>
        <item x="435"/>
        <item x="691"/>
        <item x="521"/>
        <item x="522"/>
        <item x="523"/>
        <item x="524"/>
        <item x="525"/>
        <item x="526"/>
        <item x="527"/>
        <item x="528"/>
        <item x="529"/>
        <item x="530"/>
        <item x="531"/>
        <item x="532"/>
        <item x="533"/>
        <item x="384"/>
        <item x="402"/>
        <item x="385"/>
        <item x="386"/>
        <item x="387"/>
        <item x="388"/>
        <item x="389"/>
        <item x="390"/>
        <item x="391"/>
        <item x="392"/>
        <item x="393"/>
        <item x="394"/>
        <item x="395"/>
        <item x="396"/>
        <item x="397"/>
        <item x="403"/>
        <item x="398"/>
        <item x="399"/>
        <item x="400"/>
        <item x="401"/>
        <item x="534"/>
        <item x="535"/>
        <item x="536"/>
        <item x="444"/>
        <item x="442"/>
        <item x="537"/>
        <item x="538"/>
        <item x="539"/>
        <item x="540"/>
        <item x="495"/>
        <item x="496"/>
        <item x="515"/>
        <item x="820"/>
        <item x="821"/>
        <item x="516"/>
        <item x="497"/>
        <item x="517"/>
        <item x="822"/>
        <item x="541"/>
        <item x="298"/>
        <item x="498"/>
        <item x="518"/>
        <item x="499"/>
        <item x="500"/>
        <item x="501"/>
        <item x="502"/>
        <item x="503"/>
        <item x="504"/>
        <item x="505"/>
        <item x="506"/>
        <item x="507"/>
        <item x="256"/>
        <item x="508"/>
        <item x="299"/>
        <item x="300"/>
        <item x="692"/>
        <item x="301"/>
        <item x="302"/>
        <item x="436"/>
        <item x="693"/>
        <item x="303"/>
        <item x="304"/>
        <item x="305"/>
        <item x="437"/>
        <item x="438"/>
        <item x="439"/>
        <item x="306"/>
        <item x="307"/>
        <item x="607"/>
        <item x="608"/>
        <item x="308"/>
        <item x="567"/>
        <item x="309"/>
        <item x="568"/>
        <item x="569"/>
        <item x="570"/>
        <item x="571"/>
        <item x="551"/>
        <item x="572"/>
        <item x="609"/>
        <item x="610"/>
        <item x="573"/>
        <item x="310"/>
        <item x="574"/>
        <item x="575"/>
        <item x="576"/>
        <item x="577"/>
        <item x="578"/>
        <item x="579"/>
        <item x="580"/>
        <item x="581"/>
        <item x="582"/>
        <item x="611"/>
        <item x="583"/>
        <item x="584"/>
        <item x="585"/>
        <item x="586"/>
        <item x="587"/>
        <item x="588"/>
        <item x="311"/>
        <item x="589"/>
        <item x="590"/>
        <item x="591"/>
        <item x="592"/>
        <item x="593"/>
        <item x="594"/>
        <item x="595"/>
        <item x="596"/>
        <item x="597"/>
        <item x="598"/>
        <item x="612"/>
        <item x="599"/>
        <item x="613"/>
        <item x="312"/>
        <item x="263"/>
        <item x="313"/>
        <item x="614"/>
        <item x="314"/>
        <item x="600"/>
        <item x="315"/>
        <item x="615"/>
        <item x="316"/>
        <item x="317"/>
        <item x="542"/>
        <item x="823"/>
        <item x="824"/>
        <item x="543"/>
        <item x="825"/>
        <item x="826"/>
        <item x="601"/>
        <item x="602"/>
        <item x="282"/>
        <item x="603"/>
        <item x="552"/>
        <item x="604"/>
        <item x="851"/>
        <item x="852"/>
        <item x="853"/>
        <item x="544"/>
        <item x="545"/>
        <item x="519"/>
        <item x="546"/>
        <item x="547"/>
        <item x="548"/>
        <item x="440"/>
        <item x="854"/>
        <item x="79"/>
        <item x="549"/>
        <item x="550"/>
        <item x="80"/>
        <item x="81"/>
        <item x="82"/>
        <item x="84"/>
        <item x="290"/>
        <item x="85"/>
        <item x="259"/>
        <item x="855"/>
        <item x="474"/>
        <item x="271"/>
        <item x="475"/>
        <item x="827"/>
        <item x="828"/>
        <item x="476"/>
        <item x="856"/>
        <item x="441"/>
        <item x="829"/>
        <item x="694"/>
        <item x="857"/>
        <item x="695"/>
        <item x="509"/>
        <item x="510"/>
        <item x="264"/>
        <item x="858"/>
        <item x="511"/>
        <item x="696"/>
        <item x="512"/>
        <item x="859"/>
        <item x="860"/>
        <item x="513"/>
        <item x="703"/>
        <item x="176"/>
        <item x="861"/>
        <item x="862"/>
        <item x="697"/>
        <item x="177"/>
        <item x="178"/>
        <item x="863"/>
        <item x="698"/>
        <item x="830"/>
        <item x="514"/>
        <item x="179"/>
        <item x="180"/>
        <item x="831"/>
        <item x="699"/>
        <item x="845"/>
        <item x="181"/>
        <item x="182"/>
        <item x="700"/>
        <item x="701"/>
        <item x="183"/>
        <item x="846"/>
        <item x="477"/>
        <item x="864"/>
        <item x="865"/>
        <item x="478"/>
        <item x="479"/>
        <item x="832"/>
        <item x="480"/>
        <item x="866"/>
        <item x="638"/>
        <item x="639"/>
        <item x="640"/>
        <item x="641"/>
        <item x="833"/>
        <item x="834"/>
        <item x="847"/>
        <item x="835"/>
        <item x="185"/>
        <item x="260"/>
        <item x="202"/>
        <item x="184"/>
        <item x="175"/>
        <item x="642"/>
        <item x="294"/>
        <item x="643"/>
        <item x="187"/>
        <item x="186"/>
        <item x="644"/>
        <item x="645"/>
        <item x="653"/>
        <item x="646"/>
        <item x="647"/>
        <item x="867"/>
        <item x="481"/>
        <item x="702"/>
        <item x="482"/>
        <item x="648"/>
        <item x="868"/>
        <item x="649"/>
        <item x="483"/>
        <item x="484"/>
        <item x="650"/>
        <item x="651"/>
        <item x="654"/>
        <item x="485"/>
        <item x="174"/>
        <item x="486"/>
        <item x="655"/>
        <item x="487"/>
        <item x="652"/>
        <item x="203"/>
        <item x="488"/>
        <item x="489"/>
        <item x="190"/>
        <item x="490"/>
        <item x="491"/>
        <item x="492"/>
        <item x="493"/>
        <item x="494"/>
        <item x="191"/>
        <item x="192"/>
        <item x="257"/>
        <item x="193"/>
        <item x="194"/>
        <item x="195"/>
        <item x="280"/>
        <item x="286"/>
        <item x="196"/>
        <item x="261"/>
        <item x="265"/>
        <item x="287"/>
        <item x="291"/>
        <item x="275"/>
        <item x="270"/>
        <item x="285"/>
        <item x="109"/>
        <item x="204"/>
        <item x="293"/>
        <item x="258"/>
        <item x="197"/>
        <item x="205"/>
        <item x="199"/>
        <item x="200"/>
        <item x="198"/>
        <item x="201"/>
        <item x="254"/>
        <item x="262"/>
        <item x="189"/>
        <item x="266"/>
        <item x="267"/>
        <item x="268"/>
        <item x="188"/>
        <item x="283"/>
        <item x="277"/>
        <item x="278"/>
        <item x="279"/>
        <item x="272"/>
        <item x="296"/>
        <item x="281"/>
        <item x="273"/>
        <item x="72"/>
        <item x="836"/>
        <item x="837"/>
        <item x="110"/>
        <item x="111"/>
        <item x="838"/>
        <item x="839"/>
        <item x="112"/>
        <item x="113"/>
        <item x="114"/>
        <item x="129"/>
        <item x="115"/>
        <item x="116"/>
        <item x="117"/>
        <item x="118"/>
        <item x="119"/>
        <item x="616"/>
        <item x="617"/>
        <item x="618"/>
        <item x="619"/>
        <item x="620"/>
        <item x="621"/>
        <item x="840"/>
        <item x="73"/>
        <item x="841"/>
        <item x="74"/>
        <item x="75"/>
        <item x="622"/>
        <item x="269"/>
        <item x="842"/>
        <item x="843"/>
        <item x="844"/>
        <item x="83"/>
        <item x="86"/>
        <item x="87"/>
        <item x="88"/>
        <item x="89"/>
        <item x="90"/>
        <item x="91"/>
        <item x="92"/>
        <item x="93"/>
        <item x="94"/>
        <item x="95"/>
        <item x="96"/>
        <item x="97"/>
        <item x="98"/>
        <item x="99"/>
        <item x="100"/>
        <item x="101"/>
        <item x="102"/>
        <item x="103"/>
        <item x="104"/>
        <item x="105"/>
        <item x="106"/>
        <item x="107"/>
        <item x="108"/>
        <item x="623"/>
        <item x="678"/>
        <item x="679"/>
        <item x="624"/>
        <item x="625"/>
        <item x="756"/>
        <item x="757"/>
        <item x="626"/>
        <item x="627"/>
        <item x="628"/>
        <item x="45"/>
        <item x="46"/>
        <item x="47"/>
        <item x="48"/>
        <item x="49"/>
        <item x="629"/>
        <item x="680"/>
        <item x="50"/>
        <item x="51"/>
        <item x="681"/>
        <item x="785"/>
        <item x="786"/>
        <item x="120"/>
        <item x="682"/>
        <item x="787"/>
        <item x="683"/>
        <item x="630"/>
        <item x="788"/>
        <item x="52"/>
        <item x="684"/>
        <item x="53"/>
        <item x="789"/>
        <item x="54"/>
        <item x="790"/>
        <item x="55"/>
        <item x="56"/>
        <item x="57"/>
        <item x="58"/>
        <item x="59"/>
        <item x="60"/>
        <item x="631"/>
        <item x="153"/>
        <item x="133"/>
        <item x="134"/>
        <item x="791"/>
        <item x="792"/>
        <item x="793"/>
        <item x="61"/>
        <item x="62"/>
        <item x="63"/>
        <item x="633"/>
        <item x="64"/>
        <item x="65"/>
        <item x="135"/>
        <item x="136"/>
        <item x="165"/>
        <item x="137"/>
        <item x="66"/>
        <item x="794"/>
        <item x="67"/>
        <item x="68"/>
        <item x="69"/>
        <item x="634"/>
        <item x="70"/>
        <item x="71"/>
        <item x="138"/>
        <item x="139"/>
        <item x="140"/>
        <item x="635"/>
        <item x="141"/>
        <item x="142"/>
        <item x="166"/>
        <item x="143"/>
        <item x="144"/>
        <item x="145"/>
        <item x="146"/>
        <item x="154"/>
        <item x="155"/>
        <item x="156"/>
        <item x="157"/>
        <item x="158"/>
        <item x="159"/>
        <item x="160"/>
        <item x="147"/>
        <item x="161"/>
        <item x="162"/>
        <item x="148"/>
        <item x="163"/>
        <item x="149"/>
        <item x="164"/>
        <item x="150"/>
        <item x="151"/>
        <item x="759"/>
        <item x="795"/>
        <item x="796"/>
        <item x="121"/>
        <item x="797"/>
        <item x="122"/>
        <item x="798"/>
        <item x="123"/>
        <item x="124"/>
        <item x="297"/>
        <item x="125"/>
        <item x="126"/>
        <item x="127"/>
        <item x="760"/>
        <item x="761"/>
        <item x="762"/>
        <item x="1"/>
        <item x="2"/>
        <item x="255"/>
        <item x="292"/>
        <item x="288"/>
        <item x="274"/>
        <item x="284"/>
        <item x="276"/>
        <item x="799"/>
        <item x="800"/>
        <item x="3"/>
        <item x="4"/>
        <item x="5"/>
        <item x="6"/>
        <item x="7"/>
        <item x="8"/>
        <item x="9"/>
        <item x="10"/>
        <item x="128"/>
        <item x="11"/>
        <item x="12"/>
        <item x="13"/>
        <item x="14"/>
        <item x="15"/>
        <item x="763"/>
        <item x="16"/>
        <item x="17"/>
        <item x="18"/>
        <item x="764"/>
        <item x="289"/>
        <item x="295"/>
        <item x="765"/>
        <item x="766"/>
        <item x="767"/>
        <item x="768"/>
        <item x="19"/>
        <item x="769"/>
        <item x="770"/>
        <item x="20"/>
        <item x="21"/>
        <item x="22"/>
        <item x="771"/>
        <item x="23"/>
        <item x="24"/>
        <item x="25"/>
        <item x="26"/>
        <item x="27"/>
        <item x="28"/>
        <item x="29"/>
        <item x="30"/>
        <item x="31"/>
        <item x="32"/>
        <item x="468"/>
        <item x="33"/>
        <item x="34"/>
        <item x="35"/>
        <item x="36"/>
        <item x="37"/>
        <item x="772"/>
        <item x="773"/>
        <item x="453"/>
        <item x="469"/>
        <item x="454"/>
        <item x="455"/>
        <item x="470"/>
        <item x="669"/>
        <item x="670"/>
        <item x="671"/>
        <item x="672"/>
        <item x="471"/>
        <item x="456"/>
        <item x="457"/>
        <item x="472"/>
        <item x="458"/>
        <item x="459"/>
        <item x="460"/>
        <item x="461"/>
        <item x="462"/>
        <item x="473"/>
        <item x="463"/>
        <item x="464"/>
        <item x="465"/>
        <item x="466"/>
        <item x="467"/>
        <item x="632"/>
        <item x="334"/>
        <item x="335"/>
        <item x="336"/>
        <item x="337"/>
        <item x="338"/>
        <item x="339"/>
        <item x="340"/>
        <item x="341"/>
        <item x="342"/>
        <item x="343"/>
        <item x="344"/>
        <item x="345"/>
        <item x="346"/>
        <item x="347"/>
        <item x="348"/>
        <item x="167"/>
        <item x="168"/>
        <item x="169"/>
        <item x="170"/>
        <item x="171"/>
        <item x="172"/>
        <item x="173"/>
        <item t="default"/>
      </items>
    </pivotField>
    <pivotField axis="axisCol" showAll="0">
      <items count="3">
        <item x="1"/>
        <item x="0"/>
        <item t="default"/>
      </items>
    </pivotField>
    <pivotField showAll="0"/>
    <pivotField axis="axisRow" showAll="0" sortType="ascending">
      <items count="50">
        <item x="0"/>
        <item x="1"/>
        <item m="1" x="41"/>
        <item x="2"/>
        <item x="3"/>
        <item m="1" x="32"/>
        <item m="1" x="39"/>
        <item x="4"/>
        <item m="1" x="42"/>
        <item x="5"/>
        <item m="1" x="40"/>
        <item x="6"/>
        <item x="7"/>
        <item x="8"/>
        <item x="9"/>
        <item m="1" x="38"/>
        <item x="10"/>
        <item h="1" x="11"/>
        <item x="12"/>
        <item m="1" x="45"/>
        <item x="13"/>
        <item m="1" x="36"/>
        <item x="14"/>
        <item m="1" x="30"/>
        <item x="15"/>
        <item m="1" x="34"/>
        <item x="16"/>
        <item x="17"/>
        <item m="1" x="37"/>
        <item x="18"/>
        <item x="19"/>
        <item m="1" x="33"/>
        <item x="20"/>
        <item h="1" x="21"/>
        <item h="1" x="22"/>
        <item x="23"/>
        <item m="1" x="46"/>
        <item x="24"/>
        <item m="1" x="43"/>
        <item x="25"/>
        <item m="1" x="44"/>
        <item x="26"/>
        <item m="1" x="47"/>
        <item x="27"/>
        <item m="1" x="35"/>
        <item m="1" x="31"/>
        <item x="28"/>
        <item m="1" x="48"/>
        <item x="29"/>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Fields count="1">
    <field x="1"/>
  </colFields>
  <colItems count="3">
    <i>
      <x/>
    </i>
    <i>
      <x v="1"/>
    </i>
    <i t="grand">
      <x/>
    </i>
  </colItems>
  <pageFields count="1">
    <pageField fld="0" hier="-1"/>
  </pageFields>
  <dataFields count="1">
    <dataField name="Contagem de LOCAL AVALIADO" fld="6" subtotal="count" baseField="0" baseItem="0"/>
  </dataFields>
  <formats count="13">
    <format dxfId="128">
      <pivotArea type="origin" dataOnly="0" labelOnly="1" outline="0" fieldPosition="0"/>
    </format>
    <format dxfId="127">
      <pivotArea field="1" type="button" dataOnly="0" labelOnly="1" outline="0" axis="axisCol" fieldPosition="0"/>
    </format>
    <format dxfId="126">
      <pivotArea type="topRight" dataOnly="0" labelOnly="1" outline="0" fieldPosition="0"/>
    </format>
    <format dxfId="125">
      <pivotArea field="3" type="button" dataOnly="0" labelOnly="1" outline="0" axis="axisRow" fieldPosition="0"/>
    </format>
    <format dxfId="124">
      <pivotArea dataOnly="0" labelOnly="1" fieldPosition="0">
        <references count="1">
          <reference field="1" count="0"/>
        </references>
      </pivotArea>
    </format>
    <format dxfId="123">
      <pivotArea dataOnly="0" labelOnly="1" grandCol="1" outline="0" fieldPosition="0"/>
    </format>
    <format dxfId="122">
      <pivotArea type="origin" dataOnly="0" labelOnly="1" outline="0" fieldPosition="0"/>
    </format>
    <format dxfId="121">
      <pivotArea field="1" type="button" dataOnly="0" labelOnly="1" outline="0" axis="axisCol" fieldPosition="0"/>
    </format>
    <format dxfId="120">
      <pivotArea type="topRight" dataOnly="0" labelOnly="1" outline="0" fieldPosition="0"/>
    </format>
    <format dxfId="119">
      <pivotArea field="3" type="button" dataOnly="0" labelOnly="1" outline="0" axis="axisRow" fieldPosition="0"/>
    </format>
    <format dxfId="118">
      <pivotArea dataOnly="0" labelOnly="1" fieldPosition="0">
        <references count="1">
          <reference field="1" count="0"/>
        </references>
      </pivotArea>
    </format>
    <format dxfId="117">
      <pivotArea dataOnly="0" labelOnly="1" grandCol="1" outline="0" fieldPosition="0"/>
    </format>
    <format dxfId="116">
      <pivotArea dataOnly="0" grandRow="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000000-0007-0000-0100-000013000000}" name="Tabela dinâmica29"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HA5:HC33" firstHeaderRow="0"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Fields count="1">
    <field x="-2"/>
  </colFields>
  <colItems count="2">
    <i>
      <x/>
    </i>
    <i i="1">
      <x v="1"/>
    </i>
  </colItems>
  <pageFields count="1">
    <pageField fld="1" item="1" hier="-1"/>
  </pageFields>
  <dataFields count="2">
    <dataField name="Mín. de LARGURA TOTAL (em metros)" fld="11" subtotal="min" baseField="3" baseItem="0"/>
    <dataField name="Mín. de FAIXA LIVRE (em metros)" fld="12" subtotal="min" baseField="3" baseItem="1"/>
  </dataFields>
  <formats count="7">
    <format dxfId="135">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34">
      <pivotArea grandRow="1" outline="0" collapsedLevelsAreSubtotals="1" fieldPosition="0"/>
    </format>
    <format dxfId="133">
      <pivotArea dataOnly="0" labelOnly="1" outline="0" fieldPosition="0">
        <references count="1">
          <reference field="4294967294" count="1">
            <x v="1"/>
          </reference>
        </references>
      </pivotArea>
    </format>
    <format dxfId="132">
      <pivotArea dataOnly="0" labelOnly="1" outline="0" fieldPosition="0">
        <references count="1">
          <reference field="4294967294" count="1">
            <x v="0"/>
          </reference>
        </references>
      </pivotArea>
    </format>
    <format dxfId="131">
      <pivotArea field="3" type="button" dataOnly="0" labelOnly="1" outline="0" axis="axisRow" fieldPosition="0"/>
    </format>
    <format dxfId="130">
      <pivotArea grandRow="1" outline="0" collapsedLevelsAreSubtotals="1" fieldPosition="0"/>
    </format>
    <format dxfId="129">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0000000-0007-0000-0100-00000C000000}" name="Tabela dinâmica22"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FH5:FI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numFmtId="2" showAll="0"/>
    <pivotField numFmtId="2" showAll="0"/>
    <pivotField showAll="0"/>
  </pivotFields>
  <rowFields count="1">
    <field x="3"/>
  </rowFields>
  <rowItems count="28">
    <i>
      <x v="16"/>
    </i>
    <i>
      <x v="4"/>
    </i>
    <i>
      <x v="26"/>
    </i>
    <i>
      <x v="18"/>
    </i>
    <i>
      <x/>
    </i>
    <i>
      <x v="29"/>
    </i>
    <i>
      <x v="32"/>
    </i>
    <i>
      <x v="46"/>
    </i>
    <i>
      <x v="13"/>
    </i>
    <i>
      <x v="24"/>
    </i>
    <i>
      <x v="35"/>
    </i>
    <i>
      <x v="7"/>
    </i>
    <i>
      <x v="3"/>
    </i>
    <i>
      <x v="48"/>
    </i>
    <i>
      <x v="43"/>
    </i>
    <i>
      <x v="22"/>
    </i>
    <i>
      <x v="37"/>
    </i>
    <i>
      <x v="9"/>
    </i>
    <i>
      <x v="20"/>
    </i>
    <i>
      <x v="41"/>
    </i>
    <i>
      <x v="39"/>
    </i>
    <i>
      <x v="12"/>
    </i>
    <i>
      <x v="14"/>
    </i>
    <i>
      <x v="11"/>
    </i>
    <i>
      <x v="27"/>
    </i>
    <i>
      <x v="30"/>
    </i>
    <i>
      <x v="1"/>
    </i>
    <i t="grand">
      <x/>
    </i>
  </rowItems>
  <colItems count="1">
    <i/>
  </colItems>
  <pageFields count="1">
    <pageField fld="1" item="1" hier="-1"/>
  </pageFields>
  <dataFields count="1">
    <dataField name="Média de 3.3 EXISTÊNCIA DE MOBILIÁRIO URBANO E PRAÇAS" fld="51" subtotal="average" baseField="3" baseItem="0"/>
  </dataFields>
  <formats count="6">
    <format dxfId="141">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40">
      <pivotArea grandRow="1" outline="0" collapsedLevelsAreSubtotals="1" fieldPosition="0"/>
    </format>
    <format dxfId="139">
      <pivotArea dataOnly="0" labelOnly="1" outline="0" axis="axisValues" fieldPosition="0"/>
    </format>
    <format dxfId="138">
      <pivotArea field="3" type="button" dataOnly="0" labelOnly="1" outline="0" axis="axisRow" fieldPosition="0"/>
    </format>
    <format dxfId="137">
      <pivotArea dataOnly="0" labelOnly="1" grandRow="1" outline="0" fieldPosition="0"/>
    </format>
    <format dxfId="136">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00000000-0007-0000-0100-00001F000000}" name="Tabela dinâmica6"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X5:Y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3"/>
  </rowFields>
  <rowItems count="28">
    <i>
      <x v="43"/>
    </i>
    <i>
      <x v="3"/>
    </i>
    <i>
      <x v="13"/>
    </i>
    <i>
      <x v="29"/>
    </i>
    <i>
      <x v="16"/>
    </i>
    <i>
      <x v="9"/>
    </i>
    <i>
      <x v="7"/>
    </i>
    <i>
      <x v="18"/>
    </i>
    <i>
      <x v="4"/>
    </i>
    <i>
      <x v="37"/>
    </i>
    <i>
      <x v="12"/>
    </i>
    <i>
      <x v="32"/>
    </i>
    <i>
      <x v="48"/>
    </i>
    <i>
      <x v="26"/>
    </i>
    <i>
      <x v="24"/>
    </i>
    <i>
      <x v="27"/>
    </i>
    <i>
      <x/>
    </i>
    <i>
      <x v="30"/>
    </i>
    <i>
      <x v="35"/>
    </i>
    <i>
      <x v="20"/>
    </i>
    <i>
      <x v="22"/>
    </i>
    <i>
      <x v="46"/>
    </i>
    <i>
      <x v="41"/>
    </i>
    <i>
      <x v="39"/>
    </i>
    <i>
      <x v="11"/>
    </i>
    <i>
      <x v="14"/>
    </i>
    <i>
      <x v="1"/>
    </i>
    <i t="grand">
      <x/>
    </i>
  </rowItems>
  <colItems count="1">
    <i/>
  </colItems>
  <pageFields count="1">
    <pageField fld="1" item="1" hier="-1"/>
  </pageFields>
  <dataFields count="1">
    <dataField name="Média de TOTAL" fld="57" subtotal="average" baseField="3" baseItem="0" numFmtId="2"/>
  </dataFields>
  <formats count="4">
    <format dxfId="145">
      <pivotArea field="3" type="button" dataOnly="0" labelOnly="1" outline="0" axis="axisRow" fieldPosition="0"/>
    </format>
    <format dxfId="144">
      <pivotArea dataOnly="0" labelOnly="1" outline="0" axis="axisValues" fieldPosition="0"/>
    </format>
    <format dxfId="143">
      <pivotArea grandRow="1" outline="0" collapsedLevelsAreSubtotals="1" fieldPosition="0"/>
    </format>
    <format dxfId="14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00000000-0007-0000-0100-000005000000}" name="Tabela dinâmica16"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D5:DE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v="3"/>
    </i>
    <i>
      <x v="43"/>
    </i>
    <i>
      <x v="7"/>
    </i>
    <i>
      <x v="32"/>
    </i>
    <i>
      <x v="13"/>
    </i>
    <i>
      <x v="9"/>
    </i>
    <i>
      <x v="4"/>
    </i>
    <i>
      <x v="29"/>
    </i>
    <i>
      <x v="37"/>
    </i>
    <i>
      <x v="24"/>
    </i>
    <i>
      <x/>
    </i>
    <i>
      <x v="11"/>
    </i>
    <i>
      <x v="12"/>
    </i>
    <i>
      <x v="16"/>
    </i>
    <i>
      <x v="18"/>
    </i>
    <i>
      <x v="27"/>
    </i>
    <i>
      <x v="46"/>
    </i>
    <i>
      <x v="20"/>
    </i>
    <i>
      <x v="30"/>
    </i>
    <i>
      <x v="22"/>
    </i>
    <i>
      <x v="41"/>
    </i>
    <i>
      <x v="48"/>
    </i>
    <i>
      <x v="39"/>
    </i>
    <i>
      <x v="1"/>
    </i>
    <i>
      <x v="14"/>
    </i>
    <i>
      <x v="35"/>
    </i>
    <i>
      <x v="26"/>
    </i>
    <i t="grand">
      <x/>
    </i>
  </rowItems>
  <colItems count="1">
    <i/>
  </colItems>
  <pageFields count="1">
    <pageField fld="1" item="1" hier="-1"/>
  </pageFields>
  <dataFields count="1">
    <dataField name="Média de 1.3 INCLINAÇÃO TRANSVERSAL DA CALÇADA" fld="43" subtotal="average" baseField="3" baseItem="0"/>
  </dataFields>
  <formats count="6">
    <format dxfId="151">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50">
      <pivotArea grandRow="1" outline="0" collapsedLevelsAreSubtotals="1" fieldPosition="0"/>
    </format>
    <format dxfId="149">
      <pivotArea field="3" type="button" dataOnly="0" labelOnly="1" outline="0" axis="axisRow" fieldPosition="0"/>
    </format>
    <format dxfId="148">
      <pivotArea dataOnly="0" labelOnly="1" outline="0" axis="axisValues" fieldPosition="0"/>
    </format>
    <format dxfId="147">
      <pivotArea grandRow="1" outline="0" collapsedLevelsAreSubtotals="1" fieldPosition="0"/>
    </format>
    <format dxfId="14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5098E0C3-0DB9-4637-9F46-7D31782D1704}" name="Tabela dinâmica42"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L5:AM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numFmtId="2" showAll="0"/>
    <pivotField numFmtId="2" showAll="0"/>
    <pivotField showAll="0"/>
  </pivotFields>
  <rowFields count="1">
    <field x="3"/>
  </rowFields>
  <rowItems count="28">
    <i>
      <x v="3"/>
    </i>
    <i>
      <x v="43"/>
    </i>
    <i>
      <x v="13"/>
    </i>
    <i>
      <x v="9"/>
    </i>
    <i>
      <x v="29"/>
    </i>
    <i>
      <x v="7"/>
    </i>
    <i>
      <x v="37"/>
    </i>
    <i>
      <x v="12"/>
    </i>
    <i>
      <x v="18"/>
    </i>
    <i>
      <x v="24"/>
    </i>
    <i>
      <x v="16"/>
    </i>
    <i>
      <x v="30"/>
    </i>
    <i>
      <x v="4"/>
    </i>
    <i>
      <x v="32"/>
    </i>
    <i>
      <x v="27"/>
    </i>
    <i>
      <x v="26"/>
    </i>
    <i>
      <x/>
    </i>
    <i>
      <x v="11"/>
    </i>
    <i>
      <x v="22"/>
    </i>
    <i>
      <x v="41"/>
    </i>
    <i>
      <x v="48"/>
    </i>
    <i>
      <x v="1"/>
    </i>
    <i>
      <x v="14"/>
    </i>
    <i>
      <x v="46"/>
    </i>
    <i>
      <x v="35"/>
    </i>
    <i>
      <x v="20"/>
    </i>
    <i>
      <x v="39"/>
    </i>
    <i t="grand">
      <x/>
    </i>
  </rowItems>
  <colItems count="1">
    <i/>
  </colItems>
  <pageFields count="1">
    <pageField fld="1" item="1" hier="-1"/>
  </pageFields>
  <dataFields count="1">
    <dataField name="Média de Acessibilidade " fld="54" subtotal="average" baseField="3" baseItem="0"/>
  </dataFields>
  <formats count="5">
    <format dxfId="156">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55">
      <pivotArea grandRow="1" outline="0" collapsedLevelsAreSubtotals="1" fieldPosition="0"/>
    </format>
    <format dxfId="154">
      <pivotArea field="3" type="button" dataOnly="0" labelOnly="1" outline="0" axis="axisRow" fieldPosition="0"/>
    </format>
    <format dxfId="153">
      <pivotArea dataOnly="0" labelOnly="1" outline="0" axis="axisValues" fieldPosition="0"/>
    </format>
    <format dxfId="152">
      <pivotArea field="1" dataOnly="0" grandRow="1" axis="axisPage" fieldPosition="0">
        <references count="1">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00000000-0007-0000-0100-000016000000}" name="Tabela dinâmica31"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HP5:HQ33" firstHeaderRow="1"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Items count="1">
    <i/>
  </colItems>
  <pageFields count="1">
    <pageField fld="1" item="1" hier="-1"/>
  </pageFields>
  <dataFields count="1">
    <dataField name="Contagem de NÍVEL MÉDIO DE RUÍDO AFERIDO (em dB)" fld="27" subtotal="count" baseField="0" baseItem="0" numFmtId="1"/>
  </dataFields>
  <formats count="7">
    <format dxfId="163">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62">
      <pivotArea grandRow="1" outline="0" collapsedLevelsAreSubtotals="1" fieldPosition="0"/>
    </format>
    <format dxfId="161">
      <pivotArea outline="0" collapsedLevelsAreSubtotals="1" fieldPosition="0"/>
    </format>
    <format dxfId="160">
      <pivotArea field="3" type="button" dataOnly="0" labelOnly="1" outline="0" axis="axisRow" fieldPosition="0"/>
    </format>
    <format dxfId="159">
      <pivotArea dataOnly="0" labelOnly="1" outline="0" axis="axisValues" fieldPosition="0"/>
    </format>
    <format dxfId="158">
      <pivotArea dataOnly="0" labelOnly="1" grandRow="1" outline="0" fieldPosition="0"/>
    </format>
    <format dxfId="157">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5397FAFE-A860-4A29-9E21-9DDE7B8FFB82}" name="Tabela dinâmica44"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S14:LS15" firstHeaderRow="1" firstDataRow="1" firstDataCol="0" rowPageCount="2" colPageCount="1"/>
  <pivotFields count="58">
    <pivotField numFmtId="164" showAll="0"/>
    <pivotField axis="axisPage" showAll="0">
      <items count="3">
        <item x="1"/>
        <item x="0"/>
        <item t="default"/>
      </items>
    </pivotField>
    <pivotField showAll="0"/>
    <pivotField axis="axisPage"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2" showAll="0"/>
    <pivotField numFmtId="2" showAll="0"/>
    <pivotField showAll="0"/>
  </pivotFields>
  <rowItems count="1">
    <i/>
  </rowItems>
  <colItems count="1">
    <i/>
  </colItems>
  <pageFields count="2">
    <pageField fld="1" item="1" hier="-1"/>
    <pageField fld="3" item="0" hier="-1"/>
  </pageFields>
  <dataFields count="1">
    <dataField name="Média de Sinalizaçao " fld="55" subtotal="average" baseField="3" baseItem="0" numFmtId="2"/>
  </dataFields>
  <formats count="3">
    <format dxfId="166">
      <pivotArea outline="0" collapsedLevelsAreSubtotals="1" fieldPosition="0"/>
    </format>
    <format dxfId="165">
      <pivotArea dataOnly="0" outline="0" axis="axisValues" fieldPosition="0"/>
    </format>
    <format dxfId="16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00000000-0007-0000-0100-00001B000000}" name="Tabela dinâmica36"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Y5:IZ33" firstHeaderRow="1"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Items count="1">
    <i/>
  </colItems>
  <pageFields count="1">
    <pageField fld="1" item="1" hier="-1"/>
  </pageFields>
  <dataFields count="1">
    <dataField name="Máx. de Quantas árvores tem no trecho avaliado" fld="34" subtotal="max" baseField="3" baseItem="0"/>
  </dataFields>
  <formats count="9">
    <format dxfId="175">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74">
      <pivotArea grandRow="1" outline="0" collapsedLevelsAreSubtotals="1" fieldPosition="0"/>
    </format>
    <format dxfId="173">
      <pivotArea outline="0" collapsedLevelsAreSubtotals="1" fieldPosition="0"/>
    </format>
    <format dxfId="172">
      <pivotArea field="3" type="button" dataOnly="0" labelOnly="1" outline="0" axis="axisRow" fieldPosition="0"/>
    </format>
    <format dxfId="171">
      <pivotArea dataOnly="0" labelOnly="1" outline="0" axis="axisValues" fieldPosition="0"/>
    </format>
    <format dxfId="170">
      <pivotArea field="3" type="button" dataOnly="0" labelOnly="1" outline="0" axis="axisRow" fieldPosition="0"/>
    </format>
    <format dxfId="169">
      <pivotArea dataOnly="0" labelOnly="1" outline="0" axis="axisValues" fieldPosition="0"/>
    </format>
    <format dxfId="168">
      <pivotArea grandRow="1" outline="0" collapsedLevelsAreSubtotals="1" fieldPosition="0"/>
    </format>
    <format dxfId="16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2C000000}" name="TDCidades2" cacheId="15" dataOnRows="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JM13:JN26" firstHeaderRow="1" firstDataRow="1" firstDataCol="1"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numFmtId="2" showAll="0"/>
    <pivotField numFmtId="2" showAll="0"/>
    <pivotField showAll="0"/>
  </pivotFields>
  <rowFields count="1">
    <field x="-2"/>
  </rowFields>
  <rowItems count="13">
    <i>
      <x/>
    </i>
    <i i="1">
      <x v="1"/>
    </i>
    <i i="2">
      <x v="2"/>
    </i>
    <i i="3">
      <x v="3"/>
    </i>
    <i i="4">
      <x v="4"/>
    </i>
    <i i="5">
      <x v="5"/>
    </i>
    <i i="6">
      <x v="6"/>
    </i>
    <i i="7">
      <x v="7"/>
    </i>
    <i i="8">
      <x v="8"/>
    </i>
    <i i="9">
      <x v="9"/>
    </i>
    <i i="10">
      <x v="10"/>
    </i>
    <i i="11">
      <x v="11"/>
    </i>
    <i i="12">
      <x v="12"/>
    </i>
  </rowItems>
  <colItems count="1">
    <i/>
  </colItems>
  <pageFields count="2">
    <pageField fld="1" item="1" hier="-1"/>
    <pageField fld="3" hier="-1"/>
  </pageFields>
  <dataFields count="13">
    <dataField name="Média de 1.1  REGULARIDADE DO PISO" fld="41" subtotal="average" baseField="0" baseItem="0"/>
    <dataField name="Média de 1.2. LARGURA TOTAL E LARGURA DA FAIXA LIVRE" fld="42" subtotal="average" baseField="0" baseItem="0"/>
    <dataField name="Média de 1.3 INCLINAÇÃO TRANSVERSAL DA CALÇADA" fld="43" subtotal="average" baseField="0" baseItem="3"/>
    <dataField name="Média de 1.4 BARREIRAS E OBSTÁCULOS" fld="44" subtotal="average" baseField="0" baseItem="3"/>
    <dataField name="Média de 1.5 RAMPAS DE ACESSIBILIDADE" fld="45" subtotal="average" baseField="0" baseItem="0"/>
    <dataField name="Média de 2.1 FAIXA DE PEDESTRES" fld="46" subtotal="average" baseField="0" baseItem="0"/>
    <dataField name="Média de 2.2 SEMÁFOROS DE PEDESTRES" fld="47" subtotal="average" baseField="0" baseItem="0"/>
    <dataField name="Média de 2.3 MAPAS E PLACAS DE ORIENTAÇÃO" fld="48" subtotal="average" baseField="0" baseItem="1"/>
    <dataField name="Média de 3.1 RUÍDO URBANO" fld="49" subtotal="average" baseField="0" baseItem="2"/>
    <dataField name="Média de 3.2 POLUIÇÃO ATMOSFÉRICA" fld="50" subtotal="average" baseField="0" baseItem="2"/>
    <dataField name="Média de 3.3 EXISTÊNCIA DE MOBILIÁRIO URBANO E PRAÇAS" fld="51" subtotal="average" baseField="0" baseItem="1"/>
    <dataField name="Média de 3.4 ARBORIZAÇÃO E PAISAGISMO" fld="52" subtotal="average" baseField="0" baseItem="2"/>
    <dataField name="Média de SEGURANÇA" fld="53" subtotal="average" baseField="0" baseItem="2"/>
  </dataFields>
  <formats count="3">
    <format dxfId="29">
      <pivotArea outline="0" collapsedLevelsAreSubtotals="1" fieldPosition="0"/>
    </format>
    <format dxfId="28">
      <pivotArea field="-2" type="button" dataOnly="0" labelOnly="1" outline="0" axis="axisRow" fieldPosition="0"/>
    </format>
    <format dxfId="27">
      <pivotArea dataOnly="0" labelOnly="1" grandCol="1" outline="0" axis="axisCol"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00000000-0007-0000-0100-000024000000}" name="TDCidades10"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E5:LE6" firstHeaderRow="1"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Items count="1">
    <i/>
  </colItems>
  <pageFields count="2">
    <pageField fld="1" item="1" hier="-1"/>
    <pageField fld="3" hier="-1"/>
  </pageFields>
  <dataFields count="1">
    <dataField name="Média de NÍVEL MÉDIO DE RUÍDO AFERIDO (em dB)" fld="27" subtotal="average" baseField="0" baseItem="2"/>
  </dataFields>
  <formats count="2">
    <format dxfId="177">
      <pivotArea grandRow="1" outline="0" collapsedLevelsAreSubtotals="1" fieldPosition="0"/>
    </format>
    <format dxfId="176">
      <pivotArea dataOnly="0"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00000000-0007-0000-0100-000004000000}" name="Tabela dinâmica15"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K5:DL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v="3"/>
    </i>
    <i>
      <x v="24"/>
    </i>
    <i>
      <x v="12"/>
    </i>
    <i>
      <x v="13"/>
    </i>
    <i>
      <x v="43"/>
    </i>
    <i>
      <x v="7"/>
    </i>
    <i>
      <x v="37"/>
    </i>
    <i>
      <x v="27"/>
    </i>
    <i>
      <x v="16"/>
    </i>
    <i>
      <x v="29"/>
    </i>
    <i>
      <x v="30"/>
    </i>
    <i>
      <x v="4"/>
    </i>
    <i>
      <x v="9"/>
    </i>
    <i>
      <x v="32"/>
    </i>
    <i>
      <x v="26"/>
    </i>
    <i>
      <x v="22"/>
    </i>
    <i>
      <x v="18"/>
    </i>
    <i>
      <x v="11"/>
    </i>
    <i>
      <x v="14"/>
    </i>
    <i>
      <x v="48"/>
    </i>
    <i>
      <x v="46"/>
    </i>
    <i>
      <x/>
    </i>
    <i>
      <x v="1"/>
    </i>
    <i>
      <x v="39"/>
    </i>
    <i>
      <x v="20"/>
    </i>
    <i>
      <x v="41"/>
    </i>
    <i>
      <x v="35"/>
    </i>
    <i t="grand">
      <x/>
    </i>
  </rowItems>
  <colItems count="1">
    <i/>
  </colItems>
  <pageFields count="1">
    <pageField fld="1" item="1" hier="-1"/>
  </pageFields>
  <dataFields count="1">
    <dataField name="Média de 1.4 BARREIRAS E OBSTÁCULOS" fld="44" subtotal="average" baseField="3" baseItem="0"/>
  </dataFields>
  <formats count="5">
    <format dxfId="182">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81">
      <pivotArea grandRow="1" outline="0" collapsedLevelsAreSubtotals="1" fieldPosition="0"/>
    </format>
    <format dxfId="180">
      <pivotArea field="3" type="button" dataOnly="0" labelOnly="1" outline="0" axis="axisRow" fieldPosition="0"/>
    </format>
    <format dxfId="179">
      <pivotArea dataOnly="0" labelOnly="1" outline="0" axis="axisValues" fieldPosition="0"/>
    </format>
    <format dxfId="178">
      <pivotArea field="3" dataOnly="0" grandRow="1" axis="axisRow" fieldPosition="0">
        <references count="2">
          <reference field="1" count="1" selected="0">
            <x v="1"/>
          </reference>
          <reference field="3" count="1">
            <x v="3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A6B2349E-9E99-459E-96D6-14A02B157153}" name="Tabela dinâmica46"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S32:LS33" firstHeaderRow="1" firstDataRow="1" firstDataCol="0" rowPageCount="2" colPageCount="1"/>
  <pivotFields count="58">
    <pivotField numFmtId="164" showAll="0"/>
    <pivotField axis="axisPage" showAll="0">
      <items count="3">
        <item x="1"/>
        <item x="0"/>
        <item t="default"/>
      </items>
    </pivotField>
    <pivotField showAll="0"/>
    <pivotField axis="axisPage"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numFmtId="2" showAll="0"/>
    <pivotField numFmtId="2" showAll="0"/>
    <pivotField showAll="0"/>
  </pivotFields>
  <rowItems count="1">
    <i/>
  </rowItems>
  <colItems count="1">
    <i/>
  </colItems>
  <pageFields count="2">
    <pageField fld="1" item="1" hier="-1"/>
    <pageField fld="3" item="0" hier="-1"/>
  </pageFields>
  <dataFields count="1">
    <dataField name="Média de SEGURANÇA" fld="53" subtotal="average" baseField="3" baseItem="1" numFmtId="2"/>
  </dataFields>
  <formats count="2">
    <format dxfId="184">
      <pivotArea outline="0" collapsedLevelsAreSubtotals="1" fieldPosition="0"/>
    </format>
    <format dxfId="18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B9794D1E-4F9A-4C92-8D55-38139197023E}" name="Tabela dinâmica41"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S5:AT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2" showAll="0"/>
    <pivotField numFmtId="2" showAll="0"/>
    <pivotField showAll="0"/>
  </pivotFields>
  <rowFields count="1">
    <field x="3"/>
  </rowFields>
  <rowItems count="28">
    <i>
      <x v="43"/>
    </i>
    <i>
      <x v="3"/>
    </i>
    <i>
      <x v="13"/>
    </i>
    <i>
      <x v="37"/>
    </i>
    <i>
      <x v="18"/>
    </i>
    <i>
      <x v="7"/>
    </i>
    <i>
      <x v="16"/>
    </i>
    <i>
      <x v="48"/>
    </i>
    <i>
      <x v="35"/>
    </i>
    <i>
      <x v="29"/>
    </i>
    <i>
      <x v="32"/>
    </i>
    <i>
      <x v="12"/>
    </i>
    <i>
      <x v="39"/>
    </i>
    <i>
      <x v="9"/>
    </i>
    <i>
      <x v="4"/>
    </i>
    <i>
      <x v="27"/>
    </i>
    <i>
      <x/>
    </i>
    <i>
      <x v="26"/>
    </i>
    <i>
      <x v="24"/>
    </i>
    <i>
      <x v="41"/>
    </i>
    <i>
      <x v="20"/>
    </i>
    <i>
      <x v="1"/>
    </i>
    <i>
      <x v="14"/>
    </i>
    <i>
      <x v="30"/>
    </i>
    <i>
      <x v="46"/>
    </i>
    <i>
      <x v="22"/>
    </i>
    <i>
      <x v="11"/>
    </i>
    <i t="grand">
      <x/>
    </i>
  </rowItems>
  <colItems count="1">
    <i/>
  </colItems>
  <pageFields count="1">
    <pageField fld="1" item="1" hier="-1"/>
  </pageFields>
  <dataFields count="1">
    <dataField name="Média de Sinalizaçao " fld="55" subtotal="average" baseField="3" baseItem="0" numFmtId="2"/>
  </dataFields>
  <formats count="4">
    <format dxfId="188">
      <pivotArea outline="0" collapsedLevelsAreSubtotals="1" fieldPosition="0"/>
    </format>
    <format dxfId="187">
      <pivotArea field="3" type="button" dataOnly="0" labelOnly="1" outline="0" axis="axisRow" fieldPosition="0"/>
    </format>
    <format dxfId="186">
      <pivotArea dataOnly="0" labelOnly="1" outline="0" axis="axisValues" fieldPosition="0"/>
    </format>
    <format dxfId="185">
      <pivotArea field="1" dataOnly="0" grandRow="1" axis="axisPage" fieldPosition="0">
        <references count="1">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00000000-0007-0000-0100-00000A000000}" name="Tabela dinâmica20"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R5:DS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v="43"/>
    </i>
    <i>
      <x v="3"/>
    </i>
    <i>
      <x v="7"/>
    </i>
    <i>
      <x v="37"/>
    </i>
    <i>
      <x v="13"/>
    </i>
    <i>
      <x v="4"/>
    </i>
    <i>
      <x v="9"/>
    </i>
    <i>
      <x v="29"/>
    </i>
    <i>
      <x v="30"/>
    </i>
    <i>
      <x v="16"/>
    </i>
    <i>
      <x v="35"/>
    </i>
    <i>
      <x v="26"/>
    </i>
    <i>
      <x v="18"/>
    </i>
    <i>
      <x v="41"/>
    </i>
    <i>
      <x v="48"/>
    </i>
    <i>
      <x v="27"/>
    </i>
    <i>
      <x/>
    </i>
    <i>
      <x v="12"/>
    </i>
    <i>
      <x v="24"/>
    </i>
    <i>
      <x v="32"/>
    </i>
    <i>
      <x v="20"/>
    </i>
    <i>
      <x v="22"/>
    </i>
    <i>
      <x v="14"/>
    </i>
    <i>
      <x v="46"/>
    </i>
    <i>
      <x v="11"/>
    </i>
    <i>
      <x v="1"/>
    </i>
    <i>
      <x v="39"/>
    </i>
    <i t="grand">
      <x/>
    </i>
  </rowItems>
  <colItems count="1">
    <i/>
  </colItems>
  <pageFields count="1">
    <pageField fld="1" item="1" hier="-1"/>
  </pageFields>
  <dataFields count="1">
    <dataField name="Média de 1.5 RAMPAS DE ACESSIBILIDADE" fld="45" subtotal="average" baseField="3" baseItem="0"/>
  </dataFields>
  <formats count="6">
    <format dxfId="194">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193">
      <pivotArea grandRow="1" outline="0" collapsedLevelsAreSubtotals="1" fieldPosition="0"/>
    </format>
    <format dxfId="192">
      <pivotArea field="3" type="button" dataOnly="0" labelOnly="1" outline="0" axis="axisRow" fieldPosition="0"/>
    </format>
    <format dxfId="191">
      <pivotArea dataOnly="0" labelOnly="1" outline="0" axis="axisValues" fieldPosition="0"/>
    </format>
    <format dxfId="190">
      <pivotArea grandRow="1" outline="0" collapsedLevelsAreSubtotals="1" fieldPosition="0"/>
    </format>
    <format dxfId="189">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BEC81E60-AF51-499F-A59B-E56717F2ADA0}" name="Tabela dinâmica45"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S23:LS24" firstHeaderRow="1" firstDataRow="1" firstDataCol="0" rowPageCount="2" colPageCount="1"/>
  <pivotFields count="58">
    <pivotField numFmtId="164" showAll="0"/>
    <pivotField axis="axisPage" showAll="0">
      <items count="3">
        <item x="1"/>
        <item x="0"/>
        <item t="default"/>
      </items>
    </pivotField>
    <pivotField showAll="0"/>
    <pivotField axis="axisPage"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dataField="1" numFmtId="2" showAll="0"/>
    <pivotField showAll="0"/>
  </pivotFields>
  <rowItems count="1">
    <i/>
  </rowItems>
  <colItems count="1">
    <i/>
  </colItems>
  <pageFields count="2">
    <pageField fld="1" item="1" hier="-1"/>
    <pageField fld="3" item="0" hier="-1"/>
  </pageFields>
  <dataFields count="1">
    <dataField name="Média de Conforto " fld="56" subtotal="average" baseField="3" baseItem="0" numFmtId="2"/>
  </dataFields>
  <formats count="2">
    <format dxfId="196">
      <pivotArea outline="0" collapsedLevelsAreSubtotals="1" fieldPosition="0"/>
    </format>
    <format dxfId="19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00000000-0007-0000-0100-000028000000}" name="TDCidades14"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L5:LL6" firstHeaderRow="1"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Items count="1">
    <i/>
  </colItems>
  <pageFields count="2">
    <pageField fld="1" item="1" hier="-1"/>
    <pageField fld="3" hier="-1"/>
  </pageFields>
  <dataFields count="1">
    <dataField name="Média de Quantas árvores tem no trecho avaliado" fld="34" subtotal="average" baseField="0" baseItem="2"/>
  </dataFields>
  <formats count="2">
    <format dxfId="198">
      <pivotArea grandRow="1" outline="0" collapsedLevelsAreSubtotals="1" fieldPosition="0"/>
    </format>
    <format dxfId="19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00000000-0007-0000-0100-000020000000}" name="Tabela dinâmica7"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CB5:CC836" firstHeaderRow="1" firstDataRow="1" firstDataCol="1" rowPageCount="1" colPageCount="1"/>
  <pivotFields count="58">
    <pivotField numFmtId="164" showAll="0"/>
    <pivotField axis="axisPage" showAll="0">
      <items count="3">
        <item x="1"/>
        <item x="0"/>
        <item t="default"/>
      </items>
    </pivotField>
    <pivotField showAll="0"/>
    <pivotField showAll="0" sortType="descending">
      <autoSortScope>
        <pivotArea dataOnly="0" outline="0" fieldPosition="0">
          <references count="1">
            <reference field="4294967294" count="1" selected="0">
              <x v="0"/>
            </reference>
          </references>
        </pivotArea>
      </autoSortScope>
    </pivotField>
    <pivotField showAll="0"/>
    <pivotField showAll="0"/>
    <pivotField axis="axisRow" showAll="0" sortType="descending">
      <items count="869">
        <item x="508"/>
        <item x="117"/>
        <item x="519"/>
        <item x="380"/>
        <item x="268"/>
        <item x="129"/>
        <item x="688"/>
        <item x="618"/>
        <item x="446"/>
        <item x="617"/>
        <item x="283"/>
        <item x="284"/>
        <item x="289"/>
        <item x="625"/>
        <item x="285"/>
        <item x="653"/>
        <item x="18"/>
        <item x="502"/>
        <item x="648"/>
        <item x="416"/>
        <item x="32"/>
        <item x="417"/>
        <item x="419"/>
        <item x="654"/>
        <item x="647"/>
        <item x="324"/>
        <item x="506"/>
        <item x="137"/>
        <item x="652"/>
        <item x="812"/>
        <item x="772"/>
        <item x="221"/>
        <item x="568"/>
        <item x="471"/>
        <item x="852"/>
        <item x="791"/>
        <item x="639"/>
        <item x="776"/>
        <item x="319"/>
        <item x="79"/>
        <item x="685"/>
        <item x="450"/>
        <item x="67"/>
        <item x="69"/>
        <item x="631"/>
        <item x="757"/>
        <item x="781"/>
        <item x="630"/>
        <item x="120"/>
        <item x="649"/>
        <item x="124"/>
        <item x="122"/>
        <item x="123"/>
        <item x="533"/>
        <item x="561"/>
        <item x="646"/>
        <item x="430"/>
        <item x="240"/>
        <item x="454"/>
        <item x="573"/>
        <item x="449"/>
        <item x="743"/>
        <item x="782"/>
        <item x="663"/>
        <item x="539"/>
        <item x="414"/>
        <item x="411"/>
        <item x="410"/>
        <item x="434"/>
        <item x="451"/>
        <item x="546"/>
        <item x="251"/>
        <item x="44"/>
        <item x="125"/>
        <item x="455"/>
        <item x="855"/>
        <item x="109"/>
        <item x="119"/>
        <item x="717"/>
        <item x="54"/>
        <item x="53"/>
        <item x="66"/>
        <item x="435"/>
        <item x="38"/>
        <item x="704"/>
        <item x="670"/>
        <item x="726"/>
        <item x="721"/>
        <item x="725"/>
        <item x="724"/>
        <item x="722"/>
        <item x="723"/>
        <item x="544"/>
        <item x="547"/>
        <item x="43"/>
        <item x="551"/>
        <item x="525"/>
        <item x="690"/>
        <item x="55"/>
        <item x="629"/>
        <item x="36"/>
        <item x="637"/>
        <item x="857"/>
        <item x="413"/>
        <item x="118"/>
        <item x="696"/>
        <item x="667"/>
        <item x="641"/>
        <item x="848"/>
        <item x="849"/>
        <item x="847"/>
        <item x="864"/>
        <item x="517"/>
        <item x="702"/>
        <item x="527"/>
        <item x="554"/>
        <item x="415"/>
        <item x="560"/>
        <item x="580"/>
        <item x="633"/>
        <item x="52"/>
        <item x="666"/>
        <item x="427"/>
        <item x="590"/>
        <item x="71"/>
        <item x="720"/>
        <item x="706"/>
        <item x="593"/>
        <item x="716"/>
        <item x="830"/>
        <item x="112"/>
        <item x="619"/>
        <item x="780"/>
        <item x="236"/>
        <item x="700"/>
        <item x="73"/>
        <item x="420"/>
        <item x="80"/>
        <item x="681"/>
        <item x="844"/>
        <item x="389"/>
        <item x="320"/>
        <item x="437"/>
        <item x="458"/>
        <item x="490"/>
        <item x="426"/>
        <item x="425"/>
        <item x="223"/>
        <item x="314"/>
        <item x="703"/>
        <item x="486"/>
        <item x="489"/>
        <item x="513"/>
        <item x="308"/>
        <item x="305"/>
        <item x="75"/>
        <item x="228"/>
        <item x="483"/>
        <item x="89"/>
        <item x="267"/>
        <item x="82"/>
        <item x="480"/>
        <item x="310"/>
        <item x="491"/>
        <item x="669"/>
        <item x="668"/>
        <item x="224"/>
        <item x="313"/>
        <item x="81"/>
        <item x="78"/>
        <item x="83"/>
        <item x="492"/>
        <item x="70"/>
        <item x="487"/>
        <item x="266"/>
        <item x="481"/>
        <item x="216"/>
        <item x="494"/>
        <item x="488"/>
        <item x="495"/>
        <item x="496"/>
        <item x="497"/>
        <item x="499"/>
        <item x="707"/>
        <item x="698"/>
        <item x="795"/>
        <item x="158"/>
        <item x="851"/>
        <item x="381"/>
        <item x="638"/>
        <item x="645"/>
        <item x="291"/>
        <item x="779"/>
        <item x="583"/>
        <item x="563"/>
        <item x="13"/>
        <item x="183"/>
        <item x="196"/>
        <item x="607"/>
        <item x="147"/>
        <item x="865"/>
        <item x="165"/>
        <item x="854"/>
        <item x="676"/>
        <item x="762"/>
        <item x="187"/>
        <item x="90"/>
        <item x="461"/>
        <item x="24"/>
        <item x="839"/>
        <item x="209"/>
        <item x="661"/>
        <item x="660"/>
        <item x="662"/>
        <item x="390"/>
        <item x="361"/>
        <item x="737"/>
        <item x="803"/>
        <item x="333"/>
        <item x="834"/>
        <item x="5"/>
        <item x="8"/>
        <item x="298"/>
        <item x="17"/>
        <item x="9"/>
        <item x="711"/>
        <item x="3"/>
        <item x="189"/>
        <item x="440"/>
        <item x="156"/>
        <item x="801"/>
        <item x="292"/>
        <item x="832"/>
        <item x="262"/>
        <item x="842"/>
        <item x="302"/>
        <item x="20"/>
        <item x="362"/>
        <item x="697"/>
        <item x="265"/>
        <item x="300"/>
        <item x="828"/>
        <item x="367"/>
        <item x="199"/>
        <item x="128"/>
        <item x="356"/>
        <item x="675"/>
        <item x="86"/>
        <item x="256"/>
        <item x="253"/>
        <item x="255"/>
        <item x="254"/>
        <item x="102"/>
        <item x="441"/>
        <item x="106"/>
        <item x="507"/>
        <item x="589"/>
        <item x="604"/>
        <item x="293"/>
        <item x="294"/>
        <item x="817"/>
        <item x="759"/>
        <item x="858"/>
        <item x="578"/>
        <item x="105"/>
        <item x="51"/>
        <item x="475"/>
        <item x="765"/>
        <item x="477"/>
        <item x="92"/>
        <item x="39"/>
        <item x="860"/>
        <item x="708"/>
        <item x="202"/>
        <item x="744"/>
        <item x="585"/>
        <item x="47"/>
        <item x="331"/>
        <item x="278"/>
        <item x="203"/>
        <item x="793"/>
        <item x="797"/>
        <item x="584"/>
        <item x="334"/>
        <item x="335"/>
        <item x="276"/>
        <item x="408"/>
        <item x="391"/>
        <item x="799"/>
        <item x="2"/>
        <item x="126"/>
        <item x="27"/>
        <item x="45"/>
        <item x="48"/>
        <item x="157"/>
        <item x="134"/>
        <item x="133"/>
        <item x="160"/>
        <item x="141"/>
        <item x="153"/>
        <item x="155"/>
        <item x="760"/>
        <item x="198"/>
        <item x="592"/>
        <item x="56"/>
        <item x="768"/>
        <item x="770"/>
        <item x="769"/>
        <item x="58"/>
        <item x="474"/>
        <item x="595"/>
        <item x="100"/>
        <item x="61"/>
        <item x="290"/>
        <item x="264"/>
        <item x="824"/>
        <item x="280"/>
        <item x="823"/>
        <item x="271"/>
        <item x="194"/>
        <item x="808"/>
        <item x="136"/>
        <item x="135"/>
        <item x="674"/>
        <item x="144"/>
        <item x="145"/>
        <item x="146"/>
        <item x="154"/>
        <item x="756"/>
        <item x="773"/>
        <item x="627"/>
        <item x="143"/>
        <item x="786"/>
        <item x="605"/>
        <item x="164"/>
        <item x="388"/>
        <item x="612"/>
        <item x="643"/>
        <item x="387"/>
        <item x="139"/>
        <item x="98"/>
        <item x="386"/>
        <item x="93"/>
        <item x="734"/>
        <item x="220"/>
        <item x="727"/>
        <item x="14"/>
        <item x="476"/>
        <item x="733"/>
        <item x="732"/>
        <item x="91"/>
        <item x="866"/>
        <item x="462"/>
        <item x="49"/>
        <item x="374"/>
        <item x="364"/>
        <item x="485"/>
        <item x="378"/>
        <item x="470"/>
        <item x="376"/>
        <item x="567"/>
        <item x="97"/>
        <item x="151"/>
        <item x="571"/>
        <item x="6"/>
        <item x="31"/>
        <item x="829"/>
        <item x="774"/>
        <item x="822"/>
        <item x="678"/>
        <item x="522"/>
        <item x="837"/>
        <item x="810"/>
        <item x="608"/>
        <item x="393"/>
        <item x="611"/>
        <item x="99"/>
        <item x="758"/>
        <item x="755"/>
        <item x="365"/>
        <item x="798"/>
        <item x="392"/>
        <item x="28"/>
        <item x="142"/>
        <item x="190"/>
        <item x="853"/>
        <item x="195"/>
        <item x="581"/>
        <item x="327"/>
        <item x="856"/>
        <item x="394"/>
        <item x="337"/>
        <item x="369"/>
        <item x="373"/>
        <item x="371"/>
        <item x="4"/>
        <item x="763"/>
        <item x="761"/>
        <item x="835"/>
        <item x="800"/>
        <item x="796"/>
        <item x="19"/>
        <item x="159"/>
        <item x="140"/>
        <item x="95"/>
        <item x="559"/>
        <item x="794"/>
        <item x="442"/>
        <item x="245"/>
        <item x="767"/>
        <item x="467"/>
        <item x="548"/>
        <item x="813"/>
        <item x="395"/>
        <item x="821"/>
        <item x="613"/>
        <item x="29"/>
        <item x="188"/>
        <item x="163"/>
        <item x="149"/>
        <item x="184"/>
        <item x="186"/>
        <item x="569"/>
        <item x="396"/>
        <item x="838"/>
        <item x="88"/>
        <item x="600"/>
        <item x="787"/>
        <item x="397"/>
        <item x="398"/>
        <item x="399"/>
        <item x="479"/>
        <item x="379"/>
        <item x="372"/>
        <item x="766"/>
        <item x="33"/>
        <item x="602"/>
        <item x="22"/>
        <item x="741"/>
        <item x="579"/>
        <item x="730"/>
        <item x="368"/>
        <item x="400"/>
        <item x="41"/>
        <item x="219"/>
        <item x="15"/>
        <item x="557"/>
        <item x="596"/>
        <item x="843"/>
        <item x="401"/>
        <item x="161"/>
        <item x="447"/>
        <item x="577"/>
        <item x="574"/>
        <item x="771"/>
        <item x="108"/>
        <item x="841"/>
        <item x="809"/>
        <item x="651"/>
        <item x="472"/>
        <item x="862"/>
        <item x="40"/>
        <item x="101"/>
        <item x="1"/>
        <item x="802"/>
        <item x="162"/>
        <item x="657"/>
        <item x="382"/>
        <item x="665"/>
        <item x="60"/>
        <item x="811"/>
        <item x="587"/>
        <item x="150"/>
        <item x="222"/>
        <item x="42"/>
        <item x="214"/>
        <item x="244"/>
        <item x="246"/>
        <item x="747"/>
        <item x="432"/>
        <item x="104"/>
        <item x="478"/>
        <item x="460"/>
        <item x="217"/>
        <item x="402"/>
        <item x="505"/>
        <item x="516"/>
        <item x="50"/>
        <item x="861"/>
        <item x="469"/>
        <item x="74"/>
        <item x="784"/>
        <item x="231"/>
        <item x="609"/>
        <item x="197"/>
        <item x="232"/>
        <item x="366"/>
        <item x="610"/>
        <item x="30"/>
        <item x="731"/>
        <item x="230"/>
        <item x="465"/>
        <item x="606"/>
        <item x="718"/>
        <item x="277"/>
        <item x="439"/>
        <item x="558"/>
        <item x="328"/>
        <item x="21"/>
        <item x="712"/>
        <item x="229"/>
        <item x="709"/>
        <item x="34"/>
        <item x="541"/>
        <item x="295"/>
        <item x="403"/>
        <item x="550"/>
        <item x="664"/>
        <item x="182"/>
        <item x="282"/>
        <item x="281"/>
        <item x="23"/>
        <item x="384"/>
        <item x="311"/>
        <item x="588"/>
        <item x="459"/>
        <item x="658"/>
        <item x="659"/>
        <item x="107"/>
        <item x="805"/>
        <item x="207"/>
        <item x="208"/>
        <item x="206"/>
        <item x="57"/>
        <item x="850"/>
        <item x="355"/>
        <item x="500"/>
        <item x="501"/>
        <item x="521"/>
        <item x="509"/>
        <item x="503"/>
        <item x="504"/>
        <item x="512"/>
        <item x="515"/>
        <item x="511"/>
        <item x="514"/>
        <item x="520"/>
        <item x="243"/>
        <item x="242"/>
        <item x="241"/>
        <item x="530"/>
        <item x="418"/>
        <item x="565"/>
        <item x="526"/>
        <item x="686"/>
        <item x="433"/>
        <item x="650"/>
        <item x="555"/>
        <item x="542"/>
        <item x="622"/>
        <item x="263"/>
        <item x="867"/>
        <item x="535"/>
        <item x="537"/>
        <item x="536"/>
        <item x="534"/>
        <item x="538"/>
        <item x="111"/>
        <item x="114"/>
        <item x="113"/>
        <item x="626"/>
        <item x="634"/>
        <item x="719"/>
        <item x="564"/>
        <item x="453"/>
        <item x="456"/>
        <item x="540"/>
        <item x="424"/>
        <item x="260"/>
        <item x="621"/>
        <item x="616"/>
        <item x="423"/>
        <item x="528"/>
        <item x="615"/>
        <item x="326"/>
        <item x="274"/>
        <item x="296"/>
        <item x="623"/>
        <item x="677"/>
        <item x="620"/>
        <item x="127"/>
        <item x="632"/>
        <item x="642"/>
        <item x="640"/>
        <item x="671"/>
        <item x="628"/>
        <item x="436"/>
        <item x="687"/>
        <item x="543"/>
        <item x="545"/>
        <item x="110"/>
        <item x="715"/>
        <item x="714"/>
        <item x="531"/>
        <item x="532"/>
        <item x="644"/>
        <item x="115"/>
        <item x="624"/>
        <item x="212"/>
        <item x="204"/>
        <item x="84"/>
        <item x="85"/>
        <item x="329"/>
        <item x="138"/>
        <item x="322"/>
        <item x="421"/>
        <item x="166"/>
        <item x="7"/>
        <item x="358"/>
        <item x="238"/>
        <item x="457"/>
        <item x="63"/>
        <item x="575"/>
        <item x="273"/>
        <item x="316"/>
        <item x="788"/>
        <item x="482"/>
        <item x="713"/>
        <item x="121"/>
        <item x="683"/>
        <item x="62"/>
        <item x="692"/>
        <item x="635"/>
        <item x="215"/>
        <item x="428"/>
        <item x="748"/>
        <item x="699"/>
        <item x="233"/>
        <item x="775"/>
        <item x="309"/>
        <item x="225"/>
        <item x="790"/>
        <item x="323"/>
        <item x="279"/>
        <item x="287"/>
        <item x="705"/>
        <item x="249"/>
        <item x="689"/>
        <item x="37"/>
        <item x="498"/>
        <item x="64"/>
        <item x="529"/>
        <item x="72"/>
        <item x="76"/>
        <item x="234"/>
        <item x="257"/>
        <item x="753"/>
        <item x="752"/>
        <item x="552"/>
        <item x="553"/>
        <item x="597"/>
        <item x="493"/>
        <item x="448"/>
        <item x="701"/>
        <item x="684"/>
        <item x="431"/>
        <item x="318"/>
        <item x="303"/>
        <item x="815"/>
        <item x="695"/>
        <item x="259"/>
        <item x="429"/>
        <item x="306"/>
        <item x="269"/>
        <item x="116"/>
        <item x="679"/>
        <item x="286"/>
        <item x="317"/>
        <item x="312"/>
        <item x="789"/>
        <item x="484"/>
        <item x="412"/>
        <item x="315"/>
        <item x="272"/>
        <item x="227"/>
        <item x="239"/>
        <item x="751"/>
        <item x="261"/>
        <item x="682"/>
        <item x="694"/>
        <item x="754"/>
        <item x="745"/>
        <item x="235"/>
        <item x="523"/>
        <item x="680"/>
        <item x="258"/>
        <item x="778"/>
        <item x="307"/>
        <item x="77"/>
        <item x="746"/>
        <item x="270"/>
        <item x="582"/>
        <item x="586"/>
        <item x="321"/>
        <item x="304"/>
        <item x="452"/>
        <item x="26"/>
        <item x="736"/>
        <item x="422"/>
        <item x="636"/>
        <item x="750"/>
        <item x="510"/>
        <item x="783"/>
        <item x="693"/>
        <item x="325"/>
        <item x="237"/>
        <item x="749"/>
        <item x="0"/>
        <item x="524"/>
        <item x="65"/>
        <item x="226"/>
        <item x="549"/>
        <item x="16"/>
        <item x="840"/>
        <item x="96"/>
        <item x="566"/>
        <item x="777"/>
        <item x="11"/>
        <item x="804"/>
        <item x="218"/>
        <item x="518"/>
        <item x="338"/>
        <item x="739"/>
        <item x="740"/>
        <item x="360"/>
        <item x="473"/>
        <item x="599"/>
        <item x="591"/>
        <item x="562"/>
        <item x="598"/>
        <item x="594"/>
        <item x="710"/>
        <item x="339"/>
        <item x="152"/>
        <item x="132"/>
        <item x="130"/>
        <item x="806"/>
        <item x="792"/>
        <item x="764"/>
        <item x="576"/>
        <item x="466"/>
        <item x="614"/>
        <item x="468"/>
        <item x="826"/>
        <item x="601"/>
        <item x="375"/>
        <item x="785"/>
        <item x="191"/>
        <item x="656"/>
        <item x="655"/>
        <item x="297"/>
        <item x="288"/>
        <item x="363"/>
        <item x="383"/>
        <item x="464"/>
        <item x="409"/>
        <item x="807"/>
        <item x="336"/>
        <item x="820"/>
        <item x="404"/>
        <item x="25"/>
        <item x="301"/>
        <item x="357"/>
        <item x="210"/>
        <item x="193"/>
        <item x="211"/>
        <item x="672"/>
        <item x="673"/>
        <item x="863"/>
        <item x="359"/>
        <item x="438"/>
        <item x="35"/>
        <item x="405"/>
        <item x="103"/>
        <item x="148"/>
        <item x="370"/>
        <item x="205"/>
        <item x="729"/>
        <item x="728"/>
        <item x="10"/>
        <item x="603"/>
        <item x="406"/>
        <item x="192"/>
        <item x="572"/>
        <item x="12"/>
        <item x="738"/>
        <item x="94"/>
        <item x="299"/>
        <item x="407"/>
        <item x="87"/>
        <item x="556"/>
        <item x="213"/>
        <item x="68"/>
        <item x="833"/>
        <item x="819"/>
        <item x="185"/>
        <item x="201"/>
        <item x="463"/>
        <item x="332"/>
        <item x="445"/>
        <item x="330"/>
        <item x="385"/>
        <item x="46"/>
        <item x="825"/>
        <item x="59"/>
        <item x="444"/>
        <item x="827"/>
        <item x="836"/>
        <item x="831"/>
        <item x="846"/>
        <item x="845"/>
        <item x="816"/>
        <item x="570"/>
        <item x="818"/>
        <item x="814"/>
        <item x="247"/>
        <item x="250"/>
        <item x="252"/>
        <item x="443"/>
        <item x="200"/>
        <item x="248"/>
        <item x="275"/>
        <item x="691"/>
        <item x="131"/>
        <item x="742"/>
        <item x="735"/>
        <item x="859"/>
        <item x="377"/>
        <item x="340"/>
        <item x="341"/>
        <item x="342"/>
        <item x="343"/>
        <item x="344"/>
        <item x="345"/>
        <item x="346"/>
        <item x="347"/>
        <item x="348"/>
        <item x="349"/>
        <item x="350"/>
        <item x="351"/>
        <item x="352"/>
        <item x="353"/>
        <item x="354"/>
        <item x="167"/>
        <item x="168"/>
        <item x="169"/>
        <item x="170"/>
        <item x="171"/>
        <item x="172"/>
        <item x="173"/>
        <item x="174"/>
        <item x="175"/>
        <item x="176"/>
        <item x="177"/>
        <item x="178"/>
        <item x="179"/>
        <item x="180"/>
        <item x="18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6"/>
  </rowFields>
  <rowItems count="831">
    <i>
      <x v="85"/>
    </i>
    <i>
      <x v="397"/>
    </i>
    <i>
      <x v="459"/>
    </i>
    <i>
      <x v="300"/>
    </i>
    <i>
      <x v="478"/>
    </i>
    <i>
      <x v="472"/>
    </i>
    <i>
      <x v="290"/>
    </i>
    <i>
      <x v="47"/>
    </i>
    <i>
      <x v="299"/>
    </i>
    <i>
      <x v="599"/>
    </i>
    <i>
      <x v="216"/>
    </i>
    <i>
      <x v="413"/>
    </i>
    <i>
      <x v="9"/>
    </i>
    <i>
      <x v="531"/>
    </i>
    <i>
      <x v="799"/>
    </i>
    <i>
      <x v="206"/>
    </i>
    <i>
      <x v="418"/>
    </i>
    <i>
      <x v="338"/>
    </i>
    <i>
      <x v="56"/>
    </i>
    <i>
      <x v="185"/>
    </i>
    <i>
      <x v="305"/>
    </i>
    <i>
      <x v="664"/>
    </i>
    <i>
      <x v="679"/>
    </i>
    <i>
      <x v="517"/>
    </i>
    <i>
      <x v="429"/>
    </i>
    <i>
      <x v="339"/>
    </i>
    <i>
      <x v="691"/>
    </i>
    <i>
      <x v="496"/>
    </i>
    <i>
      <x v="425"/>
    </i>
    <i>
      <x v="73"/>
    </i>
    <i>
      <x v="52"/>
    </i>
    <i>
      <x v="450"/>
    </i>
    <i>
      <x v="454"/>
    </i>
    <i>
      <x v="835"/>
    </i>
    <i>
      <x v="571"/>
    </i>
    <i>
      <x v="240"/>
    </i>
    <i>
      <x v="403"/>
    </i>
    <i>
      <x v="406"/>
    </i>
    <i>
      <x v="480"/>
    </i>
    <i>
      <x v="491"/>
    </i>
    <i>
      <x v="423"/>
    </i>
    <i>
      <x v="519"/>
    </i>
    <i>
      <x v="514"/>
    </i>
    <i>
      <x v="707"/>
    </i>
    <i>
      <x v="594"/>
    </i>
    <i>
      <x v="520"/>
    </i>
    <i>
      <x v="410"/>
    </i>
    <i>
      <x v="527"/>
    </i>
    <i>
      <x v="359"/>
    </i>
    <i>
      <x v="115"/>
    </i>
    <i>
      <x v="793"/>
    </i>
    <i>
      <x v="522"/>
    </i>
    <i>
      <x v="188"/>
    </i>
    <i>
      <x v="837"/>
    </i>
    <i>
      <x v="409"/>
    </i>
    <i>
      <x v="411"/>
    </i>
    <i>
      <x v="334"/>
    </i>
    <i>
      <x v="441"/>
    </i>
    <i>
      <x v="281"/>
    </i>
    <i>
      <x v="340"/>
    </i>
    <i>
      <x v="296"/>
    </i>
    <i>
      <x v="342"/>
    </i>
    <i>
      <x v="748"/>
    </i>
    <i>
      <x v="523"/>
    </i>
    <i>
      <x v="361"/>
    </i>
    <i>
      <x v="256"/>
    </i>
    <i>
      <x v="690"/>
    </i>
    <i>
      <x v="335"/>
    </i>
    <i>
      <x v="116"/>
    </i>
    <i>
      <x v="598"/>
    </i>
    <i>
      <x v="103"/>
    </i>
    <i>
      <x v="716"/>
    </i>
    <i>
      <x v="492"/>
    </i>
    <i>
      <x v="675"/>
    </i>
    <i>
      <x v="329"/>
    </i>
    <i>
      <x v="113"/>
    </i>
    <i>
      <x v="3"/>
    </i>
    <i>
      <x v="747"/>
    </i>
    <i>
      <x v="521"/>
    </i>
    <i>
      <x v="784"/>
    </i>
    <i>
      <x v="427"/>
    </i>
    <i>
      <x v="376"/>
    </i>
    <i>
      <x v="348"/>
    </i>
    <i>
      <x v="231"/>
    </i>
    <i>
      <x v="96"/>
    </i>
    <i>
      <x v="750"/>
    </i>
    <i>
      <x v="613"/>
    </i>
    <i>
      <x v="625"/>
    </i>
    <i>
      <x v="791"/>
    </i>
    <i>
      <x v="847"/>
    </i>
    <i>
      <x v="419"/>
    </i>
    <i>
      <x v="609"/>
    </i>
    <i>
      <x v="467"/>
    </i>
    <i>
      <x v="530"/>
    </i>
    <i>
      <x v="162"/>
    </i>
    <i>
      <x v="144"/>
    </i>
    <i>
      <x v="400"/>
    </i>
    <i>
      <x v="92"/>
    </i>
    <i>
      <x v="61"/>
    </i>
    <i>
      <x v="434"/>
    </i>
    <i>
      <x v="785"/>
    </i>
    <i>
      <x v="62"/>
    </i>
    <i>
      <x v="501"/>
    </i>
    <i>
      <x v="782"/>
    </i>
    <i>
      <x v="712"/>
    </i>
    <i>
      <x v="154"/>
    </i>
    <i>
      <x v="686"/>
    </i>
    <i>
      <x v="55"/>
    </i>
    <i>
      <x v="704"/>
    </i>
    <i>
      <x v="526"/>
    </i>
    <i>
      <x v="114"/>
    </i>
    <i>
      <x v="246"/>
    </i>
    <i>
      <x v="18"/>
    </i>
    <i>
      <x v="153"/>
    </i>
    <i>
      <x v="771"/>
    </i>
    <i>
      <x v="642"/>
    </i>
    <i>
      <x v="316"/>
    </i>
    <i>
      <x v="306"/>
    </i>
    <i>
      <x v="28"/>
    </i>
    <i>
      <x v="349"/>
    </i>
    <i>
      <x v="635"/>
    </i>
    <i>
      <x v="420"/>
    </i>
    <i>
      <x v="697"/>
    </i>
    <i>
      <x v="515"/>
    </i>
    <i>
      <x v="99"/>
    </i>
    <i>
      <x v="856"/>
    </i>
    <i>
      <x v="797"/>
    </i>
    <i>
      <x v="796"/>
    </i>
    <i>
      <x v="508"/>
    </i>
    <i>
      <x v="811"/>
    </i>
    <i>
      <x v="199"/>
    </i>
    <i>
      <x v="181"/>
    </i>
    <i>
      <x v="264"/>
    </i>
    <i>
      <x v="445"/>
    </i>
    <i>
      <x v="442"/>
    </i>
    <i>
      <x v="37"/>
    </i>
    <i>
      <x v="51"/>
    </i>
    <i>
      <x v="532"/>
    </i>
    <i>
      <x v="131"/>
    </i>
    <i>
      <x v="380"/>
    </i>
    <i>
      <x v="846"/>
    </i>
    <i>
      <x v="294"/>
    </i>
    <i>
      <x v="357"/>
    </i>
    <i>
      <x v="672"/>
    </i>
    <i>
      <x v="730"/>
    </i>
    <i>
      <x v="749"/>
    </i>
    <i>
      <x v="402"/>
    </i>
    <i>
      <x v="295"/>
    </i>
    <i>
      <x v="258"/>
    </i>
    <i>
      <x v="428"/>
    </i>
    <i>
      <x v="809"/>
    </i>
    <i>
      <x v="494"/>
    </i>
    <i>
      <x v="513"/>
    </i>
    <i>
      <x v="677"/>
    </i>
    <i>
      <x v="93"/>
    </i>
    <i>
      <x v="196"/>
    </i>
    <i>
      <x v="65"/>
    </i>
    <i>
      <x v="641"/>
    </i>
    <i>
      <x v="652"/>
    </i>
    <i>
      <x v="792"/>
    </i>
    <i>
      <x v="362"/>
    </i>
    <i>
      <x v="774"/>
    </i>
    <i>
      <x v="186"/>
    </i>
    <i>
      <x v="673"/>
    </i>
    <i>
      <x v="347"/>
    </i>
    <i>
      <x v="202"/>
    </i>
    <i>
      <x v="844"/>
    </i>
    <i>
      <x v="586"/>
    </i>
    <i>
      <x v="543"/>
    </i>
    <i>
      <x v="565"/>
    </i>
    <i>
      <x v="104"/>
    </i>
    <i>
      <x v="109"/>
    </i>
    <i>
      <x v="101"/>
    </i>
    <i>
      <x v="661"/>
    </i>
    <i>
      <x v="606"/>
    </i>
    <i>
      <x v="658"/>
    </i>
    <i>
      <x v="511"/>
    </i>
    <i>
      <x v="852"/>
    </i>
    <i>
      <x v="341"/>
    </i>
    <i>
      <x v="7"/>
    </i>
    <i>
      <x v="298"/>
    </i>
    <i>
      <x v="27"/>
    </i>
    <i>
      <x v="193"/>
    </i>
    <i>
      <x v="367"/>
    </i>
    <i>
      <x v="498"/>
    </i>
    <i>
      <x v="152"/>
    </i>
    <i>
      <x v="307"/>
    </i>
    <i>
      <x v="4"/>
    </i>
    <i>
      <x v="624"/>
    </i>
    <i>
      <x v="794"/>
    </i>
    <i>
      <x v="210"/>
    </i>
    <i>
      <x v="64"/>
    </i>
    <i>
      <x v="31"/>
    </i>
    <i>
      <x v="463"/>
    </i>
    <i>
      <x v="95"/>
    </i>
    <i>
      <x v="288"/>
    </i>
    <i>
      <x v="167"/>
    </i>
    <i>
      <x v="529"/>
    </i>
    <i>
      <x v="699"/>
    </i>
    <i>
      <x v="518"/>
    </i>
    <i>
      <x v="446"/>
    </i>
    <i>
      <x v="2"/>
    </i>
    <i>
      <x v="681"/>
    </i>
    <i>
      <x v="667"/>
    </i>
    <i>
      <x v="343"/>
    </i>
    <i>
      <x v="346"/>
    </i>
    <i>
      <x v="236"/>
    </i>
    <i>
      <x v="702"/>
    </i>
    <i>
      <x v="612"/>
    </i>
    <i>
      <x v="350"/>
    </i>
    <i>
      <x v="5"/>
    </i>
    <i>
      <x v="507"/>
    </i>
    <i>
      <x v="666"/>
    </i>
    <i>
      <x v="674"/>
    </i>
    <i>
      <x v="468"/>
    </i>
    <i>
      <x v="629"/>
    </i>
    <i>
      <x v="365"/>
    </i>
    <i>
      <x v="331"/>
    </i>
    <i>
      <x v="134"/>
    </i>
    <i>
      <x v="269"/>
    </i>
    <i>
      <x v="130"/>
    </i>
    <i>
      <x v="801"/>
    </i>
    <i>
      <x v="561"/>
    </i>
    <i>
      <x v="53"/>
    </i>
    <i>
      <x v="22"/>
    </i>
    <i>
      <x v="390"/>
    </i>
    <i>
      <x v="643"/>
    </i>
    <i>
      <x v="596"/>
    </i>
    <i>
      <x v="327"/>
    </i>
    <i>
      <x v="229"/>
    </i>
    <i>
      <x v="325"/>
    </i>
    <i>
      <x v="311"/>
    </i>
    <i>
      <x v="399"/>
    </i>
    <i>
      <x v="326"/>
    </i>
    <i>
      <x v="756"/>
    </i>
    <i>
      <x v="486"/>
    </i>
    <i>
      <x v="243"/>
    </i>
    <i>
      <x v="102"/>
    </i>
    <i>
      <x v="710"/>
    </i>
    <i>
      <x v="557"/>
    </i>
    <i>
      <x v="603"/>
    </i>
    <i>
      <x v="790"/>
    </i>
    <i>
      <x v="302"/>
    </i>
    <i>
      <x v="70"/>
    </i>
    <i>
      <x v="471"/>
    </i>
    <i>
      <x v="270"/>
    </i>
    <i>
      <x v="72"/>
    </i>
    <i>
      <x v="421"/>
    </i>
    <i>
      <x v="54"/>
    </i>
    <i>
      <x v="608"/>
    </i>
    <i>
      <x v="786"/>
    </i>
    <i>
      <x v="754"/>
    </i>
    <i>
      <x v="83"/>
    </i>
    <i>
      <x v="324"/>
    </i>
    <i>
      <x v="323"/>
    </i>
    <i>
      <x v="377"/>
    </i>
    <i>
      <x v="836"/>
    </i>
    <i>
      <x v="177"/>
    </i>
    <i>
      <x v="354"/>
    </i>
    <i>
      <x v="769"/>
    </i>
    <i>
      <x v="795"/>
    </i>
    <i>
      <x v="278"/>
    </i>
    <i>
      <x v="157"/>
    </i>
    <i>
      <x v="178"/>
    </i>
    <i>
      <x v="261"/>
    </i>
    <i>
      <x v="787"/>
    </i>
    <i>
      <x v="564"/>
    </i>
    <i>
      <x v="525"/>
    </i>
    <i>
      <x v="558"/>
    </i>
    <i>
      <x v="504"/>
    </i>
    <i>
      <x v="412"/>
    </i>
    <i>
      <x v="309"/>
    </i>
    <i>
      <x v="63"/>
    </i>
    <i>
      <x v="332"/>
    </i>
    <i>
      <x v="195"/>
    </i>
    <i>
      <x v="378"/>
    </i>
    <i>
      <x v="389"/>
    </i>
    <i>
      <x v="449"/>
    </i>
    <i>
      <x v="563"/>
    </i>
    <i>
      <x v="698"/>
    </i>
    <i>
      <x v="138"/>
    </i>
    <i>
      <x v="111"/>
    </i>
    <i>
      <x v="318"/>
    </i>
    <i>
      <x v="266"/>
    </i>
    <i>
      <x v="539"/>
    </i>
    <i>
      <x v="678"/>
    </i>
    <i>
      <x v="623"/>
    </i>
    <i>
      <x v="364"/>
    </i>
    <i>
      <x v="277"/>
    </i>
    <i>
      <x v="330"/>
    </i>
    <i>
      <x v="319"/>
    </i>
    <i>
      <x v="201"/>
    </i>
    <i>
      <x v="455"/>
    </i>
    <i>
      <x v="542"/>
    </i>
    <i>
      <x v="639"/>
    </i>
    <i>
      <x v="829"/>
    </i>
    <i>
      <x v="687"/>
    </i>
    <i>
      <x v="192"/>
    </i>
    <i>
      <x v="562"/>
    </i>
    <i>
      <x v="184"/>
    </i>
    <i>
      <x v="541"/>
    </i>
    <i>
      <x v="703"/>
    </i>
    <i>
      <x v="447"/>
    </i>
    <i>
      <x v="32"/>
    </i>
    <i>
      <x v="369"/>
    </i>
    <i>
      <x v="132"/>
    </i>
    <i>
      <x v="150"/>
    </i>
    <i>
      <x v="59"/>
    </i>
    <i>
      <x v="373"/>
    </i>
    <i>
      <x v="274"/>
    </i>
    <i>
      <x v="617"/>
    </i>
    <i>
      <x v="587"/>
    </i>
    <i>
      <x v="651"/>
    </i>
    <i>
      <x v="417"/>
    </i>
    <i>
      <x v="133"/>
    </i>
    <i>
      <x v="212"/>
    </i>
    <i>
      <x v="213"/>
    </i>
    <i>
      <x v="810"/>
    </i>
    <i>
      <x v="443"/>
    </i>
    <i>
      <x v="567"/>
    </i>
    <i>
      <x v="708"/>
    </i>
    <i>
      <x v="228"/>
    </i>
    <i>
      <x v="259"/>
    </i>
    <i>
      <x v="859"/>
    </i>
    <i>
      <x v="701"/>
    </i>
    <i>
      <x v="580"/>
    </i>
    <i>
      <x v="614"/>
    </i>
    <i>
      <x v="789"/>
    </i>
    <i>
      <x v="215"/>
    </i>
    <i>
      <x v="34"/>
    </i>
    <i>
      <x v="89"/>
    </i>
    <i>
      <x v="656"/>
    </i>
    <i>
      <x v="645"/>
    </i>
    <i>
      <x v="676"/>
    </i>
    <i>
      <x v="396"/>
    </i>
    <i>
      <x v="415"/>
    </i>
    <i>
      <x v="315"/>
    </i>
    <i>
      <x v="392"/>
    </i>
    <i>
      <x v="616"/>
    </i>
    <i>
      <x v="545"/>
    </i>
    <i>
      <x v="200"/>
    </i>
    <i>
      <x v="821"/>
    </i>
    <i>
      <x v="1"/>
    </i>
    <i>
      <x v="123"/>
    </i>
    <i>
      <x v="124"/>
    </i>
    <i>
      <x v="398"/>
    </i>
    <i>
      <x v="386"/>
    </i>
    <i>
      <x v="310"/>
    </i>
    <i>
      <x v="26"/>
    </i>
    <i>
      <x v="589"/>
    </i>
    <i>
      <x v="696"/>
    </i>
    <i>
      <x v="576"/>
    </i>
    <i>
      <x v="460"/>
    </i>
    <i>
      <x v="379"/>
    </i>
    <i>
      <x v="416"/>
    </i>
    <i>
      <x v="383"/>
    </i>
    <i>
      <x v="422"/>
    </i>
    <i>
      <x v="760"/>
    </i>
    <i>
      <x v="534"/>
    </i>
    <i>
      <x v="553"/>
    </i>
    <i>
      <x v="356"/>
    </i>
    <i>
      <x v="135"/>
    </i>
    <i>
      <x v="13"/>
    </i>
    <i>
      <x v="66"/>
    </i>
    <i>
      <x v="568"/>
    </i>
    <i>
      <x v="30"/>
    </i>
    <i>
      <x v="108"/>
    </i>
    <i>
      <x v="209"/>
    </i>
    <i>
      <x v="815"/>
    </i>
    <i>
      <x v="654"/>
    </i>
    <i>
      <x v="688"/>
    </i>
    <i>
      <x v="765"/>
    </i>
    <i>
      <x v="81"/>
    </i>
    <i>
      <x v="276"/>
    </i>
    <i>
      <x v="489"/>
    </i>
    <i>
      <x v="493"/>
    </i>
    <i>
      <x v="448"/>
    </i>
    <i>
      <x v="187"/>
    </i>
    <i>
      <x v="431"/>
    </i>
    <i>
      <x v="286"/>
    </i>
    <i>
      <x v="60"/>
    </i>
    <i>
      <x v="488"/>
    </i>
    <i>
      <x v="485"/>
    </i>
    <i>
      <x v="550"/>
    </i>
    <i>
      <x v="207"/>
    </i>
    <i>
      <x v="267"/>
    </i>
    <i>
      <x v="239"/>
    </i>
    <i>
      <x v="189"/>
    </i>
    <i>
      <x v="560"/>
    </i>
    <i>
      <x v="671"/>
    </i>
    <i>
      <x v="860"/>
    </i>
    <i>
      <x v="35"/>
    </i>
    <i>
      <x v="248"/>
    </i>
    <i>
      <x v="777"/>
    </i>
    <i>
      <x v="540"/>
    </i>
    <i>
      <x v="503"/>
    </i>
    <i>
      <x v="818"/>
    </i>
    <i>
      <x v="404"/>
    </i>
    <i>
      <x v="251"/>
    </i>
    <i>
      <x v="155"/>
    </i>
    <i>
      <x v="147"/>
    </i>
    <i>
      <x v="626"/>
    </i>
    <i>
      <x v="638"/>
    </i>
    <i>
      <x v="776"/>
    </i>
    <i>
      <x v="544"/>
    </i>
    <i>
      <x v="622"/>
    </i>
    <i>
      <x v="328"/>
    </i>
    <i>
      <x v="344"/>
    </i>
    <i>
      <x v="588"/>
    </i>
    <i>
      <x v="559"/>
    </i>
    <i>
      <x v="682"/>
    </i>
    <i>
      <x v="314"/>
    </i>
    <i>
      <x v="227"/>
    </i>
    <i>
      <x v="435"/>
    </i>
    <i>
      <x v="453"/>
    </i>
    <i>
      <x v="573"/>
    </i>
    <i>
      <x v="848"/>
    </i>
    <i>
      <x v="604"/>
    </i>
    <i>
      <x v="265"/>
    </i>
    <i>
      <x v="173"/>
    </i>
    <i>
      <x v="208"/>
    </i>
    <i>
      <x v="352"/>
    </i>
    <i>
      <x v="190"/>
    </i>
    <i>
      <x v="640"/>
    </i>
    <i>
      <x v="279"/>
    </i>
    <i>
      <x v="238"/>
    </i>
    <i>
      <x v="204"/>
    </i>
    <i>
      <x v="38"/>
    </i>
    <i>
      <x v="163"/>
    </i>
    <i>
      <x v="592"/>
    </i>
    <i>
      <x v="647"/>
    </i>
    <i>
      <x v="644"/>
    </i>
    <i>
      <x v="280"/>
    </i>
    <i>
      <x v="414"/>
    </i>
    <i>
      <x v="46"/>
    </i>
    <i>
      <x v="618"/>
    </i>
    <i>
      <x v="732"/>
    </i>
    <i>
      <x v="778"/>
    </i>
    <i>
      <x v="25"/>
    </i>
    <i>
      <x v="159"/>
    </i>
    <i>
      <x v="407"/>
    </i>
    <i>
      <x v="257"/>
    </i>
    <i>
      <x v="845"/>
    </i>
    <i>
      <x v="766"/>
    </i>
    <i>
      <x v="770"/>
    </i>
    <i>
      <x v="806"/>
    </i>
    <i>
      <x v="715"/>
    </i>
    <i>
      <x v="619"/>
    </i>
    <i>
      <x v="605"/>
    </i>
    <i>
      <x v="370"/>
    </i>
    <i>
      <x v="241"/>
    </i>
    <i>
      <x v="15"/>
    </i>
    <i>
      <x v="388"/>
    </i>
    <i>
      <x v="649"/>
    </i>
    <i>
      <x v="505"/>
    </i>
    <i>
      <x v="197"/>
    </i>
    <i>
      <x v="301"/>
    </i>
    <i>
      <x v="10"/>
    </i>
    <i>
      <x v="151"/>
    </i>
    <i>
      <x v="219"/>
    </i>
    <i>
      <x v="94"/>
    </i>
    <i>
      <x v="684"/>
    </i>
    <i>
      <x v="726"/>
    </i>
    <i>
      <x v="724"/>
    </i>
    <i>
      <x v="112"/>
    </i>
    <i>
      <x v="462"/>
    </i>
    <i>
      <x v="734"/>
    </i>
    <i>
      <x v="368"/>
    </i>
    <i>
      <x v="260"/>
    </i>
    <i>
      <x v="741"/>
    </i>
    <i>
      <x v="823"/>
    </i>
    <i>
      <x v="528"/>
    </i>
    <i>
      <x v="211"/>
    </i>
    <i>
      <x v="237"/>
    </i>
    <i>
      <x v="6"/>
    </i>
    <i>
      <x v="252"/>
    </i>
    <i>
      <x v="680"/>
    </i>
    <i>
      <x v="772"/>
    </i>
    <i>
      <x v="723"/>
    </i>
    <i>
      <x v="655"/>
    </i>
    <i>
      <x v="593"/>
    </i>
    <i>
      <x v="721"/>
    </i>
    <i>
      <x v="444"/>
    </i>
    <i>
      <x v="546"/>
    </i>
    <i>
      <x v="126"/>
    </i>
    <i>
      <x v="822"/>
    </i>
    <i>
      <x v="233"/>
    </i>
    <i>
      <x v="12"/>
    </i>
    <i>
      <x v="57"/>
    </i>
    <i>
      <x v="384"/>
    </i>
    <i>
      <x v="29"/>
    </i>
    <i>
      <x v="497"/>
    </i>
    <i>
      <x v="700"/>
    </i>
    <i>
      <x v="783"/>
    </i>
    <i>
      <x v="549"/>
    </i>
    <i>
      <x v="739"/>
    </i>
    <i>
      <x v="49"/>
    </i>
    <i>
      <x v="393"/>
    </i>
    <i>
      <x v="244"/>
    </i>
    <i>
      <x v="353"/>
    </i>
    <i>
      <x v="174"/>
    </i>
    <i>
      <x v="16"/>
    </i>
    <i>
      <x v="582"/>
    </i>
    <i>
      <x v="808"/>
    </i>
    <i>
      <x v="457"/>
    </i>
    <i>
      <x v="433"/>
    </i>
    <i>
      <x v="217"/>
    </i>
    <i>
      <x v="272"/>
    </i>
    <i>
      <x v="437"/>
    </i>
    <i>
      <x v="669"/>
    </i>
    <i>
      <x v="788"/>
    </i>
    <i>
      <x v="510"/>
    </i>
    <i>
      <x v="68"/>
    </i>
    <i>
      <x v="156"/>
    </i>
    <i>
      <x v="285"/>
    </i>
    <i>
      <x v="14"/>
    </i>
    <i>
      <x v="740"/>
    </i>
    <i>
      <x v="438"/>
    </i>
    <i>
      <x v="465"/>
    </i>
    <i>
      <x v="509"/>
    </i>
    <i>
      <x v="499"/>
    </i>
    <i>
      <x v="255"/>
    </i>
    <i>
      <x v="148"/>
    </i>
    <i>
      <x v="33"/>
    </i>
    <i>
      <x v="234"/>
    </i>
    <i>
      <x v="98"/>
    </i>
    <i>
      <x v="84"/>
    </i>
    <i>
      <x v="516"/>
    </i>
    <i>
      <x v="798"/>
    </i>
    <i>
      <x v="484"/>
    </i>
    <i>
      <x v="597"/>
    </i>
    <i>
      <x v="483"/>
    </i>
    <i>
      <x v="214"/>
    </i>
    <i>
      <x v="254"/>
    </i>
    <i>
      <x v="337"/>
    </i>
    <i>
      <x v="275"/>
    </i>
    <i>
      <x v="43"/>
    </i>
    <i>
      <x v="171"/>
    </i>
    <i>
      <x v="191"/>
    </i>
    <i>
      <x v="646"/>
    </i>
    <i>
      <x v="781"/>
    </i>
    <i>
      <x v="500"/>
    </i>
    <i>
      <x v="473"/>
    </i>
    <i>
      <x v="100"/>
    </i>
    <i>
      <x v="44"/>
    </i>
    <i>
      <x v="75"/>
    </i>
    <i>
      <x v="758"/>
    </i>
    <i>
      <x v="628"/>
    </i>
    <i>
      <x v="456"/>
    </i>
    <i>
      <x v="524"/>
    </i>
    <i>
      <x v="827"/>
    </i>
    <i>
      <x v="761"/>
    </i>
    <i>
      <x v="736"/>
    </i>
    <i>
      <x v="849"/>
    </i>
    <i>
      <x v="461"/>
    </i>
    <i>
      <x v="205"/>
    </i>
    <i>
      <x v="245"/>
    </i>
    <i>
      <x v="694"/>
    </i>
    <i>
      <x v="585"/>
    </i>
    <i>
      <x v="556"/>
    </i>
    <i>
      <x v="313"/>
    </i>
    <i>
      <x v="121"/>
    </i>
    <i>
      <x v="141"/>
    </i>
    <i>
      <x v="180"/>
    </i>
    <i>
      <x v="161"/>
    </i>
    <i>
      <x v="77"/>
    </i>
    <i>
      <x v="271"/>
    </i>
    <i>
      <x v="737"/>
    </i>
    <i>
      <x v="755"/>
    </i>
    <i>
      <x v="692"/>
    </i>
    <i>
      <x v="345"/>
    </i>
    <i>
      <x v="117"/>
    </i>
    <i>
      <x v="440"/>
    </i>
    <i>
      <x v="757"/>
    </i>
    <i>
      <x v="262"/>
    </i>
    <i>
      <x v="268"/>
    </i>
    <i>
      <x v="636"/>
    </i>
    <i>
      <x v="490"/>
    </i>
    <i>
      <x v="45"/>
    </i>
    <i>
      <x v="222"/>
    </i>
    <i>
      <x v="80"/>
    </i>
    <i>
      <x v="466"/>
    </i>
    <i>
      <x v="536"/>
    </i>
    <i>
      <x v="90"/>
    </i>
    <i>
      <x v="203"/>
    </i>
    <i>
      <x v="17"/>
    </i>
    <i>
      <x v="382"/>
    </i>
    <i>
      <x v="387"/>
    </i>
    <i>
      <x v="242"/>
    </i>
    <i>
      <x v="866"/>
    </i>
    <i>
      <x v="867"/>
    </i>
    <i>
      <x v="502"/>
    </i>
    <i>
      <x v="583"/>
    </i>
    <i>
      <x v="813"/>
    </i>
    <i>
      <x v="843"/>
    </i>
    <i>
      <x v="506"/>
    </i>
    <i>
      <x v="590"/>
    </i>
    <i>
      <x v="41"/>
    </i>
    <i>
      <x v="432"/>
    </i>
    <i>
      <x v="129"/>
    </i>
    <i>
      <x v="120"/>
    </i>
    <i>
      <x v="858"/>
    </i>
    <i>
      <x v="780"/>
    </i>
    <i>
      <x v="439"/>
    </i>
    <i>
      <x v="828"/>
    </i>
    <i>
      <x v="82"/>
    </i>
    <i>
      <x v="125"/>
    </i>
    <i>
      <x v="631"/>
    </i>
    <i>
      <x v="768"/>
    </i>
    <i>
      <x v="577"/>
    </i>
    <i>
      <x v="569"/>
    </i>
    <i>
      <x v="87"/>
    </i>
    <i>
      <x v="394"/>
    </i>
    <i>
      <x v="289"/>
    </i>
    <i>
      <x v="67"/>
    </i>
    <i>
      <x v="139"/>
    </i>
    <i>
      <x v="803"/>
    </i>
    <i>
      <x v="474"/>
    </i>
    <i>
      <x v="753"/>
    </i>
    <i>
      <x v="42"/>
    </i>
    <i>
      <x v="273"/>
    </i>
    <i>
      <x v="487"/>
    </i>
    <i>
      <x v="657"/>
    </i>
    <i>
      <x v="293"/>
    </i>
    <i>
      <x v="127"/>
    </i>
    <i>
      <x v="23"/>
    </i>
    <i>
      <x v="775"/>
    </i>
    <i>
      <x v="800"/>
    </i>
    <i>
      <x v="572"/>
    </i>
    <i>
      <x v="570"/>
    </i>
    <i>
      <x v="86"/>
    </i>
    <i>
      <x v="759"/>
    </i>
    <i>
      <x v="863"/>
    </i>
    <i>
      <x v="717"/>
    </i>
    <i>
      <x v="142"/>
    </i>
    <i>
      <x v="226"/>
    </i>
    <i>
      <x v="50"/>
    </i>
    <i>
      <x v="88"/>
    </i>
    <i>
      <x v="733"/>
    </i>
    <i>
      <x v="627"/>
    </i>
    <i>
      <x v="538"/>
    </i>
    <i>
      <x v="728"/>
    </i>
    <i>
      <x v="79"/>
    </i>
    <i>
      <x v="11"/>
    </i>
    <i>
      <x v="405"/>
    </i>
    <i>
      <x v="659"/>
    </i>
    <i>
      <x v="817"/>
    </i>
    <i>
      <x v="718"/>
    </i>
    <i>
      <x v="825"/>
    </i>
    <i>
      <x v="230"/>
    </i>
    <i>
      <x v="591"/>
    </i>
    <i>
      <x v="566"/>
    </i>
    <i>
      <x v="476"/>
    </i>
    <i>
      <x v="832"/>
    </i>
    <i>
      <x v="762"/>
    </i>
    <i>
      <x v="194"/>
    </i>
    <i>
      <x v="176"/>
    </i>
    <i>
      <x v="282"/>
    </i>
    <i>
      <x v="220"/>
    </i>
    <i>
      <x v="637"/>
    </i>
    <i>
      <x v="735"/>
    </i>
    <i>
      <x v="763"/>
    </i>
    <i>
      <x v="537"/>
    </i>
    <i>
      <x v="122"/>
    </i>
    <i>
      <x v="179"/>
    </i>
    <i>
      <x v="183"/>
    </i>
    <i>
      <x v="470"/>
    </i>
    <i>
      <x v="149"/>
    </i>
    <i>
      <x v="110"/>
    </i>
    <i>
      <x v="320"/>
    </i>
    <i>
      <x v="221"/>
    </i>
    <i>
      <x v="551"/>
    </i>
    <i>
      <x v="842"/>
    </i>
    <i>
      <x v="105"/>
    </i>
    <i>
      <x v="401"/>
    </i>
    <i>
      <x v="683"/>
    </i>
    <i>
      <x v="812"/>
    </i>
    <i>
      <x v="322"/>
    </i>
    <i>
      <x v="482"/>
    </i>
    <i>
      <x v="634"/>
    </i>
    <i>
      <x v="464"/>
    </i>
    <i>
      <x v="693"/>
    </i>
    <i>
      <x v="773"/>
    </i>
    <i>
      <x v="351"/>
    </i>
    <i>
      <x v="371"/>
    </i>
    <i>
      <x v="355"/>
    </i>
    <i>
      <x v="426"/>
    </i>
    <i>
      <x v="374"/>
    </i>
    <i>
      <x v="804"/>
    </i>
    <i>
      <x v="633"/>
    </i>
    <i>
      <x v="819"/>
    </i>
    <i>
      <x v="292"/>
    </i>
    <i>
      <x v="182"/>
    </i>
    <i>
      <x v="648"/>
    </i>
    <i>
      <x v="395"/>
    </i>
    <i>
      <x v="19"/>
    </i>
    <i>
      <x v="451"/>
    </i>
    <i>
      <x v="253"/>
    </i>
    <i>
      <x v="607"/>
    </i>
    <i>
      <x v="742"/>
    </i>
    <i>
      <x v="670"/>
    </i>
    <i>
      <x v="91"/>
    </i>
    <i>
      <x v="385"/>
    </i>
    <i>
      <x v="475"/>
    </i>
    <i>
      <x v="826"/>
    </i>
    <i>
      <x v="838"/>
    </i>
    <i>
      <x v="172"/>
    </i>
    <i>
      <x v="175"/>
    </i>
    <i>
      <x v="225"/>
    </i>
    <i>
      <x v="512"/>
    </i>
    <i>
      <x v="746"/>
    </i>
    <i>
      <x v="358"/>
    </i>
    <i>
      <x v="166"/>
    </i>
    <i>
      <x v="106"/>
    </i>
    <i>
      <x v="660"/>
    </i>
    <i>
      <x v="824"/>
    </i>
    <i>
      <x v="720"/>
    </i>
    <i>
      <x v="864"/>
    </i>
    <i>
      <x v="547"/>
    </i>
    <i>
      <x v="579"/>
    </i>
    <i>
      <x v="145"/>
    </i>
    <i>
      <x v="865"/>
    </i>
    <i>
      <x v="481"/>
    </i>
    <i>
      <x v="48"/>
    </i>
    <i>
      <x v="779"/>
    </i>
    <i>
      <x v="615"/>
    </i>
    <i>
      <x v="223"/>
    </i>
    <i>
      <x v="71"/>
    </i>
    <i>
      <x v="805"/>
    </i>
    <i>
      <x v="218"/>
    </i>
    <i>
      <x v="381"/>
    </i>
    <i>
      <x v="584"/>
    </i>
    <i>
      <x v="685"/>
    </i>
    <i>
      <x v="695"/>
    </i>
    <i>
      <x v="118"/>
    </i>
    <i>
      <x v="862"/>
    </i>
    <i>
      <x v="224"/>
    </i>
    <i>
      <x v="249"/>
    </i>
    <i>
      <x v="303"/>
    </i>
    <i>
      <x v="408"/>
    </i>
    <i>
      <x v="97"/>
    </i>
    <i>
      <x v="333"/>
    </i>
    <i>
      <x v="424"/>
    </i>
    <i>
      <x v="304"/>
    </i>
    <i>
      <x v="662"/>
    </i>
    <i>
      <x v="8"/>
    </i>
    <i>
      <x v="291"/>
    </i>
    <i>
      <x v="146"/>
    </i>
    <i>
      <x v="287"/>
    </i>
    <i>
      <x v="752"/>
    </i>
    <i>
      <x v="250"/>
    </i>
    <i>
      <x v="263"/>
    </i>
    <i>
      <x v="375"/>
    </i>
    <i>
      <x v="20"/>
    </i>
    <i>
      <x v="840"/>
    </i>
    <i>
      <x v="830"/>
    </i>
    <i>
      <x v="235"/>
    </i>
    <i>
      <x v="802"/>
    </i>
    <i>
      <x v="595"/>
    </i>
    <i>
      <x v="128"/>
    </i>
    <i>
      <x v="317"/>
    </i>
    <i>
      <x v="727"/>
    </i>
    <i>
      <x v="831"/>
    </i>
    <i>
      <x v="816"/>
    </i>
    <i>
      <x v="477"/>
    </i>
    <i>
      <x v="283"/>
    </i>
    <i>
      <x v="850"/>
    </i>
    <i>
      <x v="665"/>
    </i>
    <i>
      <x v="751"/>
    </i>
    <i>
      <x v="764"/>
    </i>
    <i>
      <x v="165"/>
    </i>
    <i>
      <x v="555"/>
    </i>
    <i>
      <x v="40"/>
    </i>
    <i>
      <x v="820"/>
    </i>
    <i>
      <x v="722"/>
    </i>
    <i>
      <x v="308"/>
    </i>
    <i>
      <x v="602"/>
    </i>
    <i>
      <x v="851"/>
    </i>
    <i>
      <x v="807"/>
    </i>
    <i>
      <x v="600"/>
    </i>
    <i>
      <x v="119"/>
    </i>
    <i>
      <x v="232"/>
    </i>
    <i>
      <x v="706"/>
    </i>
    <i>
      <x v="21"/>
    </i>
    <i>
      <x v="363"/>
    </i>
    <i>
      <x v="854"/>
    </i>
    <i>
      <x v="855"/>
    </i>
    <i>
      <x v="554"/>
    </i>
    <i>
      <x v="78"/>
    </i>
    <i>
      <x v="164"/>
    </i>
    <i>
      <x v="136"/>
    </i>
    <i>
      <x v="738"/>
    </i>
    <i>
      <x v="366"/>
    </i>
    <i>
      <x v="430"/>
    </i>
    <i>
      <x v="814"/>
    </i>
    <i>
      <x v="312"/>
    </i>
    <i>
      <x v="689"/>
    </i>
    <i>
      <x v="714"/>
    </i>
    <i>
      <x v="495"/>
    </i>
    <i>
      <x v="767"/>
    </i>
    <i>
      <x v="601"/>
    </i>
    <i>
      <x v="581"/>
    </i>
    <i>
      <x v="729"/>
    </i>
    <i>
      <x v="578"/>
    </i>
    <i>
      <x v="198"/>
    </i>
    <i>
      <x v="372"/>
    </i>
    <i>
      <x v="391"/>
    </i>
    <i>
      <x v="548"/>
    </i>
    <i>
      <x v="857"/>
    </i>
    <i>
      <x v="284"/>
    </i>
    <i>
      <x v="834"/>
    </i>
    <i>
      <x v="458"/>
    </i>
    <i>
      <x v="853"/>
    </i>
    <i>
      <x v="713"/>
    </i>
    <i>
      <x v="479"/>
    </i>
    <i>
      <x v="36"/>
    </i>
    <i>
      <x v="107"/>
    </i>
    <i>
      <x v="663"/>
    </i>
    <i>
      <x/>
    </i>
    <i>
      <x v="731"/>
    </i>
    <i>
      <x v="469"/>
    </i>
    <i>
      <x v="436"/>
    </i>
    <i>
      <x v="711"/>
    </i>
    <i>
      <x v="861"/>
    </i>
    <i>
      <x v="621"/>
    </i>
    <i>
      <x v="650"/>
    </i>
    <i>
      <x v="719"/>
    </i>
    <i>
      <x v="839"/>
    </i>
    <i>
      <x v="630"/>
    </i>
    <i>
      <x v="841"/>
    </i>
    <i t="grand">
      <x/>
    </i>
  </rowItems>
  <colItems count="1">
    <i/>
  </colItems>
  <pageFields count="1">
    <pageField fld="1" item="1" hier="-1"/>
  </pageFields>
  <dataFields count="1">
    <dataField name="Média de TOTAL" fld="57" subtotal="average" baseField="3" baseItem="0" numFmtId="2"/>
  </dataFields>
  <formats count="4">
    <format dxfId="202">
      <pivotArea grandRow="1" outline="0" collapsedLevelsAreSubtotals="1" fieldPosition="0"/>
    </format>
    <format dxfId="201">
      <pivotArea dataOnly="0" labelOnly="1" grandRow="1" outline="0" fieldPosition="0"/>
    </format>
    <format dxfId="200">
      <pivotArea field="6" type="button" dataOnly="0" labelOnly="1" outline="0" axis="axisRow" fieldPosition="0"/>
    </format>
    <format dxfId="19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00000000-0007-0000-0100-000008000000}" name="Tabela dinâmica19"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Y5:DZ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v="13"/>
    </i>
    <i>
      <x v="43"/>
    </i>
    <i>
      <x v="18"/>
    </i>
    <i>
      <x v="7"/>
    </i>
    <i>
      <x v="16"/>
    </i>
    <i>
      <x v="9"/>
    </i>
    <i>
      <x v="29"/>
    </i>
    <i>
      <x v="48"/>
    </i>
    <i>
      <x v="4"/>
    </i>
    <i>
      <x v="37"/>
    </i>
    <i>
      <x v="3"/>
    </i>
    <i>
      <x v="35"/>
    </i>
    <i>
      <x v="27"/>
    </i>
    <i>
      <x v="32"/>
    </i>
    <i>
      <x v="39"/>
    </i>
    <i>
      <x v="26"/>
    </i>
    <i>
      <x v="12"/>
    </i>
    <i>
      <x v="30"/>
    </i>
    <i>
      <x/>
    </i>
    <i>
      <x v="24"/>
    </i>
    <i>
      <x v="20"/>
    </i>
    <i>
      <x v="14"/>
    </i>
    <i>
      <x v="41"/>
    </i>
    <i>
      <x v="46"/>
    </i>
    <i>
      <x v="22"/>
    </i>
    <i>
      <x v="1"/>
    </i>
    <i>
      <x v="11"/>
    </i>
    <i t="grand">
      <x/>
    </i>
  </rowItems>
  <colItems count="1">
    <i/>
  </colItems>
  <pageFields count="1">
    <pageField fld="1" item="1" hier="-1"/>
  </pageFields>
  <dataFields count="1">
    <dataField name="Média de 2.1 FAIXA DE PEDESTRES" fld="46" subtotal="average" baseField="3" baseItem="0"/>
  </dataFields>
  <formats count="6">
    <format dxfId="208">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207">
      <pivotArea grandRow="1" outline="0" collapsedLevelsAreSubtotals="1" fieldPosition="0"/>
    </format>
    <format dxfId="206">
      <pivotArea field="3" type="button" dataOnly="0" labelOnly="1" outline="0" axis="axisRow" fieldPosition="0"/>
    </format>
    <format dxfId="205">
      <pivotArea dataOnly="0" labelOnly="1" outline="0" axis="axisValues" fieldPosition="0"/>
    </format>
    <format dxfId="204">
      <pivotArea grandRow="1" outline="0" collapsedLevelsAreSubtotals="1" fieldPosition="0"/>
    </format>
    <format dxfId="203">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6C2BE380-60F9-407A-8998-FFE876FFB126}" name="Tabela dinâmica13"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I5:KJ44" firstHeaderRow="1" firstDataRow="1" firstDataCol="1"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axis="axisRow" showAll="0" sortType="ascending">
      <items count="869">
        <item x="508"/>
        <item x="117"/>
        <item x="519"/>
        <item x="380"/>
        <item x="268"/>
        <item x="129"/>
        <item x="688"/>
        <item x="618"/>
        <item x="446"/>
        <item x="617"/>
        <item x="283"/>
        <item x="284"/>
        <item x="289"/>
        <item x="625"/>
        <item x="285"/>
        <item x="653"/>
        <item x="18"/>
        <item x="502"/>
        <item x="648"/>
        <item x="416"/>
        <item x="32"/>
        <item x="417"/>
        <item x="419"/>
        <item x="654"/>
        <item x="647"/>
        <item x="324"/>
        <item x="506"/>
        <item x="137"/>
        <item x="652"/>
        <item x="812"/>
        <item x="772"/>
        <item x="221"/>
        <item x="568"/>
        <item x="471"/>
        <item x="852"/>
        <item x="791"/>
        <item x="639"/>
        <item x="776"/>
        <item x="319"/>
        <item x="79"/>
        <item x="685"/>
        <item x="450"/>
        <item x="67"/>
        <item x="69"/>
        <item x="631"/>
        <item x="757"/>
        <item x="781"/>
        <item x="630"/>
        <item x="120"/>
        <item x="649"/>
        <item x="124"/>
        <item x="122"/>
        <item x="123"/>
        <item x="533"/>
        <item x="561"/>
        <item x="646"/>
        <item x="430"/>
        <item x="240"/>
        <item x="454"/>
        <item x="573"/>
        <item x="449"/>
        <item x="743"/>
        <item x="782"/>
        <item x="663"/>
        <item x="539"/>
        <item x="414"/>
        <item x="411"/>
        <item x="410"/>
        <item x="434"/>
        <item x="451"/>
        <item x="546"/>
        <item x="251"/>
        <item x="44"/>
        <item x="125"/>
        <item x="455"/>
        <item x="855"/>
        <item x="109"/>
        <item x="119"/>
        <item x="717"/>
        <item x="54"/>
        <item x="53"/>
        <item x="66"/>
        <item x="435"/>
        <item x="38"/>
        <item x="704"/>
        <item x="670"/>
        <item x="726"/>
        <item x="721"/>
        <item x="725"/>
        <item x="724"/>
        <item x="722"/>
        <item x="723"/>
        <item x="544"/>
        <item x="547"/>
        <item x="43"/>
        <item x="551"/>
        <item x="525"/>
        <item x="690"/>
        <item x="55"/>
        <item x="629"/>
        <item x="36"/>
        <item x="637"/>
        <item x="857"/>
        <item x="413"/>
        <item x="118"/>
        <item x="696"/>
        <item x="667"/>
        <item x="641"/>
        <item x="848"/>
        <item x="849"/>
        <item x="847"/>
        <item x="864"/>
        <item x="517"/>
        <item x="702"/>
        <item x="527"/>
        <item x="554"/>
        <item x="415"/>
        <item x="560"/>
        <item x="580"/>
        <item x="633"/>
        <item x="52"/>
        <item x="666"/>
        <item x="427"/>
        <item x="590"/>
        <item x="71"/>
        <item x="720"/>
        <item x="706"/>
        <item x="593"/>
        <item x="716"/>
        <item x="830"/>
        <item x="112"/>
        <item x="619"/>
        <item x="780"/>
        <item x="236"/>
        <item x="700"/>
        <item x="73"/>
        <item x="420"/>
        <item x="80"/>
        <item x="681"/>
        <item x="844"/>
        <item x="389"/>
        <item x="320"/>
        <item x="437"/>
        <item x="458"/>
        <item x="490"/>
        <item x="426"/>
        <item x="425"/>
        <item x="223"/>
        <item x="314"/>
        <item x="703"/>
        <item x="486"/>
        <item x="489"/>
        <item x="513"/>
        <item x="308"/>
        <item x="305"/>
        <item x="75"/>
        <item x="228"/>
        <item x="483"/>
        <item x="89"/>
        <item x="267"/>
        <item x="82"/>
        <item x="480"/>
        <item x="310"/>
        <item x="491"/>
        <item x="669"/>
        <item x="668"/>
        <item x="224"/>
        <item x="313"/>
        <item x="81"/>
        <item x="78"/>
        <item x="83"/>
        <item x="492"/>
        <item x="70"/>
        <item x="487"/>
        <item x="266"/>
        <item x="481"/>
        <item x="216"/>
        <item x="494"/>
        <item x="488"/>
        <item x="495"/>
        <item x="496"/>
        <item x="497"/>
        <item x="499"/>
        <item x="707"/>
        <item x="698"/>
        <item x="795"/>
        <item x="158"/>
        <item x="851"/>
        <item x="381"/>
        <item x="638"/>
        <item x="645"/>
        <item x="291"/>
        <item x="779"/>
        <item x="583"/>
        <item x="563"/>
        <item x="13"/>
        <item x="183"/>
        <item x="196"/>
        <item x="607"/>
        <item x="147"/>
        <item x="865"/>
        <item x="165"/>
        <item x="854"/>
        <item x="676"/>
        <item x="762"/>
        <item x="187"/>
        <item x="90"/>
        <item x="461"/>
        <item x="24"/>
        <item x="839"/>
        <item x="209"/>
        <item x="661"/>
        <item x="660"/>
        <item x="662"/>
        <item x="390"/>
        <item x="361"/>
        <item x="737"/>
        <item x="803"/>
        <item x="333"/>
        <item x="834"/>
        <item x="5"/>
        <item x="8"/>
        <item x="298"/>
        <item x="17"/>
        <item x="9"/>
        <item x="711"/>
        <item x="3"/>
        <item x="189"/>
        <item x="440"/>
        <item x="156"/>
        <item x="801"/>
        <item x="292"/>
        <item x="832"/>
        <item x="262"/>
        <item x="842"/>
        <item x="302"/>
        <item x="20"/>
        <item x="362"/>
        <item x="697"/>
        <item x="265"/>
        <item x="300"/>
        <item x="828"/>
        <item x="367"/>
        <item x="199"/>
        <item x="128"/>
        <item x="356"/>
        <item x="675"/>
        <item x="86"/>
        <item x="256"/>
        <item x="253"/>
        <item x="255"/>
        <item x="254"/>
        <item x="102"/>
        <item x="441"/>
        <item x="106"/>
        <item x="507"/>
        <item x="589"/>
        <item x="604"/>
        <item x="293"/>
        <item x="294"/>
        <item x="817"/>
        <item x="759"/>
        <item x="858"/>
        <item x="578"/>
        <item x="105"/>
        <item x="51"/>
        <item x="475"/>
        <item x="765"/>
        <item x="477"/>
        <item x="92"/>
        <item x="39"/>
        <item x="860"/>
        <item x="708"/>
        <item x="202"/>
        <item x="744"/>
        <item x="585"/>
        <item x="47"/>
        <item x="331"/>
        <item x="278"/>
        <item x="203"/>
        <item x="793"/>
        <item x="797"/>
        <item x="584"/>
        <item x="334"/>
        <item x="335"/>
        <item x="276"/>
        <item x="408"/>
        <item x="391"/>
        <item x="799"/>
        <item x="2"/>
        <item x="126"/>
        <item x="27"/>
        <item x="45"/>
        <item x="48"/>
        <item x="157"/>
        <item x="134"/>
        <item x="133"/>
        <item x="160"/>
        <item x="141"/>
        <item x="153"/>
        <item x="155"/>
        <item x="760"/>
        <item x="198"/>
        <item x="592"/>
        <item x="56"/>
        <item x="768"/>
        <item x="770"/>
        <item x="769"/>
        <item x="58"/>
        <item x="474"/>
        <item x="595"/>
        <item x="100"/>
        <item x="61"/>
        <item x="290"/>
        <item x="264"/>
        <item x="824"/>
        <item x="280"/>
        <item x="823"/>
        <item x="271"/>
        <item x="194"/>
        <item x="808"/>
        <item x="136"/>
        <item x="135"/>
        <item x="674"/>
        <item x="144"/>
        <item x="145"/>
        <item x="146"/>
        <item x="154"/>
        <item x="756"/>
        <item x="773"/>
        <item x="627"/>
        <item x="143"/>
        <item x="786"/>
        <item x="605"/>
        <item x="164"/>
        <item x="388"/>
        <item x="612"/>
        <item x="643"/>
        <item x="387"/>
        <item x="139"/>
        <item x="98"/>
        <item x="386"/>
        <item x="93"/>
        <item x="734"/>
        <item x="220"/>
        <item x="727"/>
        <item x="14"/>
        <item x="476"/>
        <item x="733"/>
        <item x="732"/>
        <item x="91"/>
        <item x="866"/>
        <item x="462"/>
        <item x="49"/>
        <item x="374"/>
        <item x="364"/>
        <item x="485"/>
        <item x="378"/>
        <item x="470"/>
        <item x="376"/>
        <item x="567"/>
        <item x="97"/>
        <item x="151"/>
        <item x="571"/>
        <item x="6"/>
        <item x="31"/>
        <item x="829"/>
        <item x="774"/>
        <item x="822"/>
        <item x="678"/>
        <item x="522"/>
        <item x="837"/>
        <item x="810"/>
        <item x="608"/>
        <item x="393"/>
        <item x="611"/>
        <item x="99"/>
        <item x="758"/>
        <item x="755"/>
        <item x="365"/>
        <item x="798"/>
        <item x="392"/>
        <item x="28"/>
        <item x="142"/>
        <item x="190"/>
        <item x="853"/>
        <item x="195"/>
        <item x="581"/>
        <item x="327"/>
        <item x="856"/>
        <item x="394"/>
        <item x="337"/>
        <item x="369"/>
        <item x="373"/>
        <item x="371"/>
        <item x="4"/>
        <item x="763"/>
        <item x="761"/>
        <item x="835"/>
        <item x="800"/>
        <item x="796"/>
        <item x="19"/>
        <item x="159"/>
        <item x="140"/>
        <item x="95"/>
        <item x="559"/>
        <item x="794"/>
        <item x="442"/>
        <item x="245"/>
        <item x="767"/>
        <item x="467"/>
        <item x="548"/>
        <item x="813"/>
        <item x="395"/>
        <item x="821"/>
        <item x="613"/>
        <item x="29"/>
        <item x="188"/>
        <item x="163"/>
        <item x="149"/>
        <item x="184"/>
        <item x="186"/>
        <item x="569"/>
        <item x="396"/>
        <item x="838"/>
        <item x="88"/>
        <item x="600"/>
        <item x="787"/>
        <item x="397"/>
        <item x="398"/>
        <item x="399"/>
        <item x="479"/>
        <item x="379"/>
        <item x="372"/>
        <item x="766"/>
        <item x="33"/>
        <item x="602"/>
        <item x="22"/>
        <item x="741"/>
        <item x="579"/>
        <item x="730"/>
        <item x="368"/>
        <item x="400"/>
        <item x="41"/>
        <item x="219"/>
        <item x="15"/>
        <item x="557"/>
        <item x="596"/>
        <item x="843"/>
        <item x="401"/>
        <item x="161"/>
        <item x="447"/>
        <item x="577"/>
        <item x="574"/>
        <item x="771"/>
        <item x="108"/>
        <item x="841"/>
        <item x="809"/>
        <item x="651"/>
        <item x="472"/>
        <item x="862"/>
        <item x="40"/>
        <item x="101"/>
        <item x="1"/>
        <item x="802"/>
        <item x="162"/>
        <item x="657"/>
        <item x="382"/>
        <item x="665"/>
        <item x="60"/>
        <item x="811"/>
        <item x="587"/>
        <item x="150"/>
        <item x="222"/>
        <item x="42"/>
        <item x="214"/>
        <item x="244"/>
        <item x="246"/>
        <item x="747"/>
        <item x="432"/>
        <item x="104"/>
        <item x="478"/>
        <item x="460"/>
        <item x="217"/>
        <item x="402"/>
        <item x="505"/>
        <item x="516"/>
        <item x="50"/>
        <item x="861"/>
        <item x="469"/>
        <item x="74"/>
        <item x="784"/>
        <item x="231"/>
        <item x="609"/>
        <item x="197"/>
        <item x="232"/>
        <item x="366"/>
        <item x="610"/>
        <item x="30"/>
        <item x="731"/>
        <item x="230"/>
        <item x="465"/>
        <item x="606"/>
        <item x="718"/>
        <item x="277"/>
        <item x="439"/>
        <item x="558"/>
        <item x="328"/>
        <item x="21"/>
        <item x="712"/>
        <item x="229"/>
        <item x="709"/>
        <item x="34"/>
        <item x="541"/>
        <item x="295"/>
        <item x="403"/>
        <item x="550"/>
        <item x="664"/>
        <item x="182"/>
        <item x="282"/>
        <item x="281"/>
        <item x="23"/>
        <item x="384"/>
        <item x="311"/>
        <item x="588"/>
        <item x="459"/>
        <item x="658"/>
        <item x="659"/>
        <item x="107"/>
        <item x="805"/>
        <item x="207"/>
        <item x="208"/>
        <item x="206"/>
        <item x="57"/>
        <item x="850"/>
        <item x="355"/>
        <item x="500"/>
        <item x="501"/>
        <item x="521"/>
        <item x="509"/>
        <item x="503"/>
        <item x="504"/>
        <item x="512"/>
        <item x="515"/>
        <item x="511"/>
        <item x="514"/>
        <item x="520"/>
        <item x="243"/>
        <item x="242"/>
        <item x="241"/>
        <item x="530"/>
        <item x="418"/>
        <item x="565"/>
        <item x="526"/>
        <item x="686"/>
        <item x="433"/>
        <item x="650"/>
        <item x="555"/>
        <item x="542"/>
        <item x="622"/>
        <item x="263"/>
        <item x="867"/>
        <item x="535"/>
        <item x="537"/>
        <item x="536"/>
        <item x="534"/>
        <item x="538"/>
        <item x="111"/>
        <item x="114"/>
        <item x="113"/>
        <item x="626"/>
        <item x="634"/>
        <item x="719"/>
        <item x="564"/>
        <item x="453"/>
        <item x="456"/>
        <item x="540"/>
        <item x="424"/>
        <item x="260"/>
        <item x="621"/>
        <item x="616"/>
        <item x="423"/>
        <item x="528"/>
        <item x="615"/>
        <item x="326"/>
        <item x="274"/>
        <item x="296"/>
        <item x="623"/>
        <item x="677"/>
        <item x="620"/>
        <item x="127"/>
        <item x="632"/>
        <item x="642"/>
        <item x="640"/>
        <item x="671"/>
        <item x="628"/>
        <item x="436"/>
        <item x="687"/>
        <item x="543"/>
        <item x="545"/>
        <item x="110"/>
        <item x="715"/>
        <item x="714"/>
        <item x="531"/>
        <item x="532"/>
        <item x="644"/>
        <item x="115"/>
        <item x="624"/>
        <item x="212"/>
        <item x="204"/>
        <item x="84"/>
        <item x="85"/>
        <item x="329"/>
        <item x="138"/>
        <item x="322"/>
        <item x="421"/>
        <item x="166"/>
        <item x="7"/>
        <item x="358"/>
        <item x="238"/>
        <item x="457"/>
        <item x="63"/>
        <item x="575"/>
        <item x="273"/>
        <item x="316"/>
        <item x="788"/>
        <item x="482"/>
        <item x="713"/>
        <item x="121"/>
        <item x="683"/>
        <item x="62"/>
        <item x="692"/>
        <item x="635"/>
        <item x="215"/>
        <item x="428"/>
        <item x="748"/>
        <item x="699"/>
        <item x="233"/>
        <item x="775"/>
        <item x="309"/>
        <item x="225"/>
        <item x="790"/>
        <item x="323"/>
        <item x="279"/>
        <item x="287"/>
        <item x="705"/>
        <item x="249"/>
        <item x="689"/>
        <item x="37"/>
        <item x="498"/>
        <item x="64"/>
        <item x="529"/>
        <item x="72"/>
        <item x="76"/>
        <item x="234"/>
        <item x="257"/>
        <item x="753"/>
        <item x="752"/>
        <item x="552"/>
        <item x="553"/>
        <item x="597"/>
        <item x="493"/>
        <item x="448"/>
        <item x="701"/>
        <item x="684"/>
        <item x="431"/>
        <item x="318"/>
        <item x="303"/>
        <item x="815"/>
        <item x="695"/>
        <item x="259"/>
        <item x="429"/>
        <item x="306"/>
        <item x="269"/>
        <item x="116"/>
        <item x="679"/>
        <item x="286"/>
        <item x="317"/>
        <item x="312"/>
        <item x="789"/>
        <item x="484"/>
        <item x="412"/>
        <item x="315"/>
        <item x="272"/>
        <item x="227"/>
        <item x="239"/>
        <item x="751"/>
        <item x="261"/>
        <item x="682"/>
        <item x="694"/>
        <item x="754"/>
        <item x="745"/>
        <item x="235"/>
        <item x="523"/>
        <item x="680"/>
        <item x="258"/>
        <item x="778"/>
        <item x="307"/>
        <item x="77"/>
        <item x="746"/>
        <item x="270"/>
        <item x="582"/>
        <item x="586"/>
        <item x="321"/>
        <item x="304"/>
        <item x="452"/>
        <item x="26"/>
        <item x="736"/>
        <item x="422"/>
        <item x="636"/>
        <item x="750"/>
        <item x="510"/>
        <item x="783"/>
        <item x="693"/>
        <item x="325"/>
        <item x="237"/>
        <item x="749"/>
        <item x="0"/>
        <item x="524"/>
        <item x="65"/>
        <item x="226"/>
        <item x="549"/>
        <item x="16"/>
        <item x="840"/>
        <item x="96"/>
        <item x="566"/>
        <item x="777"/>
        <item x="11"/>
        <item x="804"/>
        <item x="218"/>
        <item x="518"/>
        <item x="338"/>
        <item x="739"/>
        <item x="740"/>
        <item x="360"/>
        <item x="473"/>
        <item x="599"/>
        <item x="591"/>
        <item x="562"/>
        <item x="598"/>
        <item x="594"/>
        <item x="710"/>
        <item x="339"/>
        <item x="152"/>
        <item x="132"/>
        <item x="130"/>
        <item x="806"/>
        <item x="792"/>
        <item x="764"/>
        <item x="576"/>
        <item x="466"/>
        <item x="614"/>
        <item x="468"/>
        <item x="826"/>
        <item x="601"/>
        <item x="375"/>
        <item x="785"/>
        <item x="191"/>
        <item x="656"/>
        <item x="655"/>
        <item x="297"/>
        <item x="288"/>
        <item x="363"/>
        <item x="383"/>
        <item x="464"/>
        <item x="409"/>
        <item x="807"/>
        <item x="336"/>
        <item x="820"/>
        <item x="404"/>
        <item x="25"/>
        <item x="301"/>
        <item x="357"/>
        <item x="210"/>
        <item x="193"/>
        <item x="211"/>
        <item x="672"/>
        <item x="673"/>
        <item x="863"/>
        <item x="359"/>
        <item x="438"/>
        <item x="35"/>
        <item x="405"/>
        <item x="103"/>
        <item x="148"/>
        <item x="370"/>
        <item x="205"/>
        <item x="729"/>
        <item x="728"/>
        <item x="10"/>
        <item x="603"/>
        <item x="406"/>
        <item x="192"/>
        <item x="572"/>
        <item x="12"/>
        <item x="738"/>
        <item x="94"/>
        <item x="299"/>
        <item x="407"/>
        <item x="87"/>
        <item x="556"/>
        <item x="213"/>
        <item x="68"/>
        <item x="833"/>
        <item x="819"/>
        <item x="185"/>
        <item x="201"/>
        <item x="463"/>
        <item x="332"/>
        <item x="445"/>
        <item x="330"/>
        <item x="385"/>
        <item x="46"/>
        <item x="825"/>
        <item x="59"/>
        <item x="444"/>
        <item x="827"/>
        <item x="836"/>
        <item x="831"/>
        <item x="846"/>
        <item x="845"/>
        <item x="816"/>
        <item x="570"/>
        <item x="818"/>
        <item x="814"/>
        <item x="247"/>
        <item x="250"/>
        <item x="252"/>
        <item x="443"/>
        <item x="200"/>
        <item x="248"/>
        <item x="275"/>
        <item x="691"/>
        <item x="131"/>
        <item x="742"/>
        <item x="735"/>
        <item x="859"/>
        <item x="377"/>
        <item x="340"/>
        <item x="341"/>
        <item x="342"/>
        <item x="343"/>
        <item x="344"/>
        <item x="345"/>
        <item x="346"/>
        <item x="347"/>
        <item x="348"/>
        <item x="349"/>
        <item x="350"/>
        <item x="351"/>
        <item x="352"/>
        <item x="353"/>
        <item x="354"/>
        <item x="167"/>
        <item x="168"/>
        <item x="169"/>
        <item x="170"/>
        <item x="171"/>
        <item x="172"/>
        <item x="173"/>
        <item x="174"/>
        <item x="175"/>
        <item x="176"/>
        <item x="177"/>
        <item x="178"/>
        <item x="179"/>
        <item x="180"/>
        <item x="18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6"/>
  </rowFields>
  <rowItems count="39">
    <i>
      <x v="706"/>
    </i>
    <i>
      <x v="722"/>
    </i>
    <i>
      <x v="727"/>
    </i>
    <i>
      <x v="20"/>
    </i>
    <i>
      <x v="291"/>
    </i>
    <i>
      <x v="224"/>
    </i>
    <i>
      <x v="223"/>
    </i>
    <i>
      <x v="512"/>
    </i>
    <i>
      <x v="648"/>
    </i>
    <i>
      <x v="395"/>
    </i>
    <i>
      <x v="401"/>
    </i>
    <i>
      <x v="221"/>
    </i>
    <i>
      <x v="220"/>
    </i>
    <i>
      <x v="226"/>
    </i>
    <i>
      <x v="717"/>
    </i>
    <i>
      <x v="289"/>
    </i>
    <i>
      <x v="382"/>
    </i>
    <i>
      <x v="781"/>
    </i>
    <i>
      <x v="100"/>
    </i>
    <i>
      <x v="437"/>
    </i>
    <i>
      <x v="16"/>
    </i>
    <i>
      <x v="770"/>
    </i>
    <i>
      <x v="208"/>
    </i>
    <i>
      <x v="435"/>
    </i>
    <i>
      <x v="416"/>
    </i>
    <i>
      <x v="789"/>
    </i>
    <i>
      <x v="617"/>
    </i>
    <i>
      <x v="364"/>
    </i>
    <i>
      <x v="195"/>
    </i>
    <i>
      <x v="365"/>
    </i>
    <i>
      <x v="346"/>
    </i>
    <i>
      <x v="236"/>
    </i>
    <i>
      <x v="463"/>
    </i>
    <i>
      <x v="794"/>
    </i>
    <i>
      <x v="498"/>
    </i>
    <i>
      <x v="445"/>
    </i>
    <i>
      <x v="508"/>
    </i>
    <i>
      <x v="521"/>
    </i>
    <i t="grand">
      <x/>
    </i>
  </rowItems>
  <colItems count="1">
    <i/>
  </colItems>
  <pageFields count="2">
    <pageField fld="1" item="1" hier="-1"/>
    <pageField fld="3" hier="-1"/>
  </pageFields>
  <dataFields count="1">
    <dataField name="Média de TOTAL" fld="57" subtotal="average" baseField="5" baseItem="0" numFmtId="2"/>
  </dataFields>
  <formats count="6">
    <format dxfId="214">
      <pivotArea grandRow="1" outline="0" collapsedLevelsAreSubtotals="1" fieldPosition="0"/>
    </format>
    <format dxfId="213">
      <pivotArea outline="0" collapsedLevelsAreSubtotals="1" fieldPosition="0"/>
    </format>
    <format dxfId="212">
      <pivotArea field="6" type="button" dataOnly="0" labelOnly="1" outline="0" axis="axisRow" fieldPosition="0"/>
    </format>
    <format dxfId="211">
      <pivotArea dataOnly="0" labelOnly="1" outline="0" axis="axisValues" fieldPosition="0"/>
    </format>
    <format dxfId="210">
      <pivotArea grandRow="1" outline="0" collapsedLevelsAreSubtotals="1" fieldPosition="0"/>
    </format>
    <format dxfId="209">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100-000010000000}" name="Tabela dinâmica26"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GC5:GE33" firstHeaderRow="0"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Fields count="1">
    <field x="-2"/>
  </colFields>
  <colItems count="2">
    <i>
      <x/>
    </i>
    <i i="1">
      <x v="1"/>
    </i>
  </colItems>
  <pageFields count="1">
    <pageField fld="1" item="1" hier="-1"/>
  </pageFields>
  <dataFields count="2">
    <dataField name="Média de LARGURA TOTAL (em metros)" fld="11" subtotal="average" baseField="3" baseItem="1"/>
    <dataField name="Média de FAIXA LIVRE (em metros)" fld="12" subtotal="average" baseField="3" baseItem="0"/>
  </dataFields>
  <formats count="6">
    <format dxfId="35">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34">
      <pivotArea grandRow="1" outline="0" collapsedLevelsAreSubtotals="1" fieldPosition="0"/>
    </format>
    <format dxfId="33">
      <pivotArea field="3" type="button" dataOnly="0" labelOnly="1" outline="0" axis="axisRow" fieldPosition="0"/>
    </format>
    <format dxfId="32">
      <pivotArea dataOnly="0" labelOnly="1" outline="0" fieldPosition="0">
        <references count="1">
          <reference field="4294967294" count="2">
            <x v="0"/>
            <x v="1"/>
          </reference>
        </references>
      </pivotArea>
    </format>
    <format dxfId="31">
      <pivotArea grandRow="1" outline="0" collapsedLevelsAreSubtotals="1" fieldPosition="0"/>
    </format>
    <format dxfId="3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00000000-0007-0000-0100-000022000000}" name="Tabela dinâmica9"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U22:BV27" firstHeaderRow="1" firstDataRow="1" firstDataCol="1" rowPageCount="1" colPageCount="1"/>
  <pivotFields count="58">
    <pivotField numFmtId="164" showAll="0"/>
    <pivotField axis="axisPage" showAll="0">
      <items count="3">
        <item x="1"/>
        <item x="0"/>
        <item t="default"/>
      </items>
    </pivotField>
    <pivotField showAll="0"/>
    <pivotField showAll="0"/>
    <pivotField showAll="0"/>
    <pivotField showAll="0"/>
    <pivotField showAll="0"/>
    <pivotField axis="axisRow" showAll="0">
      <items count="5">
        <item x="1"/>
        <item x="0"/>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7"/>
  </rowFields>
  <rowItems count="5">
    <i>
      <x/>
    </i>
    <i>
      <x v="1"/>
    </i>
    <i>
      <x v="2"/>
    </i>
    <i>
      <x v="3"/>
    </i>
    <i t="grand">
      <x/>
    </i>
  </rowItems>
  <colItems count="1">
    <i/>
  </colItems>
  <pageFields count="1">
    <pageField fld="1" item="1" hier="-1"/>
  </pageFields>
  <dataFields count="1">
    <dataField name="Média de TOTAL" fld="57" subtotal="average" baseField="7" baseItem="0"/>
  </dataFields>
  <formats count="5">
    <format dxfId="219">
      <pivotArea collapsedLevelsAreSubtotals="1" fieldPosition="0">
        <references count="1">
          <reference field="7" count="0"/>
        </references>
      </pivotArea>
    </format>
    <format dxfId="218">
      <pivotArea field="7" type="button" dataOnly="0" labelOnly="1" outline="0" axis="axisRow" fieldPosition="0"/>
    </format>
    <format dxfId="217">
      <pivotArea dataOnly="0" labelOnly="1" outline="0" axis="axisValues" fieldPosition="0"/>
    </format>
    <format dxfId="216">
      <pivotArea grandRow="1" outline="0" collapsedLevelsAreSubtotals="1" fieldPosition="0"/>
    </format>
    <format dxfId="21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00000000-0007-0000-0100-00000D000000}" name="Tabela dinâmica23"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FV5:FW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numFmtId="2" showAll="0"/>
    <pivotField numFmtId="2" showAll="0"/>
    <pivotField showAll="0"/>
  </pivotFields>
  <rowFields count="1">
    <field x="3"/>
  </rowFields>
  <rowItems count="28">
    <i>
      <x v="13"/>
    </i>
    <i>
      <x v="43"/>
    </i>
    <i>
      <x v="16"/>
    </i>
    <i>
      <x v="18"/>
    </i>
    <i>
      <x v="20"/>
    </i>
    <i>
      <x v="9"/>
    </i>
    <i>
      <x v="29"/>
    </i>
    <i>
      <x v="4"/>
    </i>
    <i>
      <x v="12"/>
    </i>
    <i>
      <x v="35"/>
    </i>
    <i>
      <x v="26"/>
    </i>
    <i>
      <x v="24"/>
    </i>
    <i>
      <x v="30"/>
    </i>
    <i>
      <x v="32"/>
    </i>
    <i>
      <x v="22"/>
    </i>
    <i>
      <x v="48"/>
    </i>
    <i>
      <x v="46"/>
    </i>
    <i>
      <x/>
    </i>
    <i>
      <x v="37"/>
    </i>
    <i>
      <x v="7"/>
    </i>
    <i>
      <x v="27"/>
    </i>
    <i>
      <x v="11"/>
    </i>
    <i>
      <x v="39"/>
    </i>
    <i>
      <x v="3"/>
    </i>
    <i>
      <x v="41"/>
    </i>
    <i>
      <x v="14"/>
    </i>
    <i>
      <x v="1"/>
    </i>
    <i t="grand">
      <x/>
    </i>
  </rowItems>
  <colItems count="1">
    <i/>
  </colItems>
  <pageFields count="1">
    <pageField fld="1" item="1" hier="-1"/>
  </pageFields>
  <dataFields count="1">
    <dataField name="Média de SEGURANÇA" fld="53" subtotal="average" baseField="3" baseItem="7"/>
  </dataFields>
  <formats count="6">
    <format dxfId="225">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224">
      <pivotArea grandRow="1" outline="0" collapsedLevelsAreSubtotals="1" fieldPosition="0"/>
    </format>
    <format dxfId="223">
      <pivotArea field="3" type="button" dataOnly="0" labelOnly="1" outline="0" axis="axisRow" fieldPosition="0"/>
    </format>
    <format dxfId="222">
      <pivotArea dataOnly="0" labelOnly="1" outline="0" axis="axisValues" fieldPosition="0"/>
    </format>
    <format dxfId="221">
      <pivotArea grandRow="1" outline="0" collapsedLevelsAreSubtotals="1" fieldPosition="0"/>
    </format>
    <format dxfId="22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00000000-0007-0000-0100-000023000000}" name="TDCidades1"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JM5:JN6" firstHeaderRow="0"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Items count="1">
    <i/>
  </rowItems>
  <colFields count="1">
    <field x="-2"/>
  </colFields>
  <colItems count="2">
    <i>
      <x/>
    </i>
    <i i="1">
      <x v="1"/>
    </i>
  </colItems>
  <pageFields count="2">
    <pageField fld="1" item="1" hier="-1"/>
    <pageField fld="3" hier="-1"/>
  </pageFields>
  <dataFields count="2">
    <dataField name="Contagem de LOCAL AVALIADO" fld="6" subtotal="count" baseField="0" baseItem="0" numFmtId="1"/>
    <dataField name="Média de TOTAL" fld="57" subtotal="average" baseField="5" baseItem="0"/>
  </dataFields>
  <formats count="4">
    <format dxfId="229">
      <pivotArea grandRow="1" outline="0" collapsedLevelsAreSubtotals="1" fieldPosition="0"/>
    </format>
    <format dxfId="228">
      <pivotArea outline="0" collapsedLevelsAreSubtotals="1" fieldPosition="0">
        <references count="1">
          <reference field="4294967294" count="1" selected="0">
            <x v="0"/>
          </reference>
        </references>
      </pivotArea>
    </format>
    <format dxfId="227">
      <pivotArea dataOnly="0" labelOnly="1" outline="0" fieldPosition="0">
        <references count="1">
          <reference field="4294967294" count="1">
            <x v="0"/>
          </reference>
        </references>
      </pivotArea>
    </format>
    <format dxfId="226">
      <pivotArea dataOnly="0" labelOnly="1"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ela dinâmica1" cacheId="15" dataOnRows="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N5:BO18" firstHeaderRow="1" firstDataRow="1" firstDataCol="1" rowPageCount="1" colPageCount="1"/>
  <pivotFields count="58">
    <pivotField numFmtId="164"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numFmtId="2" showAll="0"/>
    <pivotField numFmtId="2" showAll="0"/>
    <pivotField showAll="0"/>
  </pivotFields>
  <rowFields count="1">
    <field x="-2"/>
  </rowFields>
  <rowItems count="13">
    <i>
      <x/>
    </i>
    <i i="1">
      <x v="1"/>
    </i>
    <i i="2">
      <x v="2"/>
    </i>
    <i i="3">
      <x v="3"/>
    </i>
    <i i="4">
      <x v="4"/>
    </i>
    <i i="5">
      <x v="5"/>
    </i>
    <i i="6">
      <x v="6"/>
    </i>
    <i i="7">
      <x v="7"/>
    </i>
    <i i="8">
      <x v="8"/>
    </i>
    <i i="9">
      <x v="9"/>
    </i>
    <i i="10">
      <x v="10"/>
    </i>
    <i i="11">
      <x v="11"/>
    </i>
    <i i="12">
      <x v="12"/>
    </i>
  </rowItems>
  <colItems count="1">
    <i/>
  </colItems>
  <pageFields count="1">
    <pageField fld="1" item="1" hier="-1"/>
  </pageFields>
  <dataFields count="13">
    <dataField name="Média de 1.1  REGULARIDADE DO PISO" fld="41" subtotal="average" baseField="0" baseItem="0"/>
    <dataField name="Média de 1.2. LARGURA TOTAL E LARGURA DA FAIXA LIVRE" fld="42" subtotal="average" baseField="0" baseItem="0"/>
    <dataField name="Média de 1.3 INCLINAÇÃO TRANSVERSAL DA CALÇADA" fld="43" subtotal="average" baseField="0" baseItem="3"/>
    <dataField name="Média de 1.4 BARREIRAS E OBSTÁCULOS" fld="44" subtotal="average" baseField="0" baseItem="3"/>
    <dataField name="Média de 1.5 RAMPAS DE ACESSIBILIDADE" fld="45" subtotal="average" baseField="0" baseItem="0"/>
    <dataField name="Média de 2.1 FAIXA DE PEDESTRES" fld="46" subtotal="average" baseField="0" baseItem="0"/>
    <dataField name="Média de 2.2 SEMÁFOROS DE PEDESTRES" fld="47" subtotal="average" baseField="0" baseItem="0"/>
    <dataField name="Média de 2.3 MAPAS E PLACAS DE ORIENTAÇÃO" fld="48" subtotal="average" baseField="0" baseItem="1"/>
    <dataField name="Média de 3.1 RUÍDO URBANO" fld="49" subtotal="average" baseField="0" baseItem="2"/>
    <dataField name="Média de 3.2 POLUIÇÃO ATMOSFÉRICA" fld="50" subtotal="average" baseField="0" baseItem="2"/>
    <dataField name="Média de 3.3 EXISTÊNCIA DE MOBILIÁRIO URBANO E PRAÇAS" fld="51" subtotal="average" baseField="0" baseItem="1"/>
    <dataField name="Média de 3.4 ARBORIZAÇÃO E PAISAGISMO" fld="52" subtotal="average" baseField="0" baseItem="2"/>
    <dataField name="Média de SEGURANÇA" fld="53" subtotal="average" baseField="0" baseItem="2"/>
  </dataFields>
  <formats count="3">
    <format dxfId="232">
      <pivotArea outline="0" collapsedLevelsAreSubtotals="1" fieldPosition="0"/>
    </format>
    <format dxfId="231">
      <pivotArea field="-2" type="button" dataOnly="0" labelOnly="1" outline="0" axis="axisRow" fieldPosition="0"/>
    </format>
    <format dxfId="230">
      <pivotArea dataOnly="0" labelOnly="1" grandCol="1" outline="0" axis="axisCol"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00000000-0007-0000-0100-00001A000000}" name="Tabela dinâmica35"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R5:IS33" firstHeaderRow="1"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Items count="1">
    <i/>
  </colItems>
  <pageFields count="1">
    <pageField fld="1" item="1" hier="-1"/>
  </pageFields>
  <dataFields count="1">
    <dataField name="Contagem de Quantas árvores tem no trecho avaliado" fld="34" subtotal="count" baseField="0" baseItem="0"/>
  </dataFields>
  <formats count="7">
    <format dxfId="239">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238">
      <pivotArea grandRow="1" outline="0" collapsedLevelsAreSubtotals="1" fieldPosition="0"/>
    </format>
    <format dxfId="237">
      <pivotArea outline="0" collapsedLevelsAreSubtotals="1" fieldPosition="0"/>
    </format>
    <format dxfId="236">
      <pivotArea field="3" type="button" dataOnly="0" labelOnly="1" outline="0" axis="axisRow" fieldPosition="0"/>
    </format>
    <format dxfId="235">
      <pivotArea dataOnly="0" labelOnly="1" outline="0" axis="axisValues" fieldPosition="0"/>
    </format>
    <format dxfId="234">
      <pivotArea dataOnly="0" labelOnly="1" grandRow="1" outline="0" fieldPosition="0"/>
    </format>
    <format dxfId="233">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00000000-0007-0000-0100-00002B000000}" name="TDCidades17"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L32:LL33" firstHeaderRow="1"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Items count="1">
    <i/>
  </colItems>
  <pageFields count="2">
    <pageField fld="1" item="1" hier="-1"/>
    <pageField fld="3" hier="-1"/>
  </pageFields>
  <dataFields count="1">
    <dataField name="Contagem de Quantas árvores tem no trecho avaliado" fld="34" subtotal="count" baseField="0" baseItem="0"/>
  </dataFields>
  <formats count="2">
    <format dxfId="241">
      <pivotArea grandRow="1" outline="0" collapsedLevelsAreSubtotals="1" fieldPosition="0"/>
    </format>
    <format dxfId="24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00000000-0007-0000-0100-000011000000}" name="Tabela dinâmica27"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GK5:GM33" firstHeaderRow="0"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Fields count="1">
    <field x="-2"/>
  </colFields>
  <colItems count="2">
    <i>
      <x/>
    </i>
    <i i="1">
      <x v="1"/>
    </i>
  </colItems>
  <pageFields count="1">
    <pageField fld="1" item="1" hier="-1"/>
  </pageFields>
  <dataFields count="2">
    <dataField name="Contagem de LARGURA TOTAL (em metros)" fld="11" subtotal="count" baseField="3" baseItem="0"/>
    <dataField name="Contagem de FAIXA LIVRE (em metros)" fld="12" subtotal="count" baseField="3" baseItem="0"/>
  </dataFields>
  <formats count="9">
    <format dxfId="250">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249">
      <pivotArea grandRow="1" outline="0" collapsedLevelsAreSubtotals="1" fieldPosition="0"/>
    </format>
    <format dxfId="248">
      <pivotArea outline="0" collapsedLevelsAreSubtotals="1" fieldPosition="0"/>
    </format>
    <format dxfId="247">
      <pivotArea field="3" type="button" dataOnly="0" labelOnly="1" outline="0" axis="axisRow" fieldPosition="0"/>
    </format>
    <format dxfId="246">
      <pivotArea dataOnly="0" labelOnly="1" outline="0" fieldPosition="0">
        <references count="1">
          <reference field="4294967294" count="2">
            <x v="0"/>
            <x v="1"/>
          </reference>
        </references>
      </pivotArea>
    </format>
    <format dxfId="245">
      <pivotArea grandRow="1" outline="0" collapsedLevelsAreSubtotals="1" fieldPosition="0"/>
    </format>
    <format dxfId="244">
      <pivotArea dataOnly="0" labelOnly="1" grandRow="1" outline="0" fieldPosition="0"/>
    </format>
    <format dxfId="243">
      <pivotArea grandRow="1" outline="0" collapsedLevelsAreSubtotals="1" fieldPosition="0"/>
    </format>
    <format dxfId="24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00000000-0007-0000-0100-000018000000}" name="Tabela dinâmica33"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D5:IE33" firstHeaderRow="1"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Items count="1">
    <i/>
  </colItems>
  <pageFields count="1">
    <pageField fld="1" item="1" hier="-1"/>
  </pageFields>
  <dataFields count="1">
    <dataField name="Mín. de NÍVEL MÉDIO DE RUÍDO AFERIDO (em dB)" fld="27" subtotal="min" baseField="3" baseItem="3" numFmtId="1"/>
  </dataFields>
  <formats count="7">
    <format dxfId="257">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256">
      <pivotArea grandRow="1" outline="0" collapsedLevelsAreSubtotals="1" fieldPosition="0"/>
    </format>
    <format dxfId="255">
      <pivotArea outline="0" collapsedLevelsAreSubtotals="1" fieldPosition="0"/>
    </format>
    <format dxfId="254">
      <pivotArea field="3" type="button" dataOnly="0" labelOnly="1" outline="0" axis="axisRow" fieldPosition="0"/>
    </format>
    <format dxfId="253">
      <pivotArea dataOnly="0" labelOnly="1" outline="0" axis="axisValues" fieldPosition="0"/>
    </format>
    <format dxfId="252">
      <pivotArea dataOnly="0" labelOnly="1" grandRow="1" outline="0" fieldPosition="0"/>
    </format>
    <format dxfId="251">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00000000-0007-0000-0100-000027000000}" name="TDCidades13"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E32:LE33" firstHeaderRow="1"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Items count="1">
    <i/>
  </colItems>
  <pageFields count="2">
    <pageField fld="1" item="1" hier="-1"/>
    <pageField fld="3" hier="-1"/>
  </pageFields>
  <dataFields count="1">
    <dataField name="Contagem de NÍVEL MÉDIO DE RUÍDO AFERIDO (em dB)" fld="27" subtotal="count" baseField="0" baseItem="3"/>
  </dataFields>
  <formats count="2">
    <format dxfId="259">
      <pivotArea grandRow="1" outline="0" collapsedLevelsAreSubtotals="1" fieldPosition="0"/>
    </format>
    <format dxfId="25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60763833-72DF-4C32-BF4B-BAB5AB3B66B7}" name="Tabela dinâmica40"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Z5:BA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dataField="1" numFmtId="2" showAll="0"/>
    <pivotField showAll="0"/>
  </pivotFields>
  <rowFields count="1">
    <field x="3"/>
  </rowFields>
  <rowItems count="28">
    <i>
      <x v="4"/>
    </i>
    <i>
      <x v="29"/>
    </i>
    <i>
      <x v="48"/>
    </i>
    <i>
      <x v="16"/>
    </i>
    <i>
      <x v="26"/>
    </i>
    <i>
      <x v="9"/>
    </i>
    <i>
      <x v="32"/>
    </i>
    <i>
      <x v="20"/>
    </i>
    <i>
      <x v="13"/>
    </i>
    <i>
      <x v="43"/>
    </i>
    <i>
      <x v="39"/>
    </i>
    <i>
      <x v="7"/>
    </i>
    <i>
      <x v="24"/>
    </i>
    <i>
      <x v="12"/>
    </i>
    <i>
      <x v="18"/>
    </i>
    <i>
      <x/>
    </i>
    <i>
      <x v="27"/>
    </i>
    <i>
      <x v="3"/>
    </i>
    <i>
      <x v="46"/>
    </i>
    <i>
      <x v="37"/>
    </i>
    <i>
      <x v="22"/>
    </i>
    <i>
      <x v="35"/>
    </i>
    <i>
      <x v="30"/>
    </i>
    <i>
      <x v="41"/>
    </i>
    <i>
      <x v="11"/>
    </i>
    <i>
      <x v="14"/>
    </i>
    <i>
      <x v="1"/>
    </i>
    <i t="grand">
      <x/>
    </i>
  </rowItems>
  <colItems count="1">
    <i/>
  </colItems>
  <pageFields count="1">
    <pageField fld="1" item="1" hier="-1"/>
  </pageFields>
  <dataFields count="1">
    <dataField name="Média de Conforto " fld="56" subtotal="average" baseField="3" baseItem="0" numFmtId="2"/>
  </dataFields>
  <formats count="4">
    <format dxfId="263">
      <pivotArea outline="0" collapsedLevelsAreSubtotals="1" fieldPosition="0"/>
    </format>
    <format dxfId="262">
      <pivotArea field="3" type="button" dataOnly="0" labelOnly="1" outline="0" axis="axisRow" fieldPosition="0"/>
    </format>
    <format dxfId="261">
      <pivotArea dataOnly="0" labelOnly="1" outline="0" axis="axisValues" fieldPosition="0"/>
    </format>
    <format dxfId="260">
      <pivotArea field="1" dataOnly="0" grandRow="1" axis="axisPage" fieldPosition="0">
        <references count="1">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100-000021000000}" name="Tabela dinâmica8"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U5:BV16" firstHeaderRow="1" firstDataRow="1" firstDataCol="1" rowPageCount="1" colPageCount="1"/>
  <pivotFields count="58">
    <pivotField numFmtId="164" showAll="0"/>
    <pivotField axis="axisPage" showAll="0">
      <items count="3">
        <item x="1"/>
        <item x="0"/>
        <item t="default"/>
      </items>
    </pivotField>
    <pivotField showAll="0"/>
    <pivotField showAll="0"/>
    <pivotField showAll="0"/>
    <pivotField axis="axisRow" showAll="0">
      <items count="12">
        <item x="1"/>
        <item x="9"/>
        <item x="5"/>
        <item x="6"/>
        <item x="8"/>
        <item x="7"/>
        <item x="3"/>
        <item x="0"/>
        <item x="2"/>
        <item x="4"/>
        <item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5"/>
  </rowFields>
  <rowItems count="11">
    <i>
      <x/>
    </i>
    <i>
      <x v="1"/>
    </i>
    <i>
      <x v="2"/>
    </i>
    <i>
      <x v="3"/>
    </i>
    <i>
      <x v="4"/>
    </i>
    <i>
      <x v="5"/>
    </i>
    <i>
      <x v="6"/>
    </i>
    <i>
      <x v="7"/>
    </i>
    <i>
      <x v="8"/>
    </i>
    <i>
      <x v="9"/>
    </i>
    <i t="grand">
      <x/>
    </i>
  </rowItems>
  <colItems count="1">
    <i/>
  </colItems>
  <pageFields count="1">
    <pageField fld="1" item="1" hier="-1"/>
  </pageFields>
  <dataFields count="1">
    <dataField name="Média de TOTAL" fld="57" subtotal="average" baseField="5" baseItem="0"/>
  </dataFields>
  <formats count="6">
    <format dxfId="41">
      <pivotArea collapsedLevelsAreSubtotals="1" fieldPosition="0">
        <references count="1">
          <reference field="5" count="10">
            <x v="0"/>
            <x v="1"/>
            <x v="2"/>
            <x v="3"/>
            <x v="4"/>
            <x v="5"/>
            <x v="6"/>
            <x v="7"/>
            <x v="8"/>
            <x v="9"/>
          </reference>
        </references>
      </pivotArea>
    </format>
    <format dxfId="40">
      <pivotArea grandRow="1" outline="0" collapsedLevelsAreSubtotals="1" fieldPosition="0"/>
    </format>
    <format dxfId="39">
      <pivotArea field="5" type="button" dataOnly="0" labelOnly="1" outline="0" axis="axisRow" fieldPosition="0"/>
    </format>
    <format dxfId="38">
      <pivotArea dataOnly="0" labelOnly="1" outline="0" axis="axisValues" fieldPosition="0"/>
    </format>
    <format dxfId="37">
      <pivotArea grandRow="1" outline="0" collapsedLevelsAreSubtotals="1" fieldPosition="0"/>
    </format>
    <format dxfId="3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00000000-0007-0000-0100-000014000000}" name="Tabela dinâmica3"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J5:K16" firstHeaderRow="1" firstDataRow="1" firstDataCol="1" rowPageCount="1" colPageCount="1"/>
  <pivotFields count="58">
    <pivotField numFmtId="164" showAll="0"/>
    <pivotField axis="axisPage" showAll="0">
      <items count="3">
        <item x="1"/>
        <item x="0"/>
        <item t="default"/>
      </items>
    </pivotField>
    <pivotField showAll="0"/>
    <pivotField showAll="0"/>
    <pivotField showAll="0"/>
    <pivotField axis="axisRow" showAll="0">
      <items count="12">
        <item x="1"/>
        <item x="9"/>
        <item x="5"/>
        <item x="6"/>
        <item x="8"/>
        <item x="7"/>
        <item x="3"/>
        <item x="0"/>
        <item x="2"/>
        <item x="4"/>
        <item x="10"/>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5"/>
  </rowFields>
  <rowItems count="11">
    <i>
      <x/>
    </i>
    <i>
      <x v="1"/>
    </i>
    <i>
      <x v="2"/>
    </i>
    <i>
      <x v="3"/>
    </i>
    <i>
      <x v="4"/>
    </i>
    <i>
      <x v="5"/>
    </i>
    <i>
      <x v="6"/>
    </i>
    <i>
      <x v="7"/>
    </i>
    <i>
      <x v="8"/>
    </i>
    <i>
      <x v="9"/>
    </i>
    <i t="grand">
      <x/>
    </i>
  </rowItems>
  <colItems count="1">
    <i/>
  </colItems>
  <pageFields count="1">
    <pageField fld="1" item="1" hier="-1"/>
  </pageFields>
  <dataFields count="1">
    <dataField name="Contagem de LOCAL AVALIADO" fld="6" subtotal="count" baseField="0" baseItem="0"/>
  </dataFields>
  <formats count="4">
    <format dxfId="267">
      <pivotArea field="5" type="button" dataOnly="0" labelOnly="1" outline="0" axis="axisRow" fieldPosition="0"/>
    </format>
    <format dxfId="266">
      <pivotArea dataOnly="0" labelOnly="1" outline="0" axis="axisValues" fieldPosition="0"/>
    </format>
    <format dxfId="265">
      <pivotArea field="1" type="button" dataOnly="0" labelOnly="1" outline="0" axis="axisPage" fieldPosition="0"/>
    </format>
    <format dxfId="264">
      <pivotArea field="1" dataOnly="0" grandRow="1" axis="axisPage" fieldPosition="0">
        <references count="1">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00000000-0007-0000-0100-00001E000000}" name="Tabela dinâmica5"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5:R163" firstHeaderRow="1" firstDataRow="1" firstDataCol="1" rowPageCount="2" colPageCount="1"/>
  <pivotFields count="58">
    <pivotField numFmtId="164" showAll="0"/>
    <pivotField axis="axisPage" showAll="0">
      <items count="3">
        <item x="1"/>
        <item x="0"/>
        <item t="default"/>
      </items>
    </pivotField>
    <pivotField axis="axisRow" showAll="0" sortType="descending">
      <items count="203">
        <item m="1" x="194"/>
        <item x="68"/>
        <item x="115"/>
        <item x="51"/>
        <item x="65"/>
        <item x="38"/>
        <item x="78"/>
        <item x="118"/>
        <item x="126"/>
        <item m="1" x="187"/>
        <item x="79"/>
        <item x="3"/>
        <item x="46"/>
        <item x="39"/>
        <item x="76"/>
        <item x="0"/>
        <item x="57"/>
        <item x="8"/>
        <item x="19"/>
        <item x="56"/>
        <item x="86"/>
        <item x="80"/>
        <item x="49"/>
        <item x="20"/>
        <item x="147"/>
        <item m="1" x="201"/>
        <item m="1" x="184"/>
        <item m="1" x="164"/>
        <item x="146"/>
        <item m="1" x="193"/>
        <item x="31"/>
        <item x="104"/>
        <item x="132"/>
        <item x="89"/>
        <item x="151"/>
        <item x="32"/>
        <item x="55"/>
        <item x="108"/>
        <item x="105"/>
        <item x="33"/>
        <item x="60"/>
        <item x="70"/>
        <item x="121"/>
        <item x="145"/>
        <item x="36"/>
        <item x="42"/>
        <item x="154"/>
        <item m="1" x="192"/>
        <item m="1" x="158"/>
        <item x="116"/>
        <item x="22"/>
        <item x="119"/>
        <item x="52"/>
        <item m="1" x="188"/>
        <item x="58"/>
        <item x="131"/>
        <item x="43"/>
        <item x="9"/>
        <item x="44"/>
        <item x="63"/>
        <item x="138"/>
        <item x="150"/>
        <item m="1" x="179"/>
        <item x="69"/>
        <item x="102"/>
        <item x="101"/>
        <item x="117"/>
        <item m="1" x="173"/>
        <item x="142"/>
        <item m="1" x="197"/>
        <item x="74"/>
        <item x="143"/>
        <item x="120"/>
        <item m="1" x="168"/>
        <item m="1" x="165"/>
        <item x="21"/>
        <item x="97"/>
        <item m="1" x="175"/>
        <item m="1" x="196"/>
        <item x="67"/>
        <item m="1" x="183"/>
        <item x="75"/>
        <item x="133"/>
        <item x="24"/>
        <item x="111"/>
        <item x="112"/>
        <item x="37"/>
        <item x="5"/>
        <item x="128"/>
        <item x="62"/>
        <item m="1" x="182"/>
        <item x="139"/>
        <item x="134"/>
        <item x="144"/>
        <item x="64"/>
        <item x="27"/>
        <item m="1" x="191"/>
        <item x="28"/>
        <item x="113"/>
        <item m="1" x="186"/>
        <item m="1" x="159"/>
        <item m="1" x="176"/>
        <item m="1" x="169"/>
        <item x="125"/>
        <item x="13"/>
        <item x="4"/>
        <item x="7"/>
        <item x="114"/>
        <item m="1" x="195"/>
        <item x="12"/>
        <item x="87"/>
        <item x="99"/>
        <item m="1" x="180"/>
        <item x="93"/>
        <item m="1" x="166"/>
        <item x="100"/>
        <item x="48"/>
        <item x="152"/>
        <item x="25"/>
        <item x="130"/>
        <item x="41"/>
        <item x="103"/>
        <item x="11"/>
        <item x="148"/>
        <item m="1" x="172"/>
        <item x="82"/>
        <item x="61"/>
        <item x="72"/>
        <item x="156"/>
        <item m="1" x="171"/>
        <item m="1" x="178"/>
        <item m="1" x="174"/>
        <item x="137"/>
        <item x="45"/>
        <item x="6"/>
        <item x="88"/>
        <item x="40"/>
        <item m="1" x="177"/>
        <item x="90"/>
        <item m="1" x="162"/>
        <item m="1" x="185"/>
        <item x="129"/>
        <item m="1" x="181"/>
        <item m="1" x="170"/>
        <item m="1" x="160"/>
        <item x="155"/>
        <item x="84"/>
        <item x="17"/>
        <item m="1" x="161"/>
        <item x="16"/>
        <item x="2"/>
        <item x="1"/>
        <item x="135"/>
        <item x="136"/>
        <item x="124"/>
        <item x="91"/>
        <item x="35"/>
        <item m="1" x="198"/>
        <item x="73"/>
        <item x="66"/>
        <item x="59"/>
        <item m="1" x="200"/>
        <item x="94"/>
        <item x="50"/>
        <item x="127"/>
        <item x="109"/>
        <item m="1" x="157"/>
        <item x="149"/>
        <item m="1" x="167"/>
        <item x="54"/>
        <item x="10"/>
        <item x="53"/>
        <item x="92"/>
        <item x="141"/>
        <item x="83"/>
        <item x="107"/>
        <item x="123"/>
        <item m="1" x="199"/>
        <item x="14"/>
        <item x="15"/>
        <item x="30"/>
        <item x="95"/>
        <item x="85"/>
        <item x="26"/>
        <item x="140"/>
        <item x="110"/>
        <item x="96"/>
        <item x="153"/>
        <item m="1" x="163"/>
        <item x="77"/>
        <item x="106"/>
        <item x="34"/>
        <item x="29"/>
        <item m="1" x="190"/>
        <item x="47"/>
        <item x="122"/>
        <item x="81"/>
        <item m="1" x="189"/>
        <item x="98"/>
        <item x="18"/>
        <item x="71"/>
        <item x="23"/>
        <item t="default"/>
      </items>
      <autoSortScope>
        <pivotArea dataOnly="0" outline="0" fieldPosition="0">
          <references count="1">
            <reference field="4294967294" count="1" selected="0">
              <x v="0"/>
            </reference>
          </references>
        </pivotArea>
      </autoSortScope>
    </pivotField>
    <pivotField axis="axisPage"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2"/>
  </rowFields>
  <rowItems count="158">
    <i>
      <x v="75"/>
    </i>
    <i>
      <x v="123"/>
    </i>
    <i>
      <x v="109"/>
    </i>
    <i>
      <x v="83"/>
    </i>
    <i>
      <x v="179"/>
    </i>
    <i>
      <x v="28"/>
    </i>
    <i>
      <x v="1"/>
    </i>
    <i>
      <x v="138"/>
    </i>
    <i>
      <x v="132"/>
    </i>
    <i>
      <x v="128"/>
    </i>
    <i>
      <x v="155"/>
    </i>
    <i>
      <x v="147"/>
    </i>
    <i>
      <x v="46"/>
    </i>
    <i>
      <x v="81"/>
    </i>
    <i>
      <x v="82"/>
    </i>
    <i>
      <x v="127"/>
    </i>
    <i>
      <x v="152"/>
    </i>
    <i>
      <x v="158"/>
    </i>
    <i>
      <x v="159"/>
    </i>
    <i>
      <x v="201"/>
    </i>
    <i>
      <x v="167"/>
    </i>
    <i>
      <x v="31"/>
    </i>
    <i>
      <x v="117"/>
    </i>
    <i>
      <x v="35"/>
    </i>
    <i>
      <x v="145"/>
    </i>
    <i>
      <x v="184"/>
    </i>
    <i>
      <x v="2"/>
    </i>
    <i>
      <x v="38"/>
    </i>
    <i>
      <x v="113"/>
    </i>
    <i>
      <x v="11"/>
    </i>
    <i>
      <x v="180"/>
    </i>
    <i>
      <x v="121"/>
    </i>
    <i>
      <x v="183"/>
    </i>
    <i>
      <x v="189"/>
    </i>
    <i>
      <x v="95"/>
    </i>
    <i>
      <x v="68"/>
    </i>
    <i>
      <x v="14"/>
    </i>
    <i>
      <x v="66"/>
    </i>
    <i>
      <x v="71"/>
    </i>
    <i>
      <x v="151"/>
    </i>
    <i>
      <x v="196"/>
    </i>
    <i>
      <x v="6"/>
    </i>
    <i>
      <x v="60"/>
    </i>
    <i>
      <x v="15"/>
    </i>
    <i>
      <x v="110"/>
    </i>
    <i>
      <x v="106"/>
    </i>
    <i>
      <x v="150"/>
    </i>
    <i>
      <x v="52"/>
    </i>
    <i>
      <x v="104"/>
    </i>
    <i>
      <x v="87"/>
    </i>
    <i>
      <x v="182"/>
    </i>
    <i>
      <x v="111"/>
    </i>
    <i>
      <x v="41"/>
    </i>
    <i>
      <x v="171"/>
    </i>
    <i>
      <x v="61"/>
    </i>
    <i>
      <x v="91"/>
    </i>
    <i>
      <x v="79"/>
    </i>
    <i>
      <x v="97"/>
    </i>
    <i>
      <x v="43"/>
    </i>
    <i>
      <x v="156"/>
    </i>
    <i>
      <x v="200"/>
    </i>
    <i>
      <x v="76"/>
    </i>
    <i>
      <x v="116"/>
    </i>
    <i>
      <x v="7"/>
    </i>
    <i>
      <x v="134"/>
    </i>
    <i>
      <x v="30"/>
    </i>
    <i>
      <x v="154"/>
    </i>
    <i>
      <x v="93"/>
    </i>
    <i>
      <x v="8"/>
    </i>
    <i>
      <x v="190"/>
    </i>
    <i>
      <x v="146"/>
    </i>
    <i>
      <x v="165"/>
    </i>
    <i>
      <x v="84"/>
    </i>
    <i>
      <x v="103"/>
    </i>
    <i>
      <x v="175"/>
    </i>
    <i>
      <x v="105"/>
    </i>
    <i>
      <x v="51"/>
    </i>
    <i>
      <x v="107"/>
    </i>
    <i>
      <x v="163"/>
    </i>
    <i>
      <x v="10"/>
    </i>
    <i>
      <x v="170"/>
    </i>
    <i>
      <x v="37"/>
    </i>
    <i>
      <x v="98"/>
    </i>
    <i>
      <x v="85"/>
    </i>
    <i>
      <x v="49"/>
    </i>
    <i>
      <x v="39"/>
    </i>
    <i>
      <x v="21"/>
    </i>
    <i>
      <x v="185"/>
    </i>
    <i>
      <x v="160"/>
    </i>
    <i>
      <x v="192"/>
    </i>
    <i>
      <x v="164"/>
    </i>
    <i>
      <x v="42"/>
    </i>
    <i>
      <x v="57"/>
    </i>
    <i>
      <x v="20"/>
    </i>
    <i>
      <x v="174"/>
    </i>
    <i>
      <x v="72"/>
    </i>
    <i>
      <x v="176"/>
    </i>
    <i>
      <x v="92"/>
    </i>
    <i>
      <x v="141"/>
    </i>
    <i>
      <x v="12"/>
    </i>
    <i>
      <x v="125"/>
    </i>
    <i>
      <x v="135"/>
    </i>
    <i>
      <x v="122"/>
    </i>
    <i>
      <x v="33"/>
    </i>
    <i>
      <x v="63"/>
    </i>
    <i>
      <x v="133"/>
    </i>
    <i>
      <x v="40"/>
    </i>
    <i>
      <x v="89"/>
    </i>
    <i>
      <x v="59"/>
    </i>
    <i>
      <x v="199"/>
    </i>
    <i>
      <x v="187"/>
    </i>
    <i>
      <x v="34"/>
    </i>
    <i>
      <x v="198"/>
    </i>
    <i>
      <x v="70"/>
    </i>
    <i>
      <x v="172"/>
    </i>
    <i>
      <x v="24"/>
    </i>
    <i>
      <x v="23"/>
    </i>
    <i>
      <x v="13"/>
    </i>
    <i>
      <x v="181"/>
    </i>
    <i>
      <x v="19"/>
    </i>
    <i>
      <x v="126"/>
    </i>
    <i>
      <x v="36"/>
    </i>
    <i>
      <x v="88"/>
    </i>
    <i>
      <x v="149"/>
    </i>
    <i>
      <x v="195"/>
    </i>
    <i>
      <x v="50"/>
    </i>
    <i>
      <x v="169"/>
    </i>
    <i>
      <x v="22"/>
    </i>
    <i>
      <x v="58"/>
    </i>
    <i>
      <x v="5"/>
    </i>
    <i>
      <x v="173"/>
    </i>
    <i>
      <x v="153"/>
    </i>
    <i>
      <x v="32"/>
    </i>
    <i>
      <x v="4"/>
    </i>
    <i>
      <x v="178"/>
    </i>
    <i>
      <x v="54"/>
    </i>
    <i>
      <x v="3"/>
    </i>
    <i>
      <x v="115"/>
    </i>
    <i>
      <x v="16"/>
    </i>
    <i>
      <x v="55"/>
    </i>
    <i>
      <x v="64"/>
    </i>
    <i>
      <x v="56"/>
    </i>
    <i>
      <x v="186"/>
    </i>
    <i>
      <x v="94"/>
    </i>
    <i>
      <x v="65"/>
    </i>
    <i>
      <x v="162"/>
    </i>
    <i>
      <x v="191"/>
    </i>
    <i>
      <x v="86"/>
    </i>
    <i>
      <x v="194"/>
    </i>
    <i>
      <x v="118"/>
    </i>
    <i>
      <x v="17"/>
    </i>
    <i>
      <x v="119"/>
    </i>
    <i>
      <x v="44"/>
    </i>
    <i>
      <x v="120"/>
    </i>
    <i>
      <x v="18"/>
    </i>
    <i>
      <x v="136"/>
    </i>
    <i>
      <x v="45"/>
    </i>
    <i t="grand">
      <x/>
    </i>
  </rowItems>
  <colItems count="1">
    <i/>
  </colItems>
  <pageFields count="2">
    <pageField fld="1" hier="-1"/>
    <pageField fld="3" hier="-1"/>
  </pageFields>
  <dataFields count="1">
    <dataField name="Contagem de LOCAL AVALIADO" fld="6" subtotal="count" baseField="0" baseItem="0"/>
  </dataFields>
  <formats count="4">
    <format dxfId="271">
      <pivotArea field="2" type="button" dataOnly="0" labelOnly="1" outline="0" axis="axisRow" fieldPosition="0"/>
    </format>
    <format dxfId="270">
      <pivotArea dataOnly="0" labelOnly="1" outline="0" axis="axisValues" fieldPosition="0"/>
    </format>
    <format dxfId="269">
      <pivotArea grandRow="1" outline="0" collapsedLevelsAreSubtotals="1" fieldPosition="0"/>
    </format>
    <format dxfId="26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00000000-0007-0000-0100-000026000000}" name="TDCidades12"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E23:LE24" firstHeaderRow="1"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Items count="1">
    <i/>
  </colItems>
  <pageFields count="2">
    <pageField fld="1" item="1" hier="-1"/>
    <pageField fld="3" hier="-1"/>
  </pageFields>
  <dataFields count="1">
    <dataField name="Mín. de NÍVEL MÉDIO DE RUÍDO AFERIDO (em dB)" fld="27" subtotal="min" baseField="0" baseItem="3"/>
  </dataFields>
  <formats count="2">
    <format dxfId="273">
      <pivotArea grandRow="1" outline="0" collapsedLevelsAreSubtotals="1" fieldPosition="0"/>
    </format>
    <format dxfId="27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ela dinâmica10"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CI5:CJ836" firstHeaderRow="1" firstDataRow="1" firstDataCol="1" rowPageCount="1" colPageCount="1"/>
  <pivotFields count="58">
    <pivotField numFmtId="164" showAll="0"/>
    <pivotField axis="axisPage" showAll="0">
      <items count="3">
        <item x="1"/>
        <item x="0"/>
        <item t="default"/>
      </items>
    </pivotField>
    <pivotField showAll="0"/>
    <pivotField showAll="0" sortType="descending">
      <autoSortScope>
        <pivotArea dataOnly="0" outline="0" fieldPosition="0">
          <references count="1">
            <reference field="4294967294" count="1" selected="0">
              <x v="0"/>
            </reference>
          </references>
        </pivotArea>
      </autoSortScope>
    </pivotField>
    <pivotField showAll="0"/>
    <pivotField showAll="0"/>
    <pivotField axis="axisRow" showAll="0" sortType="ascending">
      <items count="869">
        <item x="508"/>
        <item x="117"/>
        <item x="519"/>
        <item x="380"/>
        <item x="268"/>
        <item x="129"/>
        <item x="688"/>
        <item x="618"/>
        <item x="446"/>
        <item x="617"/>
        <item x="283"/>
        <item x="284"/>
        <item x="289"/>
        <item x="625"/>
        <item x="285"/>
        <item x="653"/>
        <item x="18"/>
        <item x="502"/>
        <item x="648"/>
        <item x="416"/>
        <item x="32"/>
        <item x="417"/>
        <item x="419"/>
        <item x="654"/>
        <item x="647"/>
        <item x="324"/>
        <item x="506"/>
        <item x="137"/>
        <item x="652"/>
        <item x="812"/>
        <item x="772"/>
        <item x="221"/>
        <item x="568"/>
        <item x="471"/>
        <item x="852"/>
        <item x="791"/>
        <item x="639"/>
        <item x="776"/>
        <item x="319"/>
        <item x="79"/>
        <item x="685"/>
        <item x="450"/>
        <item x="67"/>
        <item x="69"/>
        <item x="631"/>
        <item x="757"/>
        <item x="781"/>
        <item x="630"/>
        <item x="120"/>
        <item x="649"/>
        <item x="124"/>
        <item x="122"/>
        <item x="123"/>
        <item x="533"/>
        <item x="561"/>
        <item x="646"/>
        <item x="430"/>
        <item x="240"/>
        <item x="454"/>
        <item x="573"/>
        <item x="449"/>
        <item x="743"/>
        <item x="782"/>
        <item x="663"/>
        <item x="539"/>
        <item x="414"/>
        <item x="411"/>
        <item x="410"/>
        <item x="434"/>
        <item x="451"/>
        <item x="546"/>
        <item x="251"/>
        <item x="44"/>
        <item x="125"/>
        <item x="455"/>
        <item x="855"/>
        <item x="109"/>
        <item x="119"/>
        <item x="717"/>
        <item x="54"/>
        <item x="53"/>
        <item x="66"/>
        <item x="435"/>
        <item x="38"/>
        <item x="704"/>
        <item x="670"/>
        <item x="726"/>
        <item x="721"/>
        <item x="725"/>
        <item x="724"/>
        <item x="722"/>
        <item x="723"/>
        <item x="544"/>
        <item x="547"/>
        <item x="43"/>
        <item x="551"/>
        <item x="525"/>
        <item x="690"/>
        <item x="55"/>
        <item x="629"/>
        <item x="36"/>
        <item x="637"/>
        <item x="857"/>
        <item x="413"/>
        <item x="118"/>
        <item x="696"/>
        <item x="667"/>
        <item x="641"/>
        <item x="848"/>
        <item x="849"/>
        <item x="847"/>
        <item x="864"/>
        <item x="517"/>
        <item x="702"/>
        <item x="527"/>
        <item x="554"/>
        <item x="415"/>
        <item x="560"/>
        <item x="580"/>
        <item x="633"/>
        <item x="52"/>
        <item x="666"/>
        <item x="427"/>
        <item x="590"/>
        <item x="71"/>
        <item x="720"/>
        <item x="706"/>
        <item x="593"/>
        <item x="716"/>
        <item x="830"/>
        <item x="112"/>
        <item x="619"/>
        <item x="780"/>
        <item x="236"/>
        <item x="700"/>
        <item x="73"/>
        <item x="420"/>
        <item x="80"/>
        <item x="681"/>
        <item x="844"/>
        <item x="389"/>
        <item x="320"/>
        <item x="437"/>
        <item x="458"/>
        <item x="490"/>
        <item x="426"/>
        <item x="425"/>
        <item x="223"/>
        <item x="314"/>
        <item x="703"/>
        <item x="486"/>
        <item x="489"/>
        <item x="513"/>
        <item x="308"/>
        <item x="305"/>
        <item x="75"/>
        <item x="228"/>
        <item x="483"/>
        <item x="89"/>
        <item x="267"/>
        <item x="82"/>
        <item x="480"/>
        <item x="310"/>
        <item x="491"/>
        <item x="669"/>
        <item x="668"/>
        <item x="224"/>
        <item x="313"/>
        <item x="81"/>
        <item x="78"/>
        <item x="83"/>
        <item x="492"/>
        <item x="70"/>
        <item x="487"/>
        <item x="266"/>
        <item x="481"/>
        <item x="216"/>
        <item x="494"/>
        <item x="488"/>
        <item x="495"/>
        <item x="496"/>
        <item x="497"/>
        <item x="499"/>
        <item x="707"/>
        <item x="698"/>
        <item x="795"/>
        <item x="158"/>
        <item x="851"/>
        <item x="381"/>
        <item x="638"/>
        <item x="645"/>
        <item x="291"/>
        <item x="779"/>
        <item x="583"/>
        <item x="563"/>
        <item x="13"/>
        <item x="183"/>
        <item x="196"/>
        <item x="607"/>
        <item x="147"/>
        <item x="865"/>
        <item x="165"/>
        <item x="854"/>
        <item x="676"/>
        <item x="762"/>
        <item x="187"/>
        <item x="90"/>
        <item x="461"/>
        <item x="24"/>
        <item x="839"/>
        <item x="209"/>
        <item x="661"/>
        <item x="660"/>
        <item x="662"/>
        <item x="390"/>
        <item x="361"/>
        <item x="737"/>
        <item x="803"/>
        <item x="333"/>
        <item x="834"/>
        <item x="5"/>
        <item x="8"/>
        <item x="298"/>
        <item x="17"/>
        <item x="9"/>
        <item x="711"/>
        <item x="3"/>
        <item x="189"/>
        <item x="440"/>
        <item x="156"/>
        <item x="801"/>
        <item x="292"/>
        <item x="832"/>
        <item x="262"/>
        <item x="842"/>
        <item x="302"/>
        <item x="20"/>
        <item x="362"/>
        <item x="697"/>
        <item x="265"/>
        <item x="300"/>
        <item x="828"/>
        <item x="367"/>
        <item x="199"/>
        <item x="128"/>
        <item x="356"/>
        <item x="675"/>
        <item x="86"/>
        <item x="256"/>
        <item x="253"/>
        <item x="255"/>
        <item x="254"/>
        <item x="102"/>
        <item x="441"/>
        <item x="106"/>
        <item x="507"/>
        <item x="589"/>
        <item x="604"/>
        <item x="293"/>
        <item x="294"/>
        <item x="817"/>
        <item x="759"/>
        <item x="858"/>
        <item x="578"/>
        <item x="105"/>
        <item x="51"/>
        <item x="475"/>
        <item x="765"/>
        <item x="477"/>
        <item x="92"/>
        <item x="39"/>
        <item x="860"/>
        <item x="708"/>
        <item x="202"/>
        <item x="744"/>
        <item x="585"/>
        <item x="47"/>
        <item x="331"/>
        <item x="278"/>
        <item x="203"/>
        <item x="793"/>
        <item x="797"/>
        <item x="584"/>
        <item x="334"/>
        <item x="335"/>
        <item x="276"/>
        <item x="408"/>
        <item x="391"/>
        <item x="799"/>
        <item x="2"/>
        <item x="126"/>
        <item x="27"/>
        <item x="45"/>
        <item x="48"/>
        <item x="157"/>
        <item x="134"/>
        <item x="133"/>
        <item x="160"/>
        <item x="141"/>
        <item x="153"/>
        <item x="155"/>
        <item x="760"/>
        <item x="198"/>
        <item x="592"/>
        <item x="56"/>
        <item x="768"/>
        <item x="770"/>
        <item x="769"/>
        <item x="58"/>
        <item x="474"/>
        <item x="595"/>
        <item x="100"/>
        <item x="61"/>
        <item x="290"/>
        <item x="264"/>
        <item x="824"/>
        <item x="280"/>
        <item x="823"/>
        <item x="271"/>
        <item x="194"/>
        <item x="808"/>
        <item x="136"/>
        <item x="135"/>
        <item x="674"/>
        <item x="144"/>
        <item x="145"/>
        <item x="146"/>
        <item x="154"/>
        <item x="756"/>
        <item x="773"/>
        <item x="627"/>
        <item x="143"/>
        <item x="786"/>
        <item x="605"/>
        <item x="164"/>
        <item x="388"/>
        <item x="612"/>
        <item x="643"/>
        <item x="387"/>
        <item x="139"/>
        <item x="98"/>
        <item x="386"/>
        <item x="93"/>
        <item x="734"/>
        <item x="220"/>
        <item x="727"/>
        <item x="14"/>
        <item x="476"/>
        <item x="733"/>
        <item x="732"/>
        <item x="91"/>
        <item x="866"/>
        <item x="462"/>
        <item x="49"/>
        <item x="374"/>
        <item x="364"/>
        <item x="485"/>
        <item x="378"/>
        <item x="470"/>
        <item x="376"/>
        <item x="567"/>
        <item x="97"/>
        <item x="151"/>
        <item x="571"/>
        <item x="6"/>
        <item x="31"/>
        <item x="829"/>
        <item x="774"/>
        <item x="822"/>
        <item x="678"/>
        <item x="522"/>
        <item x="837"/>
        <item x="810"/>
        <item x="608"/>
        <item x="393"/>
        <item x="611"/>
        <item x="99"/>
        <item x="758"/>
        <item x="755"/>
        <item x="365"/>
        <item x="798"/>
        <item x="392"/>
        <item x="28"/>
        <item x="142"/>
        <item x="190"/>
        <item x="853"/>
        <item x="195"/>
        <item x="581"/>
        <item x="327"/>
        <item x="856"/>
        <item x="394"/>
        <item x="337"/>
        <item x="369"/>
        <item x="373"/>
        <item x="371"/>
        <item x="4"/>
        <item x="763"/>
        <item x="761"/>
        <item x="835"/>
        <item x="800"/>
        <item x="796"/>
        <item x="19"/>
        <item x="159"/>
        <item x="140"/>
        <item x="95"/>
        <item x="559"/>
        <item x="794"/>
        <item x="442"/>
        <item x="245"/>
        <item x="767"/>
        <item x="467"/>
        <item x="548"/>
        <item x="813"/>
        <item x="395"/>
        <item x="821"/>
        <item x="613"/>
        <item x="29"/>
        <item x="188"/>
        <item x="163"/>
        <item x="149"/>
        <item x="184"/>
        <item x="186"/>
        <item x="569"/>
        <item x="396"/>
        <item x="838"/>
        <item x="88"/>
        <item x="600"/>
        <item x="787"/>
        <item x="397"/>
        <item x="398"/>
        <item x="399"/>
        <item x="479"/>
        <item x="379"/>
        <item x="372"/>
        <item x="766"/>
        <item x="33"/>
        <item x="602"/>
        <item x="22"/>
        <item x="741"/>
        <item x="579"/>
        <item x="730"/>
        <item x="368"/>
        <item x="400"/>
        <item x="41"/>
        <item x="219"/>
        <item x="15"/>
        <item x="557"/>
        <item x="596"/>
        <item x="843"/>
        <item x="401"/>
        <item x="161"/>
        <item x="447"/>
        <item x="577"/>
        <item x="574"/>
        <item x="771"/>
        <item x="108"/>
        <item x="841"/>
        <item x="809"/>
        <item x="651"/>
        <item x="472"/>
        <item x="862"/>
        <item x="40"/>
        <item x="101"/>
        <item x="1"/>
        <item x="802"/>
        <item x="162"/>
        <item x="657"/>
        <item x="382"/>
        <item x="665"/>
        <item x="60"/>
        <item x="811"/>
        <item x="587"/>
        <item x="150"/>
        <item x="222"/>
        <item x="42"/>
        <item x="214"/>
        <item x="244"/>
        <item x="246"/>
        <item x="747"/>
        <item x="432"/>
        <item x="104"/>
        <item x="478"/>
        <item x="460"/>
        <item x="217"/>
        <item x="402"/>
        <item x="505"/>
        <item x="516"/>
        <item x="50"/>
        <item x="861"/>
        <item x="469"/>
        <item x="74"/>
        <item x="784"/>
        <item x="231"/>
        <item x="609"/>
        <item x="197"/>
        <item x="232"/>
        <item x="366"/>
        <item x="610"/>
        <item x="30"/>
        <item x="731"/>
        <item x="230"/>
        <item x="465"/>
        <item x="606"/>
        <item x="718"/>
        <item x="277"/>
        <item x="439"/>
        <item x="558"/>
        <item x="328"/>
        <item x="21"/>
        <item x="712"/>
        <item x="229"/>
        <item x="709"/>
        <item x="34"/>
        <item x="541"/>
        <item x="295"/>
        <item x="403"/>
        <item x="550"/>
        <item x="664"/>
        <item x="182"/>
        <item x="282"/>
        <item x="281"/>
        <item x="23"/>
        <item x="384"/>
        <item x="311"/>
        <item x="588"/>
        <item x="459"/>
        <item x="658"/>
        <item x="659"/>
        <item x="107"/>
        <item x="805"/>
        <item x="207"/>
        <item x="208"/>
        <item x="206"/>
        <item x="57"/>
        <item x="850"/>
        <item x="355"/>
        <item x="500"/>
        <item x="501"/>
        <item x="521"/>
        <item x="509"/>
        <item x="503"/>
        <item x="504"/>
        <item x="512"/>
        <item x="515"/>
        <item x="511"/>
        <item x="514"/>
        <item x="520"/>
        <item x="243"/>
        <item x="242"/>
        <item x="241"/>
        <item x="530"/>
        <item x="418"/>
        <item x="565"/>
        <item x="526"/>
        <item x="686"/>
        <item x="433"/>
        <item x="650"/>
        <item x="555"/>
        <item x="542"/>
        <item x="622"/>
        <item x="263"/>
        <item x="867"/>
        <item x="535"/>
        <item x="537"/>
        <item x="536"/>
        <item x="534"/>
        <item x="538"/>
        <item x="111"/>
        <item x="114"/>
        <item x="113"/>
        <item x="626"/>
        <item x="634"/>
        <item x="719"/>
        <item x="564"/>
        <item x="453"/>
        <item x="456"/>
        <item x="540"/>
        <item x="424"/>
        <item x="260"/>
        <item x="621"/>
        <item x="616"/>
        <item x="423"/>
        <item x="528"/>
        <item x="615"/>
        <item x="326"/>
        <item x="274"/>
        <item x="296"/>
        <item x="623"/>
        <item x="677"/>
        <item x="620"/>
        <item x="127"/>
        <item x="632"/>
        <item x="642"/>
        <item x="640"/>
        <item x="671"/>
        <item x="628"/>
        <item x="436"/>
        <item x="687"/>
        <item x="543"/>
        <item x="545"/>
        <item x="110"/>
        <item x="715"/>
        <item x="714"/>
        <item x="531"/>
        <item x="532"/>
        <item x="644"/>
        <item x="115"/>
        <item x="624"/>
        <item x="212"/>
        <item x="204"/>
        <item x="84"/>
        <item x="85"/>
        <item x="329"/>
        <item x="138"/>
        <item x="322"/>
        <item x="421"/>
        <item x="166"/>
        <item x="7"/>
        <item x="358"/>
        <item x="238"/>
        <item x="457"/>
        <item x="63"/>
        <item x="575"/>
        <item x="273"/>
        <item x="316"/>
        <item x="788"/>
        <item x="482"/>
        <item x="713"/>
        <item x="121"/>
        <item x="683"/>
        <item x="62"/>
        <item x="692"/>
        <item x="635"/>
        <item x="215"/>
        <item x="428"/>
        <item x="748"/>
        <item x="699"/>
        <item x="233"/>
        <item x="775"/>
        <item x="309"/>
        <item x="225"/>
        <item x="790"/>
        <item x="323"/>
        <item x="279"/>
        <item x="287"/>
        <item x="705"/>
        <item x="249"/>
        <item x="689"/>
        <item x="37"/>
        <item x="498"/>
        <item x="64"/>
        <item x="529"/>
        <item x="72"/>
        <item x="76"/>
        <item x="234"/>
        <item x="257"/>
        <item x="753"/>
        <item x="752"/>
        <item x="552"/>
        <item x="553"/>
        <item x="597"/>
        <item x="493"/>
        <item x="448"/>
        <item x="701"/>
        <item x="684"/>
        <item x="431"/>
        <item x="318"/>
        <item x="303"/>
        <item x="815"/>
        <item x="695"/>
        <item x="259"/>
        <item x="429"/>
        <item x="306"/>
        <item x="269"/>
        <item x="116"/>
        <item x="679"/>
        <item x="286"/>
        <item x="317"/>
        <item x="312"/>
        <item x="789"/>
        <item x="484"/>
        <item x="412"/>
        <item x="315"/>
        <item x="272"/>
        <item x="227"/>
        <item x="239"/>
        <item x="751"/>
        <item x="261"/>
        <item x="682"/>
        <item x="694"/>
        <item x="754"/>
        <item x="745"/>
        <item x="235"/>
        <item x="523"/>
        <item x="680"/>
        <item x="258"/>
        <item x="778"/>
        <item x="307"/>
        <item x="77"/>
        <item x="746"/>
        <item x="270"/>
        <item x="582"/>
        <item x="586"/>
        <item x="321"/>
        <item x="304"/>
        <item x="452"/>
        <item x="26"/>
        <item x="736"/>
        <item x="422"/>
        <item x="636"/>
        <item x="750"/>
        <item x="510"/>
        <item x="783"/>
        <item x="693"/>
        <item x="325"/>
        <item x="237"/>
        <item x="749"/>
        <item x="0"/>
        <item x="524"/>
        <item x="65"/>
        <item x="226"/>
        <item x="549"/>
        <item x="16"/>
        <item x="840"/>
        <item x="96"/>
        <item x="566"/>
        <item x="777"/>
        <item x="11"/>
        <item x="804"/>
        <item x="218"/>
        <item x="518"/>
        <item x="338"/>
        <item x="739"/>
        <item x="740"/>
        <item x="360"/>
        <item x="473"/>
        <item x="599"/>
        <item x="591"/>
        <item x="562"/>
        <item x="598"/>
        <item x="594"/>
        <item x="710"/>
        <item x="339"/>
        <item x="152"/>
        <item x="132"/>
        <item x="130"/>
        <item x="806"/>
        <item x="792"/>
        <item x="764"/>
        <item x="576"/>
        <item x="466"/>
        <item x="614"/>
        <item x="468"/>
        <item x="826"/>
        <item x="601"/>
        <item x="375"/>
        <item x="785"/>
        <item x="191"/>
        <item x="656"/>
        <item x="655"/>
        <item x="297"/>
        <item x="288"/>
        <item x="363"/>
        <item x="383"/>
        <item x="464"/>
        <item x="409"/>
        <item x="807"/>
        <item x="336"/>
        <item x="820"/>
        <item x="404"/>
        <item x="25"/>
        <item x="301"/>
        <item x="357"/>
        <item x="210"/>
        <item x="193"/>
        <item x="211"/>
        <item x="672"/>
        <item x="673"/>
        <item x="863"/>
        <item x="359"/>
        <item x="438"/>
        <item x="35"/>
        <item x="405"/>
        <item x="103"/>
        <item x="148"/>
        <item x="370"/>
        <item x="205"/>
        <item x="729"/>
        <item x="728"/>
        <item x="10"/>
        <item x="603"/>
        <item x="406"/>
        <item x="192"/>
        <item x="572"/>
        <item x="12"/>
        <item x="738"/>
        <item x="94"/>
        <item x="299"/>
        <item x="407"/>
        <item x="87"/>
        <item x="556"/>
        <item x="213"/>
        <item x="68"/>
        <item x="833"/>
        <item x="819"/>
        <item x="185"/>
        <item x="201"/>
        <item x="463"/>
        <item x="332"/>
        <item x="445"/>
        <item x="330"/>
        <item x="385"/>
        <item x="46"/>
        <item x="825"/>
        <item x="59"/>
        <item x="444"/>
        <item x="827"/>
        <item x="836"/>
        <item x="831"/>
        <item x="846"/>
        <item x="845"/>
        <item x="816"/>
        <item x="570"/>
        <item x="818"/>
        <item x="814"/>
        <item x="247"/>
        <item x="250"/>
        <item x="252"/>
        <item x="443"/>
        <item x="200"/>
        <item x="248"/>
        <item x="275"/>
        <item x="691"/>
        <item x="131"/>
        <item x="742"/>
        <item x="735"/>
        <item x="859"/>
        <item x="377"/>
        <item x="340"/>
        <item x="341"/>
        <item x="342"/>
        <item x="343"/>
        <item x="344"/>
        <item x="345"/>
        <item x="346"/>
        <item x="347"/>
        <item x="348"/>
        <item x="349"/>
        <item x="350"/>
        <item x="351"/>
        <item x="352"/>
        <item x="353"/>
        <item x="354"/>
        <item x="167"/>
        <item x="168"/>
        <item x="169"/>
        <item x="170"/>
        <item x="171"/>
        <item x="172"/>
        <item x="173"/>
        <item x="174"/>
        <item x="175"/>
        <item x="176"/>
        <item x="177"/>
        <item x="178"/>
        <item x="179"/>
        <item x="180"/>
        <item x="18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6"/>
  </rowFields>
  <rowItems count="831">
    <i>
      <x v="841"/>
    </i>
    <i>
      <x v="630"/>
    </i>
    <i>
      <x v="839"/>
    </i>
    <i>
      <x v="719"/>
    </i>
    <i>
      <x v="650"/>
    </i>
    <i>
      <x v="621"/>
    </i>
    <i>
      <x v="861"/>
    </i>
    <i>
      <x v="711"/>
    </i>
    <i>
      <x v="436"/>
    </i>
    <i>
      <x v="469"/>
    </i>
    <i>
      <x v="731"/>
    </i>
    <i>
      <x/>
    </i>
    <i>
      <x v="663"/>
    </i>
    <i>
      <x v="107"/>
    </i>
    <i>
      <x v="36"/>
    </i>
    <i>
      <x v="713"/>
    </i>
    <i>
      <x v="479"/>
    </i>
    <i>
      <x v="853"/>
    </i>
    <i>
      <x v="458"/>
    </i>
    <i>
      <x v="834"/>
    </i>
    <i>
      <x v="284"/>
    </i>
    <i>
      <x v="857"/>
    </i>
    <i>
      <x v="548"/>
    </i>
    <i>
      <x v="391"/>
    </i>
    <i>
      <x v="372"/>
    </i>
    <i>
      <x v="198"/>
    </i>
    <i>
      <x v="578"/>
    </i>
    <i>
      <x v="729"/>
    </i>
    <i>
      <x v="581"/>
    </i>
    <i>
      <x v="601"/>
    </i>
    <i>
      <x v="767"/>
    </i>
    <i>
      <x v="495"/>
    </i>
    <i>
      <x v="714"/>
    </i>
    <i>
      <x v="689"/>
    </i>
    <i>
      <x v="312"/>
    </i>
    <i>
      <x v="814"/>
    </i>
    <i>
      <x v="430"/>
    </i>
    <i>
      <x v="366"/>
    </i>
    <i>
      <x v="738"/>
    </i>
    <i>
      <x v="136"/>
    </i>
    <i>
      <x v="164"/>
    </i>
    <i>
      <x v="78"/>
    </i>
    <i>
      <x v="855"/>
    </i>
    <i>
      <x v="554"/>
    </i>
    <i>
      <x v="854"/>
    </i>
    <i>
      <x v="363"/>
    </i>
    <i>
      <x v="21"/>
    </i>
    <i>
      <x v="706"/>
    </i>
    <i>
      <x v="232"/>
    </i>
    <i>
      <x v="119"/>
    </i>
    <i>
      <x v="600"/>
    </i>
    <i>
      <x v="807"/>
    </i>
    <i>
      <x v="602"/>
    </i>
    <i>
      <x v="851"/>
    </i>
    <i>
      <x v="308"/>
    </i>
    <i>
      <x v="820"/>
    </i>
    <i>
      <x v="722"/>
    </i>
    <i>
      <x v="40"/>
    </i>
    <i>
      <x v="555"/>
    </i>
    <i>
      <x v="165"/>
    </i>
    <i>
      <x v="665"/>
    </i>
    <i>
      <x v="764"/>
    </i>
    <i>
      <x v="751"/>
    </i>
    <i>
      <x v="850"/>
    </i>
    <i>
      <x v="283"/>
    </i>
    <i>
      <x v="477"/>
    </i>
    <i>
      <x v="816"/>
    </i>
    <i>
      <x v="727"/>
    </i>
    <i>
      <x v="831"/>
    </i>
    <i>
      <x v="128"/>
    </i>
    <i>
      <x v="317"/>
    </i>
    <i>
      <x v="802"/>
    </i>
    <i>
      <x v="595"/>
    </i>
    <i>
      <x v="235"/>
    </i>
    <i>
      <x v="830"/>
    </i>
    <i>
      <x v="840"/>
    </i>
    <i>
      <x v="20"/>
    </i>
    <i>
      <x v="375"/>
    </i>
    <i>
      <x v="263"/>
    </i>
    <i>
      <x v="250"/>
    </i>
    <i>
      <x v="752"/>
    </i>
    <i>
      <x v="287"/>
    </i>
    <i>
      <x v="146"/>
    </i>
    <i>
      <x v="8"/>
    </i>
    <i>
      <x v="291"/>
    </i>
    <i>
      <x v="662"/>
    </i>
    <i>
      <x v="304"/>
    </i>
    <i>
      <x v="424"/>
    </i>
    <i>
      <x v="97"/>
    </i>
    <i>
      <x v="408"/>
    </i>
    <i>
      <x v="333"/>
    </i>
    <i>
      <x v="303"/>
    </i>
    <i>
      <x v="249"/>
    </i>
    <i>
      <x v="224"/>
    </i>
    <i>
      <x v="862"/>
    </i>
    <i>
      <x v="118"/>
    </i>
    <i>
      <x v="695"/>
    </i>
    <i>
      <x v="584"/>
    </i>
    <i>
      <x v="685"/>
    </i>
    <i>
      <x v="218"/>
    </i>
    <i>
      <x v="381"/>
    </i>
    <i>
      <x v="805"/>
    </i>
    <i>
      <x v="71"/>
    </i>
    <i>
      <x v="223"/>
    </i>
    <i>
      <x v="615"/>
    </i>
    <i>
      <x v="779"/>
    </i>
    <i>
      <x v="48"/>
    </i>
    <i>
      <x v="481"/>
    </i>
    <i>
      <x v="865"/>
    </i>
    <i>
      <x v="145"/>
    </i>
    <i>
      <x v="864"/>
    </i>
    <i>
      <x v="660"/>
    </i>
    <i>
      <x v="720"/>
    </i>
    <i>
      <x v="547"/>
    </i>
    <i>
      <x v="824"/>
    </i>
    <i>
      <x v="579"/>
    </i>
    <i>
      <x v="106"/>
    </i>
    <i>
      <x v="166"/>
    </i>
    <i>
      <x v="358"/>
    </i>
    <i>
      <x v="746"/>
    </i>
    <i>
      <x v="512"/>
    </i>
    <i>
      <x v="225"/>
    </i>
    <i>
      <x v="172"/>
    </i>
    <i>
      <x v="175"/>
    </i>
    <i>
      <x v="475"/>
    </i>
    <i>
      <x v="838"/>
    </i>
    <i>
      <x v="826"/>
    </i>
    <i>
      <x v="91"/>
    </i>
    <i>
      <x v="385"/>
    </i>
    <i>
      <x v="670"/>
    </i>
    <i>
      <x v="742"/>
    </i>
    <i>
      <x v="607"/>
    </i>
    <i>
      <x v="253"/>
    </i>
    <i>
      <x v="451"/>
    </i>
    <i>
      <x v="19"/>
    </i>
    <i>
      <x v="395"/>
    </i>
    <i>
      <x v="648"/>
    </i>
    <i>
      <x v="182"/>
    </i>
    <i>
      <x v="292"/>
    </i>
    <i>
      <x v="633"/>
    </i>
    <i>
      <x v="804"/>
    </i>
    <i>
      <x v="819"/>
    </i>
    <i>
      <x v="371"/>
    </i>
    <i>
      <x v="374"/>
    </i>
    <i>
      <x v="426"/>
    </i>
    <i>
      <x v="355"/>
    </i>
    <i>
      <x v="351"/>
    </i>
    <i>
      <x v="773"/>
    </i>
    <i>
      <x v="464"/>
    </i>
    <i>
      <x v="693"/>
    </i>
    <i>
      <x v="482"/>
    </i>
    <i>
      <x v="634"/>
    </i>
    <i>
      <x v="322"/>
    </i>
    <i>
      <x v="683"/>
    </i>
    <i>
      <x v="812"/>
    </i>
    <i>
      <x v="401"/>
    </i>
    <i>
      <x v="105"/>
    </i>
    <i>
      <x v="551"/>
    </i>
    <i>
      <x v="842"/>
    </i>
    <i>
      <x v="221"/>
    </i>
    <i>
      <x v="110"/>
    </i>
    <i>
      <x v="149"/>
    </i>
    <i>
      <x v="320"/>
    </i>
    <i>
      <x v="470"/>
    </i>
    <i>
      <x v="122"/>
    </i>
    <i>
      <x v="179"/>
    </i>
    <i>
      <x v="183"/>
    </i>
    <i>
      <x v="763"/>
    </i>
    <i>
      <x v="735"/>
    </i>
    <i>
      <x v="637"/>
    </i>
    <i>
      <x v="537"/>
    </i>
    <i>
      <x v="176"/>
    </i>
    <i>
      <x v="194"/>
    </i>
    <i>
      <x v="220"/>
    </i>
    <i>
      <x v="282"/>
    </i>
    <i>
      <x v="762"/>
    </i>
    <i>
      <x v="832"/>
    </i>
    <i>
      <x v="476"/>
    </i>
    <i>
      <x v="566"/>
    </i>
    <i>
      <x v="591"/>
    </i>
    <i>
      <x v="230"/>
    </i>
    <i>
      <x v="718"/>
    </i>
    <i>
      <x v="817"/>
    </i>
    <i>
      <x v="659"/>
    </i>
    <i>
      <x v="825"/>
    </i>
    <i>
      <x v="11"/>
    </i>
    <i>
      <x v="405"/>
    </i>
    <i>
      <x v="79"/>
    </i>
    <i>
      <x v="538"/>
    </i>
    <i>
      <x v="728"/>
    </i>
    <i>
      <x v="733"/>
    </i>
    <i>
      <x v="627"/>
    </i>
    <i>
      <x v="88"/>
    </i>
    <i>
      <x v="142"/>
    </i>
    <i>
      <x v="226"/>
    </i>
    <i>
      <x v="50"/>
    </i>
    <i>
      <x v="717"/>
    </i>
    <i>
      <x v="863"/>
    </i>
    <i>
      <x v="759"/>
    </i>
    <i>
      <x v="86"/>
    </i>
    <i>
      <x v="570"/>
    </i>
    <i>
      <x v="572"/>
    </i>
    <i>
      <x v="775"/>
    </i>
    <i>
      <x v="800"/>
    </i>
    <i>
      <x v="293"/>
    </i>
    <i>
      <x v="127"/>
    </i>
    <i>
      <x v="23"/>
    </i>
    <i>
      <x v="657"/>
    </i>
    <i>
      <x v="487"/>
    </i>
    <i>
      <x v="273"/>
    </i>
    <i>
      <x v="42"/>
    </i>
    <i>
      <x v="753"/>
    </i>
    <i>
      <x v="474"/>
    </i>
    <i>
      <x v="803"/>
    </i>
    <i>
      <x v="289"/>
    </i>
    <i>
      <x v="139"/>
    </i>
    <i>
      <x v="87"/>
    </i>
    <i>
      <x v="394"/>
    </i>
    <i>
      <x v="67"/>
    </i>
    <i>
      <x v="768"/>
    </i>
    <i>
      <x v="631"/>
    </i>
    <i>
      <x v="569"/>
    </i>
    <i>
      <x v="577"/>
    </i>
    <i>
      <x v="125"/>
    </i>
    <i>
      <x v="82"/>
    </i>
    <i>
      <x v="780"/>
    </i>
    <i>
      <x v="828"/>
    </i>
    <i>
      <x v="439"/>
    </i>
    <i>
      <x v="858"/>
    </i>
    <i>
      <x v="432"/>
    </i>
    <i>
      <x v="120"/>
    </i>
    <i>
      <x v="129"/>
    </i>
    <i>
      <x v="41"/>
    </i>
    <i>
      <x v="590"/>
    </i>
    <i>
      <x v="843"/>
    </i>
    <i>
      <x v="506"/>
    </i>
    <i>
      <x v="583"/>
    </i>
    <i>
      <x v="813"/>
    </i>
    <i>
      <x v="502"/>
    </i>
    <i>
      <x v="866"/>
    </i>
    <i>
      <x v="867"/>
    </i>
    <i>
      <x v="203"/>
    </i>
    <i>
      <x v="382"/>
    </i>
    <i>
      <x v="242"/>
    </i>
    <i>
      <x v="387"/>
    </i>
    <i>
      <x v="17"/>
    </i>
    <i>
      <x v="90"/>
    </i>
    <i>
      <x v="466"/>
    </i>
    <i>
      <x v="536"/>
    </i>
    <i>
      <x v="45"/>
    </i>
    <i>
      <x v="222"/>
    </i>
    <i>
      <x v="80"/>
    </i>
    <i>
      <x v="636"/>
    </i>
    <i>
      <x v="490"/>
    </i>
    <i>
      <x v="268"/>
    </i>
    <i>
      <x v="262"/>
    </i>
    <i>
      <x v="440"/>
    </i>
    <i>
      <x v="757"/>
    </i>
    <i>
      <x v="117"/>
    </i>
    <i>
      <x v="345"/>
    </i>
    <i>
      <x v="755"/>
    </i>
    <i>
      <x v="737"/>
    </i>
    <i>
      <x v="692"/>
    </i>
    <i>
      <x v="180"/>
    </i>
    <i>
      <x v="161"/>
    </i>
    <i>
      <x v="313"/>
    </i>
    <i>
      <x v="121"/>
    </i>
    <i>
      <x v="141"/>
    </i>
    <i>
      <x v="271"/>
    </i>
    <i>
      <x v="77"/>
    </i>
    <i>
      <x v="556"/>
    </i>
    <i>
      <x v="694"/>
    </i>
    <i>
      <x v="585"/>
    </i>
    <i>
      <x v="245"/>
    </i>
    <i>
      <x v="205"/>
    </i>
    <i>
      <x v="461"/>
    </i>
    <i>
      <x v="524"/>
    </i>
    <i>
      <x v="761"/>
    </i>
    <i>
      <x v="849"/>
    </i>
    <i>
      <x v="628"/>
    </i>
    <i>
      <x v="827"/>
    </i>
    <i>
      <x v="456"/>
    </i>
    <i>
      <x v="736"/>
    </i>
    <i>
      <x v="758"/>
    </i>
    <i>
      <x v="100"/>
    </i>
    <i>
      <x v="44"/>
    </i>
    <i>
      <x v="75"/>
    </i>
    <i>
      <x v="781"/>
    </i>
    <i>
      <x v="473"/>
    </i>
    <i>
      <x v="646"/>
    </i>
    <i>
      <x v="500"/>
    </i>
    <i>
      <x v="275"/>
    </i>
    <i>
      <x v="214"/>
    </i>
    <i>
      <x v="191"/>
    </i>
    <i>
      <x v="43"/>
    </i>
    <i>
      <x v="337"/>
    </i>
    <i>
      <x v="171"/>
    </i>
    <i>
      <x v="254"/>
    </i>
    <i>
      <x v="516"/>
    </i>
    <i>
      <x v="483"/>
    </i>
    <i>
      <x v="798"/>
    </i>
    <i>
      <x v="484"/>
    </i>
    <i>
      <x v="597"/>
    </i>
    <i>
      <x v="33"/>
    </i>
    <i>
      <x v="234"/>
    </i>
    <i>
      <x v="84"/>
    </i>
    <i>
      <x v="148"/>
    </i>
    <i>
      <x v="98"/>
    </i>
    <i>
      <x v="255"/>
    </i>
    <i>
      <x v="438"/>
    </i>
    <i>
      <x v="740"/>
    </i>
    <i>
      <x v="465"/>
    </i>
    <i>
      <x v="509"/>
    </i>
    <i>
      <x v="499"/>
    </i>
    <i>
      <x v="156"/>
    </i>
    <i>
      <x v="14"/>
    </i>
    <i>
      <x v="285"/>
    </i>
    <i>
      <x v="68"/>
    </i>
    <i>
      <x v="669"/>
    </i>
    <i>
      <x v="437"/>
    </i>
    <i>
      <x v="788"/>
    </i>
    <i>
      <x v="510"/>
    </i>
    <i>
      <x v="433"/>
    </i>
    <i>
      <x v="217"/>
    </i>
    <i>
      <x v="272"/>
    </i>
    <i>
      <x v="457"/>
    </i>
    <i>
      <x v="808"/>
    </i>
    <i>
      <x v="582"/>
    </i>
    <i>
      <x v="393"/>
    </i>
    <i>
      <x v="16"/>
    </i>
    <i>
      <x v="174"/>
    </i>
    <i>
      <x v="49"/>
    </i>
    <i>
      <x v="244"/>
    </i>
    <i>
      <x v="353"/>
    </i>
    <i>
      <x v="783"/>
    </i>
    <i>
      <x v="739"/>
    </i>
    <i>
      <x v="497"/>
    </i>
    <i>
      <x v="549"/>
    </i>
    <i>
      <x v="700"/>
    </i>
    <i>
      <x v="233"/>
    </i>
    <i>
      <x v="29"/>
    </i>
    <i>
      <x v="12"/>
    </i>
    <i>
      <x v="384"/>
    </i>
    <i>
      <x v="57"/>
    </i>
    <i>
      <x v="822"/>
    </i>
    <i>
      <x v="126"/>
    </i>
    <i>
      <x v="593"/>
    </i>
    <i>
      <x v="444"/>
    </i>
    <i>
      <x v="721"/>
    </i>
    <i>
      <x v="772"/>
    </i>
    <i>
      <x v="655"/>
    </i>
    <i>
      <x v="680"/>
    </i>
    <i>
      <x v="723"/>
    </i>
    <i>
      <x v="546"/>
    </i>
    <i>
      <x v="6"/>
    </i>
    <i>
      <x v="252"/>
    </i>
    <i>
      <x v="211"/>
    </i>
    <i>
      <x v="237"/>
    </i>
    <i>
      <x v="823"/>
    </i>
    <i>
      <x v="741"/>
    </i>
    <i>
      <x v="528"/>
    </i>
    <i>
      <x v="260"/>
    </i>
    <i>
      <x v="368"/>
    </i>
    <i>
      <x v="734"/>
    </i>
    <i>
      <x v="462"/>
    </i>
    <i>
      <x v="112"/>
    </i>
    <i>
      <x v="726"/>
    </i>
    <i>
      <x v="684"/>
    </i>
    <i>
      <x v="724"/>
    </i>
    <i>
      <x v="301"/>
    </i>
    <i>
      <x v="10"/>
    </i>
    <i>
      <x v="94"/>
    </i>
    <i>
      <x v="197"/>
    </i>
    <i>
      <x v="219"/>
    </i>
    <i>
      <x v="151"/>
    </i>
    <i>
      <x v="505"/>
    </i>
    <i>
      <x v="649"/>
    </i>
    <i>
      <x v="370"/>
    </i>
    <i>
      <x v="388"/>
    </i>
    <i>
      <x v="241"/>
    </i>
    <i>
      <x v="15"/>
    </i>
    <i>
      <x v="806"/>
    </i>
    <i>
      <x v="715"/>
    </i>
    <i>
      <x v="605"/>
    </i>
    <i>
      <x v="619"/>
    </i>
    <i>
      <x v="770"/>
    </i>
    <i>
      <x v="845"/>
    </i>
    <i>
      <x v="766"/>
    </i>
    <i>
      <x v="257"/>
    </i>
    <i>
      <x v="25"/>
    </i>
    <i>
      <x v="407"/>
    </i>
    <i>
      <x v="159"/>
    </i>
    <i>
      <x v="732"/>
    </i>
    <i>
      <x v="778"/>
    </i>
    <i>
      <x v="618"/>
    </i>
    <i>
      <x v="280"/>
    </i>
    <i>
      <x v="414"/>
    </i>
    <i>
      <x v="46"/>
    </i>
    <i>
      <x v="644"/>
    </i>
    <i>
      <x v="647"/>
    </i>
    <i>
      <x v="592"/>
    </i>
    <i>
      <x v="238"/>
    </i>
    <i>
      <x v="279"/>
    </i>
    <i>
      <x v="38"/>
    </i>
    <i>
      <x v="163"/>
    </i>
    <i>
      <x v="204"/>
    </i>
    <i>
      <x v="640"/>
    </i>
    <i>
      <x v="173"/>
    </i>
    <i>
      <x v="265"/>
    </i>
    <i>
      <x v="190"/>
    </i>
    <i>
      <x v="352"/>
    </i>
    <i>
      <x v="208"/>
    </i>
    <i>
      <x v="453"/>
    </i>
    <i>
      <x v="435"/>
    </i>
    <i>
      <x v="573"/>
    </i>
    <i>
      <x v="604"/>
    </i>
    <i>
      <x v="848"/>
    </i>
    <i>
      <x v="314"/>
    </i>
    <i>
      <x v="227"/>
    </i>
    <i>
      <x v="559"/>
    </i>
    <i>
      <x v="588"/>
    </i>
    <i>
      <x v="682"/>
    </i>
    <i>
      <x v="328"/>
    </i>
    <i>
      <x v="344"/>
    </i>
    <i>
      <x v="776"/>
    </i>
    <i>
      <x v="638"/>
    </i>
    <i>
      <x v="626"/>
    </i>
    <i>
      <x v="622"/>
    </i>
    <i>
      <x v="544"/>
    </i>
    <i>
      <x v="147"/>
    </i>
    <i>
      <x v="251"/>
    </i>
    <i>
      <x v="155"/>
    </i>
    <i>
      <x v="404"/>
    </i>
    <i>
      <x v="503"/>
    </i>
    <i>
      <x v="777"/>
    </i>
    <i>
      <x v="818"/>
    </i>
    <i>
      <x v="540"/>
    </i>
    <i>
      <x v="248"/>
    </i>
    <i>
      <x v="35"/>
    </i>
    <i>
      <x v="860"/>
    </i>
    <i>
      <x v="671"/>
    </i>
    <i>
      <x v="560"/>
    </i>
    <i>
      <x v="239"/>
    </i>
    <i>
      <x v="267"/>
    </i>
    <i>
      <x v="189"/>
    </i>
    <i>
      <x v="207"/>
    </i>
    <i>
      <x v="488"/>
    </i>
    <i>
      <x v="550"/>
    </i>
    <i>
      <x v="485"/>
    </i>
    <i>
      <x v="431"/>
    </i>
    <i>
      <x v="60"/>
    </i>
    <i>
      <x v="187"/>
    </i>
    <i>
      <x v="286"/>
    </i>
    <i>
      <x v="448"/>
    </i>
    <i>
      <x v="493"/>
    </i>
    <i>
      <x v="489"/>
    </i>
    <i>
      <x v="81"/>
    </i>
    <i>
      <x v="276"/>
    </i>
    <i>
      <x v="654"/>
    </i>
    <i>
      <x v="688"/>
    </i>
    <i>
      <x v="815"/>
    </i>
    <i>
      <x v="765"/>
    </i>
    <i>
      <x v="108"/>
    </i>
    <i>
      <x v="30"/>
    </i>
    <i>
      <x v="209"/>
    </i>
    <i>
      <x v="568"/>
    </i>
    <i>
      <x v="135"/>
    </i>
    <i>
      <x v="356"/>
    </i>
    <i>
      <x v="13"/>
    </i>
    <i>
      <x v="66"/>
    </i>
    <i>
      <x v="553"/>
    </i>
    <i>
      <x v="534"/>
    </i>
    <i>
      <x v="760"/>
    </i>
    <i>
      <x v="383"/>
    </i>
    <i>
      <x v="416"/>
    </i>
    <i>
      <x v="379"/>
    </i>
    <i>
      <x v="422"/>
    </i>
    <i>
      <x v="576"/>
    </i>
    <i>
      <x v="460"/>
    </i>
    <i>
      <x v="589"/>
    </i>
    <i>
      <x v="696"/>
    </i>
    <i>
      <x v="124"/>
    </i>
    <i>
      <x v="1"/>
    </i>
    <i>
      <x v="123"/>
    </i>
    <i>
      <x v="310"/>
    </i>
    <i>
      <x v="386"/>
    </i>
    <i>
      <x v="26"/>
    </i>
    <i>
      <x v="398"/>
    </i>
    <i>
      <x v="821"/>
    </i>
    <i>
      <x v="200"/>
    </i>
    <i>
      <x v="616"/>
    </i>
    <i>
      <x v="545"/>
    </i>
    <i>
      <x v="392"/>
    </i>
    <i>
      <x v="315"/>
    </i>
    <i>
      <x v="415"/>
    </i>
    <i>
      <x v="396"/>
    </i>
    <i>
      <x v="676"/>
    </i>
    <i>
      <x v="656"/>
    </i>
    <i>
      <x v="645"/>
    </i>
    <i>
      <x v="89"/>
    </i>
    <i>
      <x v="215"/>
    </i>
    <i>
      <x v="34"/>
    </i>
    <i>
      <x v="580"/>
    </i>
    <i>
      <x v="789"/>
    </i>
    <i>
      <x v="859"/>
    </i>
    <i>
      <x v="701"/>
    </i>
    <i>
      <x v="614"/>
    </i>
    <i>
      <x v="228"/>
    </i>
    <i>
      <x v="259"/>
    </i>
    <i>
      <x v="810"/>
    </i>
    <i>
      <x v="567"/>
    </i>
    <i>
      <x v="708"/>
    </i>
    <i>
      <x v="443"/>
    </i>
    <i>
      <x v="212"/>
    </i>
    <i>
      <x v="133"/>
    </i>
    <i>
      <x v="417"/>
    </i>
    <i>
      <x v="213"/>
    </i>
    <i>
      <x v="651"/>
    </i>
    <i>
      <x v="617"/>
    </i>
    <i>
      <x v="587"/>
    </i>
    <i>
      <x v="150"/>
    </i>
    <i>
      <x v="373"/>
    </i>
    <i>
      <x v="59"/>
    </i>
    <i>
      <x v="274"/>
    </i>
    <i>
      <x v="32"/>
    </i>
    <i>
      <x v="132"/>
    </i>
    <i>
      <x v="369"/>
    </i>
    <i>
      <x v="703"/>
    </i>
    <i>
      <x v="447"/>
    </i>
    <i>
      <x v="541"/>
    </i>
    <i>
      <x v="184"/>
    </i>
    <i>
      <x v="562"/>
    </i>
    <i>
      <x v="192"/>
    </i>
    <i>
      <x v="542"/>
    </i>
    <i>
      <x v="829"/>
    </i>
    <i>
      <x v="455"/>
    </i>
    <i>
      <x v="639"/>
    </i>
    <i>
      <x v="687"/>
    </i>
    <i>
      <x v="277"/>
    </i>
    <i>
      <x v="201"/>
    </i>
    <i>
      <x v="319"/>
    </i>
    <i>
      <x v="364"/>
    </i>
    <i>
      <x v="330"/>
    </i>
    <i>
      <x v="678"/>
    </i>
    <i>
      <x v="539"/>
    </i>
    <i>
      <x v="623"/>
    </i>
    <i>
      <x v="318"/>
    </i>
    <i>
      <x v="266"/>
    </i>
    <i>
      <x v="111"/>
    </i>
    <i>
      <x v="138"/>
    </i>
    <i>
      <x v="563"/>
    </i>
    <i>
      <x v="698"/>
    </i>
    <i>
      <x v="449"/>
    </i>
    <i>
      <x v="332"/>
    </i>
    <i>
      <x v="412"/>
    </i>
    <i>
      <x v="378"/>
    </i>
    <i>
      <x v="195"/>
    </i>
    <i>
      <x v="63"/>
    </i>
    <i>
      <x v="309"/>
    </i>
    <i>
      <x v="389"/>
    </i>
    <i>
      <x v="787"/>
    </i>
    <i>
      <x v="564"/>
    </i>
    <i>
      <x v="525"/>
    </i>
    <i>
      <x v="504"/>
    </i>
    <i>
      <x v="558"/>
    </i>
    <i>
      <x v="178"/>
    </i>
    <i>
      <x v="157"/>
    </i>
    <i>
      <x v="261"/>
    </i>
    <i>
      <x v="278"/>
    </i>
    <i>
      <x v="795"/>
    </i>
    <i>
      <x v="769"/>
    </i>
    <i>
      <x v="354"/>
    </i>
    <i>
      <x v="177"/>
    </i>
    <i>
      <x v="836"/>
    </i>
    <i>
      <x v="323"/>
    </i>
    <i>
      <x v="377"/>
    </i>
    <i>
      <x v="324"/>
    </i>
    <i>
      <x v="83"/>
    </i>
    <i>
      <x v="754"/>
    </i>
    <i>
      <x v="608"/>
    </i>
    <i>
      <x v="786"/>
    </i>
    <i>
      <x v="54"/>
    </i>
    <i>
      <x v="72"/>
    </i>
    <i>
      <x v="270"/>
    </i>
    <i>
      <x v="421"/>
    </i>
    <i>
      <x v="471"/>
    </i>
    <i>
      <x v="302"/>
    </i>
    <i>
      <x v="70"/>
    </i>
    <i>
      <x v="710"/>
    </i>
    <i>
      <x v="557"/>
    </i>
    <i>
      <x v="603"/>
    </i>
    <i>
      <x v="790"/>
    </i>
    <i>
      <x v="102"/>
    </i>
    <i>
      <x v="243"/>
    </i>
    <i>
      <x v="756"/>
    </i>
    <i>
      <x v="486"/>
    </i>
    <i>
      <x v="326"/>
    </i>
    <i>
      <x v="311"/>
    </i>
    <i>
      <x v="327"/>
    </i>
    <i>
      <x v="229"/>
    </i>
    <i>
      <x v="325"/>
    </i>
    <i>
      <x v="399"/>
    </i>
    <i>
      <x v="596"/>
    </i>
    <i>
      <x v="643"/>
    </i>
    <i>
      <x v="390"/>
    </i>
    <i>
      <x v="53"/>
    </i>
    <i>
      <x v="22"/>
    </i>
    <i>
      <x v="801"/>
    </i>
    <i>
      <x v="561"/>
    </i>
    <i>
      <x v="130"/>
    </i>
    <i>
      <x v="365"/>
    </i>
    <i>
      <x v="134"/>
    </i>
    <i>
      <x v="331"/>
    </i>
    <i>
      <x v="269"/>
    </i>
    <i>
      <x v="666"/>
    </i>
    <i>
      <x v="468"/>
    </i>
    <i>
      <x v="629"/>
    </i>
    <i>
      <x v="507"/>
    </i>
    <i>
      <x v="674"/>
    </i>
    <i>
      <x v="5"/>
    </i>
    <i>
      <x v="350"/>
    </i>
    <i>
      <x v="612"/>
    </i>
    <i>
      <x v="702"/>
    </i>
    <i>
      <x v="236"/>
    </i>
    <i>
      <x v="343"/>
    </i>
    <i>
      <x v="346"/>
    </i>
    <i>
      <x v="667"/>
    </i>
    <i>
      <x v="681"/>
    </i>
    <i>
      <x v="2"/>
    </i>
    <i>
      <x v="518"/>
    </i>
    <i>
      <x v="699"/>
    </i>
    <i>
      <x v="529"/>
    </i>
    <i>
      <x v="446"/>
    </i>
    <i>
      <x v="95"/>
    </i>
    <i>
      <x v="167"/>
    </i>
    <i>
      <x v="288"/>
    </i>
    <i>
      <x v="463"/>
    </i>
    <i>
      <x v="31"/>
    </i>
    <i>
      <x v="210"/>
    </i>
    <i>
      <x v="64"/>
    </i>
    <i>
      <x v="794"/>
    </i>
    <i>
      <x v="624"/>
    </i>
    <i>
      <x v="307"/>
    </i>
    <i>
      <x v="152"/>
    </i>
    <i>
      <x v="4"/>
    </i>
    <i>
      <x v="498"/>
    </i>
    <i>
      <x v="27"/>
    </i>
    <i>
      <x v="7"/>
    </i>
    <i>
      <x v="298"/>
    </i>
    <i>
      <x v="367"/>
    </i>
    <i>
      <x v="341"/>
    </i>
    <i>
      <x v="193"/>
    </i>
    <i>
      <x v="852"/>
    </i>
    <i>
      <x v="658"/>
    </i>
    <i>
      <x v="511"/>
    </i>
    <i>
      <x v="661"/>
    </i>
    <i>
      <x v="606"/>
    </i>
    <i>
      <x v="101"/>
    </i>
    <i>
      <x v="104"/>
    </i>
    <i>
      <x v="109"/>
    </i>
    <i>
      <x v="565"/>
    </i>
    <i>
      <x v="543"/>
    </i>
    <i>
      <x v="844"/>
    </i>
    <i>
      <x v="586"/>
    </i>
    <i>
      <x v="347"/>
    </i>
    <i>
      <x v="202"/>
    </i>
    <i>
      <x v="673"/>
    </i>
    <i>
      <x v="186"/>
    </i>
    <i>
      <x v="774"/>
    </i>
    <i>
      <x v="362"/>
    </i>
    <i>
      <x v="792"/>
    </i>
    <i>
      <x v="641"/>
    </i>
    <i>
      <x v="652"/>
    </i>
    <i>
      <x v="65"/>
    </i>
    <i>
      <x v="196"/>
    </i>
    <i>
      <x v="93"/>
    </i>
    <i>
      <x v="494"/>
    </i>
    <i>
      <x v="513"/>
    </i>
    <i>
      <x v="809"/>
    </i>
    <i>
      <x v="677"/>
    </i>
    <i>
      <x v="258"/>
    </i>
    <i>
      <x v="402"/>
    </i>
    <i>
      <x v="428"/>
    </i>
    <i>
      <x v="295"/>
    </i>
    <i>
      <x v="672"/>
    </i>
    <i>
      <x v="730"/>
    </i>
    <i>
      <x v="749"/>
    </i>
    <i>
      <x v="357"/>
    </i>
    <i>
      <x v="294"/>
    </i>
    <i>
      <x v="846"/>
    </i>
    <i>
      <x v="380"/>
    </i>
    <i>
      <x v="131"/>
    </i>
    <i>
      <x v="532"/>
    </i>
    <i>
      <x v="37"/>
    </i>
    <i>
      <x v="51"/>
    </i>
    <i>
      <x v="445"/>
    </i>
    <i>
      <x v="442"/>
    </i>
    <i>
      <x v="264"/>
    </i>
    <i>
      <x v="181"/>
    </i>
    <i>
      <x v="199"/>
    </i>
    <i>
      <x v="811"/>
    </i>
    <i>
      <x v="508"/>
    </i>
    <i>
      <x v="796"/>
    </i>
    <i>
      <x v="856"/>
    </i>
    <i>
      <x v="797"/>
    </i>
    <i>
      <x v="99"/>
    </i>
    <i>
      <x v="697"/>
    </i>
    <i>
      <x v="515"/>
    </i>
    <i>
      <x v="420"/>
    </i>
    <i>
      <x v="635"/>
    </i>
    <i>
      <x v="28"/>
    </i>
    <i>
      <x v="349"/>
    </i>
    <i>
      <x v="306"/>
    </i>
    <i>
      <x v="316"/>
    </i>
    <i>
      <x v="771"/>
    </i>
    <i>
      <x v="642"/>
    </i>
    <i>
      <x v="18"/>
    </i>
    <i>
      <x v="114"/>
    </i>
    <i>
      <x v="153"/>
    </i>
    <i>
      <x v="246"/>
    </i>
    <i>
      <x v="526"/>
    </i>
    <i>
      <x v="704"/>
    </i>
    <i>
      <x v="55"/>
    </i>
    <i>
      <x v="686"/>
    </i>
    <i>
      <x v="154"/>
    </i>
    <i>
      <x v="501"/>
    </i>
    <i>
      <x v="782"/>
    </i>
    <i>
      <x v="712"/>
    </i>
    <i>
      <x v="62"/>
    </i>
    <i>
      <x v="434"/>
    </i>
    <i>
      <x v="785"/>
    </i>
    <i>
      <x v="92"/>
    </i>
    <i>
      <x v="61"/>
    </i>
    <i>
      <x v="400"/>
    </i>
    <i>
      <x v="162"/>
    </i>
    <i>
      <x v="144"/>
    </i>
    <i>
      <x v="467"/>
    </i>
    <i>
      <x v="530"/>
    </i>
    <i>
      <x v="609"/>
    </i>
    <i>
      <x v="419"/>
    </i>
    <i>
      <x v="613"/>
    </i>
    <i>
      <x v="625"/>
    </i>
    <i>
      <x v="847"/>
    </i>
    <i>
      <x v="750"/>
    </i>
    <i>
      <x v="791"/>
    </i>
    <i>
      <x v="96"/>
    </i>
    <i>
      <x v="376"/>
    </i>
    <i>
      <x v="231"/>
    </i>
    <i>
      <x v="348"/>
    </i>
    <i>
      <x v="427"/>
    </i>
    <i>
      <x v="521"/>
    </i>
    <i>
      <x v="784"/>
    </i>
    <i>
      <x v="747"/>
    </i>
    <i>
      <x v="113"/>
    </i>
    <i>
      <x v="329"/>
    </i>
    <i>
      <x v="3"/>
    </i>
    <i>
      <x v="492"/>
    </i>
    <i>
      <x v="675"/>
    </i>
    <i>
      <x v="716"/>
    </i>
    <i>
      <x v="103"/>
    </i>
    <i>
      <x v="598"/>
    </i>
    <i>
      <x v="335"/>
    </i>
    <i>
      <x v="116"/>
    </i>
    <i>
      <x v="690"/>
    </i>
    <i>
      <x v="256"/>
    </i>
    <i>
      <x v="361"/>
    </i>
    <i>
      <x v="523"/>
    </i>
    <i>
      <x v="748"/>
    </i>
    <i>
      <x v="296"/>
    </i>
    <i>
      <x v="342"/>
    </i>
    <i>
      <x v="281"/>
    </i>
    <i>
      <x v="340"/>
    </i>
    <i>
      <x v="441"/>
    </i>
    <i>
      <x v="334"/>
    </i>
    <i>
      <x v="409"/>
    </i>
    <i>
      <x v="411"/>
    </i>
    <i>
      <x v="837"/>
    </i>
    <i>
      <x v="188"/>
    </i>
    <i>
      <x v="522"/>
    </i>
    <i>
      <x v="793"/>
    </i>
    <i>
      <x v="115"/>
    </i>
    <i>
      <x v="359"/>
    </i>
    <i>
      <x v="527"/>
    </i>
    <i>
      <x v="410"/>
    </i>
    <i>
      <x v="519"/>
    </i>
    <i>
      <x v="707"/>
    </i>
    <i>
      <x v="520"/>
    </i>
    <i>
      <x v="514"/>
    </i>
    <i>
      <x v="594"/>
    </i>
    <i>
      <x v="423"/>
    </i>
    <i>
      <x v="491"/>
    </i>
    <i>
      <x v="480"/>
    </i>
    <i>
      <x v="240"/>
    </i>
    <i>
      <x v="403"/>
    </i>
    <i>
      <x v="406"/>
    </i>
    <i>
      <x v="835"/>
    </i>
    <i>
      <x v="571"/>
    </i>
    <i>
      <x v="450"/>
    </i>
    <i>
      <x v="454"/>
    </i>
    <i>
      <x v="52"/>
    </i>
    <i>
      <x v="73"/>
    </i>
    <i>
      <x v="425"/>
    </i>
    <i>
      <x v="496"/>
    </i>
    <i>
      <x v="691"/>
    </i>
    <i>
      <x v="339"/>
    </i>
    <i>
      <x v="429"/>
    </i>
    <i>
      <x v="679"/>
    </i>
    <i>
      <x v="664"/>
    </i>
    <i>
      <x v="517"/>
    </i>
    <i>
      <x v="185"/>
    </i>
    <i>
      <x v="305"/>
    </i>
    <i>
      <x v="338"/>
    </i>
    <i>
      <x v="56"/>
    </i>
    <i>
      <x v="418"/>
    </i>
    <i>
      <x v="206"/>
    </i>
    <i>
      <x v="799"/>
    </i>
    <i>
      <x v="531"/>
    </i>
    <i>
      <x v="9"/>
    </i>
    <i>
      <x v="413"/>
    </i>
    <i>
      <x v="216"/>
    </i>
    <i>
      <x v="599"/>
    </i>
    <i>
      <x v="299"/>
    </i>
    <i>
      <x v="47"/>
    </i>
    <i>
      <x v="290"/>
    </i>
    <i>
      <x v="472"/>
    </i>
    <i>
      <x v="478"/>
    </i>
    <i>
      <x v="300"/>
    </i>
    <i>
      <x v="459"/>
    </i>
    <i>
      <x v="397"/>
    </i>
    <i>
      <x v="85"/>
    </i>
    <i t="grand">
      <x/>
    </i>
  </rowItems>
  <colItems count="1">
    <i/>
  </colItems>
  <pageFields count="1">
    <pageField fld="1" item="1" hier="-1"/>
  </pageFields>
  <dataFields count="1">
    <dataField name="Média de TOTAL" fld="57" subtotal="average" baseField="3" baseItem="0" numFmtId="2"/>
  </dataFields>
  <formats count="4">
    <format dxfId="277">
      <pivotArea field="6" type="button" dataOnly="0" labelOnly="1" outline="0" axis="axisRow" fieldPosition="0"/>
    </format>
    <format dxfId="276">
      <pivotArea dataOnly="0" labelOnly="1" outline="0" axis="axisValues" fieldPosition="0"/>
    </format>
    <format dxfId="275">
      <pivotArea grandRow="1" outline="0" collapsedLevelsAreSubtotals="1" fieldPosition="0"/>
    </format>
    <format dxfId="27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00000000-0007-0000-0100-000003000000}" name="Tabela dinâmica14"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CW5:CX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v="3"/>
    </i>
    <i>
      <x v="1"/>
    </i>
    <i>
      <x v="9"/>
    </i>
    <i>
      <x v="12"/>
    </i>
    <i>
      <x v="16"/>
    </i>
    <i>
      <x v="18"/>
    </i>
    <i>
      <x v="29"/>
    </i>
    <i>
      <x v="43"/>
    </i>
    <i>
      <x v="13"/>
    </i>
    <i>
      <x v="30"/>
    </i>
    <i>
      <x v="32"/>
    </i>
    <i>
      <x v="26"/>
    </i>
    <i>
      <x v="11"/>
    </i>
    <i>
      <x v="37"/>
    </i>
    <i>
      <x/>
    </i>
    <i>
      <x v="7"/>
    </i>
    <i>
      <x v="41"/>
    </i>
    <i>
      <x v="27"/>
    </i>
    <i>
      <x v="22"/>
    </i>
    <i>
      <x v="24"/>
    </i>
    <i>
      <x v="14"/>
    </i>
    <i>
      <x v="46"/>
    </i>
    <i>
      <x v="4"/>
    </i>
    <i>
      <x v="48"/>
    </i>
    <i>
      <x v="35"/>
    </i>
    <i>
      <x v="20"/>
    </i>
    <i>
      <x v="39"/>
    </i>
    <i t="grand">
      <x/>
    </i>
  </rowItems>
  <colItems count="1">
    <i/>
  </colItems>
  <pageFields count="1">
    <pageField fld="1" item="1" hier="-1"/>
  </pageFields>
  <dataFields count="1">
    <dataField name="Média de 1.2. LARGURA TOTAL E LARGURA DA FAIXA LIVRE" fld="42" subtotal="average" baseField="3" baseItem="0"/>
  </dataFields>
  <formats count="6">
    <format dxfId="283">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282">
      <pivotArea grandRow="1" outline="0" collapsedLevelsAreSubtotals="1" fieldPosition="0"/>
    </format>
    <format dxfId="281">
      <pivotArea field="3" type="button" dataOnly="0" labelOnly="1" outline="0" axis="axisRow" fieldPosition="0"/>
    </format>
    <format dxfId="280">
      <pivotArea dataOnly="0" labelOnly="1" outline="0" axis="axisValues" fieldPosition="0"/>
    </format>
    <format dxfId="279">
      <pivotArea grandRow="1" outline="0" collapsedLevelsAreSubtotals="1" fieldPosition="0"/>
    </format>
    <format dxfId="27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00000000-0007-0000-0100-000030000000}" name="TDCidades6"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P5:KR15" firstHeaderRow="0" firstDataRow="1" firstDataCol="1" rowPageCount="2" colPageCount="1"/>
  <pivotFields count="58">
    <pivotField numFmtId="164" showAll="0"/>
    <pivotField axis="axisPage" showAll="0">
      <items count="3">
        <item x="1"/>
        <item x="0"/>
        <item t="default"/>
      </items>
    </pivotField>
    <pivotField axis="axisRow" showAll="0" sortType="descending">
      <items count="203">
        <item m="1" x="194"/>
        <item x="68"/>
        <item x="115"/>
        <item x="51"/>
        <item x="65"/>
        <item x="38"/>
        <item x="78"/>
        <item x="118"/>
        <item x="126"/>
        <item m="1" x="187"/>
        <item x="79"/>
        <item x="3"/>
        <item x="46"/>
        <item x="39"/>
        <item x="76"/>
        <item x="0"/>
        <item x="57"/>
        <item x="8"/>
        <item x="19"/>
        <item x="56"/>
        <item x="86"/>
        <item x="80"/>
        <item x="49"/>
        <item x="20"/>
        <item x="147"/>
        <item m="1" x="201"/>
        <item m="1" x="184"/>
        <item m="1" x="164"/>
        <item x="146"/>
        <item m="1" x="193"/>
        <item x="31"/>
        <item x="104"/>
        <item x="132"/>
        <item x="89"/>
        <item x="151"/>
        <item x="32"/>
        <item x="55"/>
        <item x="108"/>
        <item x="105"/>
        <item x="33"/>
        <item x="60"/>
        <item x="70"/>
        <item x="121"/>
        <item x="145"/>
        <item x="36"/>
        <item x="42"/>
        <item x="154"/>
        <item m="1" x="192"/>
        <item m="1" x="158"/>
        <item x="116"/>
        <item x="22"/>
        <item x="119"/>
        <item x="52"/>
        <item m="1" x="188"/>
        <item x="58"/>
        <item x="131"/>
        <item x="43"/>
        <item x="9"/>
        <item x="44"/>
        <item x="63"/>
        <item x="138"/>
        <item x="150"/>
        <item m="1" x="179"/>
        <item x="69"/>
        <item x="102"/>
        <item x="101"/>
        <item x="117"/>
        <item m="1" x="173"/>
        <item x="142"/>
        <item m="1" x="197"/>
        <item x="74"/>
        <item x="143"/>
        <item x="120"/>
        <item m="1" x="168"/>
        <item m="1" x="165"/>
        <item x="21"/>
        <item x="97"/>
        <item m="1" x="175"/>
        <item m="1" x="196"/>
        <item x="67"/>
        <item m="1" x="183"/>
        <item x="75"/>
        <item x="133"/>
        <item x="24"/>
        <item x="111"/>
        <item x="112"/>
        <item x="37"/>
        <item x="5"/>
        <item x="128"/>
        <item x="62"/>
        <item m="1" x="182"/>
        <item x="139"/>
        <item x="134"/>
        <item x="144"/>
        <item x="64"/>
        <item x="27"/>
        <item m="1" x="191"/>
        <item x="28"/>
        <item x="113"/>
        <item m="1" x="186"/>
        <item m="1" x="159"/>
        <item m="1" x="176"/>
        <item m="1" x="169"/>
        <item x="125"/>
        <item x="13"/>
        <item x="4"/>
        <item x="7"/>
        <item x="114"/>
        <item m="1" x="195"/>
        <item x="12"/>
        <item x="87"/>
        <item x="99"/>
        <item m="1" x="180"/>
        <item x="93"/>
        <item m="1" x="166"/>
        <item x="100"/>
        <item x="48"/>
        <item x="152"/>
        <item x="25"/>
        <item x="130"/>
        <item x="41"/>
        <item x="103"/>
        <item x="11"/>
        <item x="148"/>
        <item m="1" x="172"/>
        <item x="82"/>
        <item x="61"/>
        <item x="72"/>
        <item x="156"/>
        <item m="1" x="171"/>
        <item m="1" x="178"/>
        <item m="1" x="174"/>
        <item x="137"/>
        <item x="45"/>
        <item x="6"/>
        <item x="88"/>
        <item x="40"/>
        <item m="1" x="177"/>
        <item x="90"/>
        <item m="1" x="162"/>
        <item m="1" x="185"/>
        <item x="129"/>
        <item m="1" x="181"/>
        <item m="1" x="170"/>
        <item m="1" x="160"/>
        <item x="155"/>
        <item x="84"/>
        <item x="17"/>
        <item m="1" x="161"/>
        <item x="16"/>
        <item x="2"/>
        <item x="1"/>
        <item x="135"/>
        <item x="136"/>
        <item x="124"/>
        <item x="91"/>
        <item x="35"/>
        <item m="1" x="198"/>
        <item x="73"/>
        <item x="66"/>
        <item x="59"/>
        <item m="1" x="200"/>
        <item x="94"/>
        <item x="50"/>
        <item x="127"/>
        <item x="109"/>
        <item m="1" x="157"/>
        <item x="149"/>
        <item m="1" x="167"/>
        <item x="54"/>
        <item x="10"/>
        <item x="53"/>
        <item x="92"/>
        <item x="141"/>
        <item x="83"/>
        <item x="107"/>
        <item x="123"/>
        <item m="1" x="199"/>
        <item x="14"/>
        <item x="15"/>
        <item x="30"/>
        <item x="95"/>
        <item x="85"/>
        <item x="26"/>
        <item x="140"/>
        <item x="110"/>
        <item x="96"/>
        <item x="153"/>
        <item m="1" x="163"/>
        <item x="77"/>
        <item x="106"/>
        <item x="34"/>
        <item x="29"/>
        <item m="1" x="190"/>
        <item x="47"/>
        <item x="122"/>
        <item x="81"/>
        <item m="1" x="189"/>
        <item x="98"/>
        <item x="18"/>
        <item x="71"/>
        <item x="23"/>
        <item t="default"/>
      </items>
      <autoSortScope>
        <pivotArea dataOnly="0" outline="0" fieldPosition="0">
          <references count="1">
            <reference field="4294967294" count="1" selected="0">
              <x v="0"/>
            </reference>
          </references>
        </pivotArea>
      </autoSortScope>
    </pivotField>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2"/>
  </rowFields>
  <rowItems count="10">
    <i>
      <x v="11"/>
    </i>
    <i>
      <x v="15"/>
    </i>
    <i>
      <x v="106"/>
    </i>
    <i>
      <x v="151"/>
    </i>
    <i>
      <x v="87"/>
    </i>
    <i>
      <x v="150"/>
    </i>
    <i>
      <x v="134"/>
    </i>
    <i>
      <x v="105"/>
    </i>
    <i>
      <x v="17"/>
    </i>
    <i t="grand">
      <x/>
    </i>
  </rowItems>
  <colFields count="1">
    <field x="-2"/>
  </colFields>
  <colItems count="2">
    <i>
      <x/>
    </i>
    <i i="1">
      <x v="1"/>
    </i>
  </colItems>
  <pageFields count="2">
    <pageField fld="1" item="1" hier="-1"/>
    <pageField fld="3" hier="-1"/>
  </pageFields>
  <dataFields count="2">
    <dataField name="Contagem de LOCAL AVALIADO" fld="6" subtotal="count" baseField="0" baseItem="0"/>
    <dataField name="Média de TOTAL" fld="57" subtotal="average" baseField="5" baseItem="0" numFmtId="2"/>
  </dataFields>
  <formats count="6">
    <format dxfId="289">
      <pivotArea grandRow="1" outline="0" collapsedLevelsAreSubtotals="1" fieldPosition="0"/>
    </format>
    <format dxfId="288">
      <pivotArea outline="0" collapsedLevelsAreSubtotals="1" fieldPosition="0">
        <references count="1">
          <reference field="4294967294" count="1" selected="0">
            <x v="1"/>
          </reference>
        </references>
      </pivotArea>
    </format>
    <format dxfId="287">
      <pivotArea field="2" type="button" dataOnly="0" labelOnly="1" outline="0" axis="axisRow" fieldPosition="0"/>
    </format>
    <format dxfId="286">
      <pivotArea dataOnly="0" labelOnly="1" outline="0" fieldPosition="0">
        <references count="1">
          <reference field="4294967294" count="2">
            <x v="0"/>
            <x v="1"/>
          </reference>
        </references>
      </pivotArea>
    </format>
    <format dxfId="285">
      <pivotArea grandRow="1" outline="0" collapsedLevelsAreSubtotals="1" fieldPosition="0"/>
    </format>
    <format dxfId="28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00000000-0007-0000-0100-000019000000}" name="Tabela dinâmica34"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K5:IL33" firstHeaderRow="1"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Items count="1">
    <i/>
  </colItems>
  <pageFields count="1">
    <pageField fld="1" item="1" hier="-1"/>
  </pageFields>
  <dataFields count="1">
    <dataField name="Média de Quantas árvores tem no trecho avaliado" fld="34" subtotal="average" baseField="3" baseItem="0"/>
  </dataFields>
  <formats count="7">
    <format dxfId="296">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295">
      <pivotArea grandRow="1" outline="0" collapsedLevelsAreSubtotals="1" fieldPosition="0"/>
    </format>
    <format dxfId="294">
      <pivotArea outline="0" collapsedLevelsAreSubtotals="1" fieldPosition="0"/>
    </format>
    <format dxfId="293">
      <pivotArea field="3" type="button" dataOnly="0" labelOnly="1" outline="0" axis="axisRow" fieldPosition="0"/>
    </format>
    <format dxfId="292">
      <pivotArea dataOnly="0" labelOnly="1" outline="0" axis="axisValues" fieldPosition="0"/>
    </format>
    <format dxfId="291">
      <pivotArea dataOnly="0" labelOnly="1" grandRow="1" outline="0" fieldPosition="0"/>
    </format>
    <format dxfId="290">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00000000-0007-0000-0100-00000F000000}" name="Tabela dinâmica25"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T5:EU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numFmtId="2" showAll="0"/>
    <pivotField numFmtId="2" showAll="0"/>
    <pivotField showAll="0"/>
  </pivotFields>
  <rowFields count="1">
    <field x="3"/>
  </rowFields>
  <rowItems count="28">
    <i>
      <x v="4"/>
    </i>
    <i>
      <x v="48"/>
    </i>
    <i>
      <x v="29"/>
    </i>
    <i>
      <x v="16"/>
    </i>
    <i>
      <x v="9"/>
    </i>
    <i>
      <x v="24"/>
    </i>
    <i>
      <x v="20"/>
    </i>
    <i>
      <x v="26"/>
    </i>
    <i>
      <x v="39"/>
    </i>
    <i>
      <x v="32"/>
    </i>
    <i>
      <x v="43"/>
    </i>
    <i>
      <x v="7"/>
    </i>
    <i>
      <x v="13"/>
    </i>
    <i>
      <x v="12"/>
    </i>
    <i>
      <x v="30"/>
    </i>
    <i>
      <x v="46"/>
    </i>
    <i>
      <x v="22"/>
    </i>
    <i>
      <x/>
    </i>
    <i>
      <x v="27"/>
    </i>
    <i>
      <x v="37"/>
    </i>
    <i>
      <x v="18"/>
    </i>
    <i>
      <x v="35"/>
    </i>
    <i>
      <x v="14"/>
    </i>
    <i>
      <x v="1"/>
    </i>
    <i>
      <x v="41"/>
    </i>
    <i>
      <x v="11"/>
    </i>
    <i>
      <x v="3"/>
    </i>
    <i t="grand">
      <x/>
    </i>
  </rowItems>
  <colItems count="1">
    <i/>
  </colItems>
  <pageFields count="1">
    <pageField fld="1" item="1" hier="-1"/>
  </pageFields>
  <dataFields count="1">
    <dataField name="Média de 3.1 RUÍDO URBANO" fld="49" subtotal="average" baseField="3" baseItem="0"/>
  </dataFields>
  <formats count="6">
    <format dxfId="302">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301">
      <pivotArea grandRow="1" outline="0" collapsedLevelsAreSubtotals="1" fieldPosition="0"/>
    </format>
    <format dxfId="300">
      <pivotArea field="3" type="button" dataOnly="0" labelOnly="1" outline="0" axis="axisRow" fieldPosition="0"/>
    </format>
    <format dxfId="299">
      <pivotArea dataOnly="0" labelOnly="1" outline="0" axis="axisValues" fieldPosition="0"/>
    </format>
    <format dxfId="298">
      <pivotArea dataOnly="0" labelOnly="1" grandRow="1" outline="0" fieldPosition="0"/>
    </format>
    <format dxfId="297">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00000000-0007-0000-0100-000025000000}" name="TDCidades11"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E14:LE15" firstHeaderRow="1"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Items count="1">
    <i/>
  </colItems>
  <pageFields count="2">
    <pageField fld="1" item="1" hier="-1"/>
    <pageField fld="3" hier="-1"/>
  </pageFields>
  <dataFields count="1">
    <dataField name="Máx. de NÍVEL MÉDIO DE RUÍDO AFERIDO (em dB)" fld="27" subtotal="max" baseField="0" baseItem="0"/>
  </dataFields>
  <formats count="2">
    <format dxfId="304">
      <pivotArea grandRow="1" outline="0" collapsedLevelsAreSubtotals="1" fieldPosition="0"/>
    </format>
    <format dxfId="30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631D065B-8F07-4135-B1A7-0E7892DE082A}" name="Tabela dinâmica11"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E5:AF33" firstHeaderRow="1" firstDataRow="1" firstDataCol="1" rowPageCount="1" colPageCount="1"/>
  <pivotFields count="58">
    <pivotField numFmtId="164" showAll="0"/>
    <pivotField axis="axisPage" showAll="0">
      <items count="3">
        <item x="1"/>
        <item x="0"/>
        <item t="default"/>
      </items>
    </pivotField>
    <pivotField dataField="1"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Items count="1">
    <i/>
  </colItems>
  <pageFields count="1">
    <pageField fld="1" item="1" hier="-1"/>
  </pageFields>
  <dataFields count="1">
    <dataField name="Contagem de AVALIADOR" fld="2" subtotal="count" baseField="0" baseItem="0"/>
  </dataFields>
  <formats count="4">
    <format dxfId="308">
      <pivotArea field="3" type="button" dataOnly="0" labelOnly="1" outline="0" axis="axisRow" fieldPosition="0"/>
    </format>
    <format dxfId="307">
      <pivotArea dataOnly="0" labelOnly="1" outline="0" axis="axisValues" fieldPosition="0"/>
    </format>
    <format dxfId="306">
      <pivotArea grandRow="1" outline="0" collapsedLevelsAreSubtotals="1" fieldPosition="0"/>
    </format>
    <format dxfId="30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100-000032000000}" name="TDCidades8"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X14:KY15" firstHeaderRow="0"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Fields count="1">
    <field x="-2"/>
  </colFields>
  <colItems count="2">
    <i>
      <x/>
    </i>
    <i i="1">
      <x v="1"/>
    </i>
  </colItems>
  <pageFields count="2">
    <pageField fld="1" item="1" hier="-1"/>
    <pageField fld="3" hier="-1"/>
  </pageFields>
  <dataFields count="2">
    <dataField name="Máx. de LARGURA TOTAL (em metros)" fld="11" subtotal="max" baseField="0" baseItem="1"/>
    <dataField name="Máx. de FAIXA LIVRE (em metros)" fld="12" subtotal="max" baseField="0" baseItem="1"/>
  </dataFields>
  <formats count="2">
    <format dxfId="43">
      <pivotArea grandRow="1" outline="0" collapsedLevelsAreSubtotals="1" fieldPosition="0"/>
    </format>
    <format dxfId="42">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00000000-0007-0000-0100-00001C000000}" name="Tabela dinâmica37"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JF5:JG33" firstHeaderRow="1" firstDataRow="1" firstDataCol="1" rowPageCount="1" colPageCount="1"/>
  <pivotFields count="58">
    <pivotField numFmtId="164" showAll="0"/>
    <pivotField axis="axisPage" showAll="0">
      <items count="3">
        <item x="1"/>
        <item x="0"/>
        <item t="default"/>
      </items>
    </pivotField>
    <pivotField showAll="0"/>
    <pivotField axis="axisRow" showAll="0">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Fields count="1">
    <field x="3"/>
  </rowFields>
  <rowItems count="28">
    <i>
      <x/>
    </i>
    <i>
      <x v="1"/>
    </i>
    <i>
      <x v="3"/>
    </i>
    <i>
      <x v="4"/>
    </i>
    <i>
      <x v="7"/>
    </i>
    <i>
      <x v="9"/>
    </i>
    <i>
      <x v="11"/>
    </i>
    <i>
      <x v="12"/>
    </i>
    <i>
      <x v="13"/>
    </i>
    <i>
      <x v="14"/>
    </i>
    <i>
      <x v="16"/>
    </i>
    <i>
      <x v="18"/>
    </i>
    <i>
      <x v="20"/>
    </i>
    <i>
      <x v="22"/>
    </i>
    <i>
      <x v="24"/>
    </i>
    <i>
      <x v="26"/>
    </i>
    <i>
      <x v="27"/>
    </i>
    <i>
      <x v="29"/>
    </i>
    <i>
      <x v="30"/>
    </i>
    <i>
      <x v="32"/>
    </i>
    <i>
      <x v="35"/>
    </i>
    <i>
      <x v="37"/>
    </i>
    <i>
      <x v="39"/>
    </i>
    <i>
      <x v="41"/>
    </i>
    <i>
      <x v="43"/>
    </i>
    <i>
      <x v="46"/>
    </i>
    <i>
      <x v="48"/>
    </i>
    <i t="grand">
      <x/>
    </i>
  </rowItems>
  <colItems count="1">
    <i/>
  </colItems>
  <pageFields count="1">
    <pageField fld="1" item="1" hier="-1"/>
  </pageFields>
  <dataFields count="1">
    <dataField name="Mín. de Quantas árvores tem no trecho avaliado" fld="34" subtotal="min" baseField="3" baseItem="0"/>
  </dataFields>
  <formats count="9">
    <format dxfId="317">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316">
      <pivotArea grandRow="1" outline="0" collapsedLevelsAreSubtotals="1" fieldPosition="0"/>
    </format>
    <format dxfId="315">
      <pivotArea outline="0" collapsedLevelsAreSubtotals="1" fieldPosition="0"/>
    </format>
    <format dxfId="314">
      <pivotArea field="3" type="button" dataOnly="0" labelOnly="1" outline="0" axis="axisRow" fieldPosition="0"/>
    </format>
    <format dxfId="313">
      <pivotArea dataOnly="0" labelOnly="1" outline="0" axis="axisValues" fieldPosition="0"/>
    </format>
    <format dxfId="312">
      <pivotArea field="3" type="button" dataOnly="0" labelOnly="1" outline="0" axis="axisRow" fieldPosition="0"/>
    </format>
    <format dxfId="311">
      <pivotArea dataOnly="0" labelOnly="1" outline="0" axis="axisValues" fieldPosition="0"/>
    </format>
    <format dxfId="310">
      <pivotArea dataOnly="0" labelOnly="1" grandRow="1" outline="0" fieldPosition="0"/>
    </format>
    <format dxfId="309">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66A35E0A-5317-47C1-8AD7-C0A6F5DEECC8}" name="Tabela dinâmica43"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S5:LS6" firstHeaderRow="1" firstDataRow="1" firstDataCol="0" rowPageCount="2" colPageCount="1"/>
  <pivotFields count="58">
    <pivotField numFmtId="164" showAll="0"/>
    <pivotField axis="axisPage" showAll="0">
      <items count="3">
        <item x="1"/>
        <item x="0"/>
        <item t="default"/>
      </items>
    </pivotField>
    <pivotField showAll="0"/>
    <pivotField axis="axisPage"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numFmtId="2" showAll="0"/>
    <pivotField numFmtId="2" showAll="0"/>
    <pivotField showAll="0"/>
  </pivotFields>
  <rowItems count="1">
    <i/>
  </rowItems>
  <colItems count="1">
    <i/>
  </colItems>
  <pageFields count="2">
    <pageField fld="1" item="1" hier="-1"/>
    <pageField fld="3" item="0" hier="-1"/>
  </pageFields>
  <dataFields count="1">
    <dataField name="Média de Acessibilidade " fld="54" subtotal="average" baseField="3" baseItem="0"/>
  </dataFields>
  <formats count="3">
    <format dxfId="320">
      <pivotArea collapsedLevelsAreSubtotals="1" fieldPosition="0">
        <references count="1">
          <reference field="3" count="27">
            <x v="0"/>
            <x v="1"/>
            <x v="3"/>
            <x v="4"/>
            <x v="7"/>
            <x v="9"/>
            <x v="11"/>
            <x v="12"/>
            <x v="13"/>
            <x v="14"/>
            <x v="16"/>
            <x v="18"/>
            <x v="20"/>
            <x v="22"/>
            <x v="24"/>
            <x v="26"/>
            <x v="27"/>
            <x v="29"/>
            <x v="30"/>
            <x v="32"/>
            <x v="35"/>
            <x v="37"/>
            <x v="39"/>
            <x v="41"/>
            <x v="43"/>
            <x v="46"/>
            <x v="48"/>
          </reference>
        </references>
      </pivotArea>
    </format>
    <format dxfId="319">
      <pivotArea grandRow="1" outline="0" collapsedLevelsAreSubtotals="1" fieldPosition="0"/>
    </format>
    <format dxfId="31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00000000-0007-0000-0100-00002D000000}" name="TDCidades3"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JT5:JV16" firstHeaderRow="0" firstDataRow="1" firstDataCol="1"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axis="axisRow" showAll="0">
      <items count="12">
        <item x="1"/>
        <item x="9"/>
        <item x="5"/>
        <item x="6"/>
        <item x="8"/>
        <item x="7"/>
        <item x="3"/>
        <item x="0"/>
        <item x="2"/>
        <item x="4"/>
        <item x="10"/>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dataField="1" showAll="0"/>
  </pivotFields>
  <rowFields count="1">
    <field x="5"/>
  </rowFields>
  <rowItems count="11">
    <i>
      <x/>
    </i>
    <i>
      <x v="1"/>
    </i>
    <i>
      <x v="2"/>
    </i>
    <i>
      <x v="3"/>
    </i>
    <i>
      <x v="4"/>
    </i>
    <i>
      <x v="5"/>
    </i>
    <i>
      <x v="6"/>
    </i>
    <i>
      <x v="7"/>
    </i>
    <i>
      <x v="8"/>
    </i>
    <i>
      <x v="9"/>
    </i>
    <i t="grand">
      <x/>
    </i>
  </rowItems>
  <colFields count="1">
    <field x="-2"/>
  </colFields>
  <colItems count="2">
    <i>
      <x/>
    </i>
    <i i="1">
      <x v="1"/>
    </i>
  </colItems>
  <pageFields count="2">
    <pageField fld="1" item="1" hier="-1"/>
    <pageField fld="3" hier="-1"/>
  </pageFields>
  <dataFields count="2">
    <dataField name="Contagem de LOCAL AVALIADO" fld="6" subtotal="count" baseField="0" baseItem="0" numFmtId="1"/>
    <dataField name="Média de TOTAL" fld="57" subtotal="average" baseField="5" baseItem="0"/>
  </dataFields>
  <formats count="8">
    <format dxfId="328">
      <pivotArea collapsedLevelsAreSubtotals="1" fieldPosition="0">
        <references count="1">
          <reference field="5" count="10">
            <x v="0"/>
            <x v="1"/>
            <x v="2"/>
            <x v="3"/>
            <x v="4"/>
            <x v="5"/>
            <x v="6"/>
            <x v="7"/>
            <x v="8"/>
            <x v="9"/>
          </reference>
        </references>
      </pivotArea>
    </format>
    <format dxfId="327">
      <pivotArea grandRow="1" outline="0" collapsedLevelsAreSubtotals="1" fieldPosition="0"/>
    </format>
    <format dxfId="326">
      <pivotArea outline="0" collapsedLevelsAreSubtotals="1" fieldPosition="0">
        <references count="1">
          <reference field="4294967294" count="1" selected="0">
            <x v="0"/>
          </reference>
        </references>
      </pivotArea>
    </format>
    <format dxfId="325">
      <pivotArea field="5" type="button" dataOnly="0" labelOnly="1" outline="0" axis="axisRow" fieldPosition="0"/>
    </format>
    <format dxfId="324">
      <pivotArea dataOnly="0" labelOnly="1" outline="0" fieldPosition="0">
        <references count="1">
          <reference field="4294967294" count="2">
            <x v="0"/>
            <x v="1"/>
          </reference>
        </references>
      </pivotArea>
    </format>
    <format dxfId="323">
      <pivotArea dataOnly="0" labelOnly="1" grandRow="1" outline="0" fieldPosition="0"/>
    </format>
    <format dxfId="322">
      <pivotArea field="5" grandRow="1" outline="0" collapsedLevelsAreSubtotals="1" axis="axisRow" fieldPosition="0">
        <references count="1">
          <reference field="4294967294" count="1" selected="0">
            <x v="0"/>
          </reference>
        </references>
      </pivotArea>
    </format>
    <format dxfId="321">
      <pivotArea field="5" grandRow="1" outline="0" collapsedLevelsAreSubtotals="1" axis="axisRow"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EF7EAE7-1DAA-4CE9-8E8C-4B3160B1B8C9}" name="Tabela dinâmica39"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G5:BH33" firstHeaderRow="1" firstDataRow="1" firstDataCol="1" rowPageCount="1" colPageCount="1"/>
  <pivotFields count="58">
    <pivotField numFmtId="164" showAll="0"/>
    <pivotField axis="axisPage" showAll="0">
      <items count="3">
        <item x="1"/>
        <item x="0"/>
        <item t="default"/>
      </items>
    </pivotField>
    <pivotField showAll="0"/>
    <pivotField axis="axisRow" showAll="0" sortType="descending">
      <items count="50">
        <item x="0"/>
        <item x="1"/>
        <item m="1" x="41"/>
        <item x="2"/>
        <item x="3"/>
        <item m="1" x="32"/>
        <item m="1" x="39"/>
        <item x="4"/>
        <item m="1" x="42"/>
        <item x="5"/>
        <item m="1" x="40"/>
        <item x="6"/>
        <item x="7"/>
        <item x="8"/>
        <item x="9"/>
        <item m="1" x="38"/>
        <item x="10"/>
        <item x="11"/>
        <item x="12"/>
        <item m="1" x="45"/>
        <item x="13"/>
        <item m="1" x="36"/>
        <item x="14"/>
        <item m="1" x="30"/>
        <item x="15"/>
        <item m="1" x="34"/>
        <item x="16"/>
        <item x="17"/>
        <item m="1" x="37"/>
        <item x="18"/>
        <item x="19"/>
        <item m="1" x="33"/>
        <item x="20"/>
        <item x="21"/>
        <item x="22"/>
        <item x="23"/>
        <item m="1" x="46"/>
        <item x="24"/>
        <item m="1" x="43"/>
        <item x="25"/>
        <item m="1" x="44"/>
        <item x="26"/>
        <item m="1" x="47"/>
        <item x="27"/>
        <item m="1" x="35"/>
        <item m="1" x="31"/>
        <item x="28"/>
        <item m="1" x="48"/>
        <item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numFmtId="2" showAll="0"/>
    <pivotField numFmtId="2" showAll="0"/>
    <pivotField showAll="0"/>
  </pivotFields>
  <rowFields count="1">
    <field x="3"/>
  </rowFields>
  <rowItems count="28">
    <i>
      <x v="13"/>
    </i>
    <i>
      <x v="43"/>
    </i>
    <i>
      <x v="16"/>
    </i>
    <i>
      <x v="18"/>
    </i>
    <i>
      <x v="20"/>
    </i>
    <i>
      <x v="9"/>
    </i>
    <i>
      <x v="29"/>
    </i>
    <i>
      <x v="4"/>
    </i>
    <i>
      <x v="12"/>
    </i>
    <i>
      <x v="35"/>
    </i>
    <i>
      <x v="26"/>
    </i>
    <i>
      <x v="24"/>
    </i>
    <i>
      <x v="30"/>
    </i>
    <i>
      <x v="32"/>
    </i>
    <i>
      <x v="22"/>
    </i>
    <i>
      <x v="48"/>
    </i>
    <i>
      <x v="46"/>
    </i>
    <i>
      <x/>
    </i>
    <i>
      <x v="37"/>
    </i>
    <i>
      <x v="7"/>
    </i>
    <i>
      <x v="27"/>
    </i>
    <i>
      <x v="11"/>
    </i>
    <i>
      <x v="39"/>
    </i>
    <i>
      <x v="3"/>
    </i>
    <i>
      <x v="41"/>
    </i>
    <i>
      <x v="14"/>
    </i>
    <i>
      <x v="1"/>
    </i>
    <i t="grand">
      <x/>
    </i>
  </rowItems>
  <colItems count="1">
    <i/>
  </colItems>
  <pageFields count="1">
    <pageField fld="1" item="1" hier="-1"/>
  </pageFields>
  <dataFields count="1">
    <dataField name="Média de SEGURANÇA" fld="53" subtotal="average" baseField="3" baseItem="1" numFmtId="2"/>
  </dataFields>
  <formats count="4">
    <format dxfId="47">
      <pivotArea outline="0" collapsedLevelsAreSubtotals="1" fieldPosition="0"/>
    </format>
    <format dxfId="46">
      <pivotArea field="3" type="button" dataOnly="0" labelOnly="1" outline="0" axis="axisRow" fieldPosition="0"/>
    </format>
    <format dxfId="45">
      <pivotArea dataOnly="0" labelOnly="1" outline="0" axis="axisValues" fieldPosition="0"/>
    </format>
    <format dxfId="44">
      <pivotArea field="1" dataOnly="0" grandRow="1" axis="axisPage" fieldPosition="0">
        <references count="1">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100-000029000000}" name="TDCidades15"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L14:LL15" firstHeaderRow="1"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Items count="1">
    <i/>
  </colItems>
  <pageFields count="2">
    <pageField fld="1" item="1" hier="-1"/>
    <pageField fld="3" hier="-1"/>
  </pageFields>
  <dataFields count="1">
    <dataField name="Máx. de Quantas árvores tem no trecho avaliado" fld="34" subtotal="max" baseField="0" baseItem="0"/>
  </dataFields>
  <formats count="2">
    <format dxfId="49">
      <pivotArea grandRow="1" outline="0" collapsedLevelsAreSubtotals="1" fieldPosition="0"/>
    </format>
    <format dxfId="4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100-00002A000000}" name="TDCidades16" cacheId="1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LL23:LL24" firstHeaderRow="1" firstDataRow="1" firstDataCol="0" rowPageCount="2" colPageCount="1"/>
  <pivotFields count="58">
    <pivotField numFmtId="164" showAll="0"/>
    <pivotField axis="axisPage" showAll="0">
      <items count="3">
        <item x="1"/>
        <item x="0"/>
        <item t="default"/>
      </items>
    </pivotField>
    <pivotField showAll="0"/>
    <pivotField axis="axisPage" multipleItemSelectionAllowed="1" showAll="0">
      <items count="50">
        <item x="0"/>
        <item h="1" x="1"/>
        <item h="1" m="1" x="41"/>
        <item h="1" x="2"/>
        <item h="1" x="3"/>
        <item h="1" m="1" x="32"/>
        <item h="1" m="1" x="39"/>
        <item h="1" x="4"/>
        <item h="1" m="1" x="42"/>
        <item h="1" x="5"/>
        <item h="1" m="1" x="40"/>
        <item h="1" x="6"/>
        <item h="1" x="7"/>
        <item h="1" x="8"/>
        <item h="1" x="9"/>
        <item h="1" m="1" x="38"/>
        <item h="1" x="10"/>
        <item h="1" x="11"/>
        <item h="1" x="12"/>
        <item h="1" m="1" x="45"/>
        <item h="1" x="13"/>
        <item h="1" m="1" x="36"/>
        <item h="1" x="14"/>
        <item h="1" m="1" x="30"/>
        <item h="1" x="15"/>
        <item h="1" m="1" x="34"/>
        <item h="1" x="16"/>
        <item h="1" x="17"/>
        <item h="1" m="1" x="37"/>
        <item h="1" x="18"/>
        <item h="1" x="19"/>
        <item h="1" m="1" x="33"/>
        <item h="1" x="20"/>
        <item h="1" x="21"/>
        <item h="1" x="22"/>
        <item h="1" x="23"/>
        <item h="1" m="1" x="46"/>
        <item h="1" x="24"/>
        <item h="1" m="1" x="43"/>
        <item h="1" x="25"/>
        <item h="1" m="1" x="44"/>
        <item h="1" x="26"/>
        <item h="1" m="1" x="47"/>
        <item h="1" x="27"/>
        <item h="1" m="1" x="35"/>
        <item h="1" m="1" x="31"/>
        <item h="1" x="28"/>
        <item h="1" m="1" x="48"/>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s>
  <rowItems count="1">
    <i/>
  </rowItems>
  <colItems count="1">
    <i/>
  </colItems>
  <pageFields count="2">
    <pageField fld="1" item="1" hier="-1"/>
    <pageField fld="3" hier="-1"/>
  </pageFields>
  <dataFields count="1">
    <dataField name="Mín. de Quantas árvores tem no trecho avaliado" fld="34" subtotal="min" baseField="0" baseItem="2"/>
  </dataFields>
  <formats count="2">
    <format dxfId="51">
      <pivotArea grandRow="1" outline="0" collapsedLevelsAreSubtotals="1" fieldPosition="0"/>
    </format>
    <format dxfId="5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CIDADE_DA_AVALIAÇÃO" xr10:uid="{00000000-0013-0000-FFFF-FFFF01000000}" sourceName="CIDADE DA AVALIAÇÃO">
  <pivotTables>
    <pivotTable tabId="2" name="TDCidades1"/>
    <pivotTable tabId="2" name="TDCidades10"/>
    <pivotTable tabId="2" name="TDCidades11"/>
    <pivotTable tabId="2" name="TDCidades12"/>
    <pivotTable tabId="2" name="TDCidades13"/>
    <pivotTable tabId="2" name="TDCidades14"/>
    <pivotTable tabId="2" name="TDCidades15"/>
    <pivotTable tabId="2" name="TDCidades16"/>
    <pivotTable tabId="2" name="TDCidades17"/>
    <pivotTable tabId="2" name="TDCidades2"/>
    <pivotTable tabId="2" name="TDCidades3"/>
    <pivotTable tabId="2" name="TDCidades4"/>
    <pivotTable tabId="2" name="TDCidades5"/>
    <pivotTable tabId="2" name="TDCidades6"/>
    <pivotTable tabId="2" name="TDCidades7"/>
    <pivotTable tabId="2" name="TDCidades8"/>
    <pivotTable tabId="2" name="TDCidades9"/>
    <pivotTable tabId="2" name="Tabela dinâmica13"/>
    <pivotTable tabId="2" name="Tabela dinâmica43"/>
    <pivotTable tabId="2" name="Tabela dinâmica44"/>
    <pivotTable tabId="2" name="Tabela dinâmica45"/>
    <pivotTable tabId="2" name="Tabela dinâmica46"/>
  </pivotTables>
  <data>
    <tabular pivotCacheId="542779781">
      <items count="49">
        <i x="0" s="1"/>
        <i x="1"/>
        <i x="2"/>
        <i x="3"/>
        <i x="4"/>
        <i x="5"/>
        <i x="6"/>
        <i x="7"/>
        <i x="8"/>
        <i x="9"/>
        <i x="10"/>
        <i x="12"/>
        <i x="13"/>
        <i x="14"/>
        <i x="15"/>
        <i x="16"/>
        <i x="17"/>
        <i x="18"/>
        <i x="19"/>
        <i x="20"/>
        <i x="23"/>
        <i x="24"/>
        <i x="25"/>
        <i x="26"/>
        <i x="27"/>
        <i x="28"/>
        <i x="29"/>
        <i x="41" nd="1"/>
        <i x="32" nd="1"/>
        <i x="39" nd="1"/>
        <i x="42" nd="1"/>
        <i x="40" nd="1"/>
        <i x="38" nd="1"/>
        <i x="11" nd="1"/>
        <i x="45" nd="1"/>
        <i x="36" nd="1"/>
        <i x="30" nd="1"/>
        <i x="34" nd="1"/>
        <i x="37" nd="1"/>
        <i x="33" nd="1"/>
        <i x="21" nd="1"/>
        <i x="22" nd="1"/>
        <i x="46" nd="1"/>
        <i x="43" nd="1"/>
        <i x="44" nd="1"/>
        <i x="47" nd="1"/>
        <i x="35" nd="1"/>
        <i x="31" nd="1"/>
        <i x="48"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DADE DA AVALIAÇÃO" xr10:uid="{00000000-0014-0000-FFFF-FFFF01000000}" cache="SegmentaçãodeDados_CIDADE_DA_AVALIAÇÃO" caption="CIDADE DA AVALIAÇÃO" showCaption="0" rowHeight="1800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open?id=1eDZ8_zkNc_gH78wmQoAlGw7ZV4DOrWAi" TargetMode="External"/><Relationship Id="rId18" Type="http://schemas.openxmlformats.org/officeDocument/2006/relationships/hyperlink" Target="https://drive.google.com/open?id=1m4e1QVwojyal00ptYTPlfTr2jCq7LKei" TargetMode="External"/><Relationship Id="rId26" Type="http://schemas.openxmlformats.org/officeDocument/2006/relationships/hyperlink" Target="https://drive.google.com/open?id=19JqRGxfrKx0TH-mAVE0g1sBnOKn9WSL7" TargetMode="External"/><Relationship Id="rId39" Type="http://schemas.openxmlformats.org/officeDocument/2006/relationships/hyperlink" Target="https://drive.google.com/open?id=1M2M1BkPYsE4-tBfk7OtloKrgJPqSowgM" TargetMode="External"/><Relationship Id="rId21" Type="http://schemas.openxmlformats.org/officeDocument/2006/relationships/hyperlink" Target="https://drive.google.com/open?id=1a51ng6GWLOLdKG2571hhaCd35JBgJt8H" TargetMode="External"/><Relationship Id="rId34" Type="http://schemas.openxmlformats.org/officeDocument/2006/relationships/hyperlink" Target="https://drive.google.com/open?id=16zWW26-W-TfFL76HCq8O5xq6QQxd5twb" TargetMode="External"/><Relationship Id="rId42" Type="http://schemas.openxmlformats.org/officeDocument/2006/relationships/hyperlink" Target="https://photos.google.com/u/1/album/AF1QipNJfklsWIE9FzdJmP2DBNlIDXuy3j_OMFzGGVzJ" TargetMode="External"/><Relationship Id="rId47" Type="http://schemas.openxmlformats.org/officeDocument/2006/relationships/vmlDrawing" Target="../drawings/vmlDrawing1.vml"/><Relationship Id="rId7" Type="http://schemas.openxmlformats.org/officeDocument/2006/relationships/hyperlink" Target="https://drive.google.com/open?id=1pazTSYffhJ97nrd09i3TbwEfElETTbup" TargetMode="External"/><Relationship Id="rId2" Type="http://schemas.openxmlformats.org/officeDocument/2006/relationships/hyperlink" Target="https://drive.google.com/open?id=1hFxun6z4Vx_wOv1YQnxK5pHsCYC7OkSH" TargetMode="External"/><Relationship Id="rId16" Type="http://schemas.openxmlformats.org/officeDocument/2006/relationships/hyperlink" Target="https://drive.google.com/open?id=1gu37n-2qjuophNWxOmXozcp0vYhJJwhn" TargetMode="External"/><Relationship Id="rId29" Type="http://schemas.openxmlformats.org/officeDocument/2006/relationships/hyperlink" Target="https://drive.google.com/open?id=1sNbntiksLPHIocH1yVYuzJnoOUVS3hO-" TargetMode="External"/><Relationship Id="rId1" Type="http://schemas.openxmlformats.org/officeDocument/2006/relationships/hyperlink" Target="https://drive.google.com/open?id=1FS_BwZ2W3LmdTLwBR1wPah9wF4KAiMAW" TargetMode="External"/><Relationship Id="rId6" Type="http://schemas.openxmlformats.org/officeDocument/2006/relationships/hyperlink" Target="https://drive.google.com/open?id=1eBXEPv54rAOWrLr_odnJsw1WZI7FtuX_" TargetMode="External"/><Relationship Id="rId11" Type="http://schemas.openxmlformats.org/officeDocument/2006/relationships/hyperlink" Target="https://drive.google.com/open?id=1eZJ-7m4z25EfWnxl8HruVXQOGRY04hnX" TargetMode="External"/><Relationship Id="rId24" Type="http://schemas.openxmlformats.org/officeDocument/2006/relationships/hyperlink" Target="https://drive.google.com/open?id=1Bb1dYAT7I8RkVTem6NbAh74Hmll8W1DL" TargetMode="External"/><Relationship Id="rId32" Type="http://schemas.openxmlformats.org/officeDocument/2006/relationships/hyperlink" Target="https://drive.google.com/open?id=1s3HDjs5a5GDXc0wO2f0dPMSpBrVGCEyQ" TargetMode="External"/><Relationship Id="rId37" Type="http://schemas.openxmlformats.org/officeDocument/2006/relationships/hyperlink" Target="https://drive.google.com/open?id=1-9c4B3MrLzYS12JOFgjVfoYbGAUKmQF9" TargetMode="External"/><Relationship Id="rId40" Type="http://schemas.openxmlformats.org/officeDocument/2006/relationships/hyperlink" Target="https://drive.google.com/open?id=1QXUncja7Op-5gVIx5TfLtGrlv60jSb_i" TargetMode="External"/><Relationship Id="rId45" Type="http://schemas.openxmlformats.org/officeDocument/2006/relationships/printerSettings" Target="../printerSettings/printerSettings1.bin"/><Relationship Id="rId5" Type="http://schemas.openxmlformats.org/officeDocument/2006/relationships/hyperlink" Target="https://drive.google.com/open?id=1IRQ5NN4lxJ3MAs9vxlUu--eVga_meou5" TargetMode="External"/><Relationship Id="rId15" Type="http://schemas.openxmlformats.org/officeDocument/2006/relationships/hyperlink" Target="https://drive.google.com/open?id=1lPfoYR1gP00uCpAeGm9TGqPREiZUoKpd" TargetMode="External"/><Relationship Id="rId23" Type="http://schemas.openxmlformats.org/officeDocument/2006/relationships/hyperlink" Target="https://drive.google.com/open?id=1S1Alswh9CxA9B5nRM2d6V6NMA8wpg9RM" TargetMode="External"/><Relationship Id="rId28" Type="http://schemas.openxmlformats.org/officeDocument/2006/relationships/hyperlink" Target="https://drive.google.com/open?id=19G3OCrq3hg8bi2jEm5Gb2ZARAB_YoGbz" TargetMode="External"/><Relationship Id="rId36" Type="http://schemas.openxmlformats.org/officeDocument/2006/relationships/hyperlink" Target="https://drive.google.com/open?id=1bFRjxAi6Yi4FoxzTsQF_1HzO7Y2CK9Kp" TargetMode="External"/><Relationship Id="rId10" Type="http://schemas.openxmlformats.org/officeDocument/2006/relationships/hyperlink" Target="https://drive.google.com/open?id=1S10lZtb0mApp-hHn80qfY63rCVH2TSfP" TargetMode="External"/><Relationship Id="rId19" Type="http://schemas.openxmlformats.org/officeDocument/2006/relationships/hyperlink" Target="https://drive.google.com/open?id=17I-LEz9Nmjo3aNsAk_kChIpa_bgb14pA" TargetMode="External"/><Relationship Id="rId31" Type="http://schemas.openxmlformats.org/officeDocument/2006/relationships/hyperlink" Target="https://drive.google.com/open?id=1ym8yGv4E-0Owfu5CGNmAeh3xkjJfWMf9" TargetMode="External"/><Relationship Id="rId44" Type="http://schemas.openxmlformats.org/officeDocument/2006/relationships/hyperlink" Target="mailto:leilianeos18@gmail.com" TargetMode="External"/><Relationship Id="rId4" Type="http://schemas.openxmlformats.org/officeDocument/2006/relationships/hyperlink" Target="https://drive.google.com/open?id=1Avdt-f-ZI6VwCv36jLcBrE5I2KTOy4p0" TargetMode="External"/><Relationship Id="rId9" Type="http://schemas.openxmlformats.org/officeDocument/2006/relationships/hyperlink" Target="https://drive.google.com/open?id=1pPA9T6ZVsmB5w3aDp8Q1BKOdlXDGJnEp" TargetMode="External"/><Relationship Id="rId14" Type="http://schemas.openxmlformats.org/officeDocument/2006/relationships/hyperlink" Target="https://drive.google.com/open?id=1I-chkb6H1I3mCRFZ_ZxtUSm5IXn4Af_K" TargetMode="External"/><Relationship Id="rId22" Type="http://schemas.openxmlformats.org/officeDocument/2006/relationships/hyperlink" Target="https://drive.google.com/open?id=1zpGWIzE0nlf5rVwuBRIFGdlJvLUzDnzY" TargetMode="External"/><Relationship Id="rId27" Type="http://schemas.openxmlformats.org/officeDocument/2006/relationships/hyperlink" Target="https://drive.google.com/open?id=1hsDSTvKi7fwZ60VqKMpPIIss-o3jA4As" TargetMode="External"/><Relationship Id="rId30" Type="http://schemas.openxmlformats.org/officeDocument/2006/relationships/hyperlink" Target="https://drive.google.com/open?id=1_ijDR_COky2j9oYQypbalS6D4AeWe791" TargetMode="External"/><Relationship Id="rId35" Type="http://schemas.openxmlformats.org/officeDocument/2006/relationships/hyperlink" Target="https://drive.google.com/open?id=1TbzTR48RyyR2kG97JYHRSiAob93sCxIo" TargetMode="External"/><Relationship Id="rId43" Type="http://schemas.openxmlformats.org/officeDocument/2006/relationships/hyperlink" Target="https://drive.google.com/open?id=1xOEJh_b2qmhuDveqYOPYIvgG0_PMBSdr" TargetMode="External"/><Relationship Id="rId48" Type="http://schemas.openxmlformats.org/officeDocument/2006/relationships/comments" Target="../comments1.xml"/><Relationship Id="rId8" Type="http://schemas.openxmlformats.org/officeDocument/2006/relationships/hyperlink" Target="https://drive.google.com/open?id=1M_5TV7Wa546GO47OGZAcL5hKTdra8Bil" TargetMode="External"/><Relationship Id="rId3" Type="http://schemas.openxmlformats.org/officeDocument/2006/relationships/hyperlink" Target="https://drive.google.com/open?id=1A3R-Bm4qyDYLY7-TkY2m-rvBiRBgor9K" TargetMode="External"/><Relationship Id="rId12" Type="http://schemas.openxmlformats.org/officeDocument/2006/relationships/hyperlink" Target="https://drive.google.com/open?id=1RfOcFepzMojFf3WyJ9p_kfJ-lLEebGgh" TargetMode="External"/><Relationship Id="rId17" Type="http://schemas.openxmlformats.org/officeDocument/2006/relationships/hyperlink" Target="https://drive.google.com/open?id=12R0fZEnIeiHJ3MfY2i6JBh8QK5Ki0aUB" TargetMode="External"/><Relationship Id="rId25" Type="http://schemas.openxmlformats.org/officeDocument/2006/relationships/hyperlink" Target="https://drive.google.com/open?id=1JqopH1cT3uu00lrQAT4k2kPDipn4thI1" TargetMode="External"/><Relationship Id="rId33" Type="http://schemas.openxmlformats.org/officeDocument/2006/relationships/hyperlink" Target="https://drive.google.com/open?id=1xVu0nLAeb3P_CC9S6aODtj4aeCtCsRMb" TargetMode="External"/><Relationship Id="rId38" Type="http://schemas.openxmlformats.org/officeDocument/2006/relationships/hyperlink" Target="https://drive.google.com/open?id=1T1LFX10R8DqCUJBZacz44-M84zx1Z76_" TargetMode="External"/><Relationship Id="rId46" Type="http://schemas.openxmlformats.org/officeDocument/2006/relationships/drawing" Target="../drawings/drawing1.xml"/><Relationship Id="rId20" Type="http://schemas.openxmlformats.org/officeDocument/2006/relationships/hyperlink" Target="https://drive.google.com/open?id=1YyIP5P6jAm3nw2_L7U3sWalMmrUxqZIV" TargetMode="External"/><Relationship Id="rId41" Type="http://schemas.openxmlformats.org/officeDocument/2006/relationships/hyperlink" Target="https://drive.google.com/open?id=17nTte9tY6Ya_vhrQg9kPuKvXlaELgFtS" TargetMode="External"/></Relationships>
</file>

<file path=xl/worksheets/_rels/sheet2.xml.rels><?xml version="1.0" encoding="UTF-8" standalone="yes"?>
<Relationships xmlns="http://schemas.openxmlformats.org/package/2006/relationships"><Relationship Id="rId13" Type="http://schemas.openxmlformats.org/officeDocument/2006/relationships/pivotTable" Target="../pivotTables/pivotTable13.xml"/><Relationship Id="rId18" Type="http://schemas.openxmlformats.org/officeDocument/2006/relationships/pivotTable" Target="../pivotTables/pivotTable18.xml"/><Relationship Id="rId26" Type="http://schemas.openxmlformats.org/officeDocument/2006/relationships/pivotTable" Target="../pivotTables/pivotTable26.xml"/><Relationship Id="rId39" Type="http://schemas.openxmlformats.org/officeDocument/2006/relationships/pivotTable" Target="../pivotTables/pivotTable39.xml"/><Relationship Id="rId21" Type="http://schemas.openxmlformats.org/officeDocument/2006/relationships/pivotTable" Target="../pivotTables/pivotTable21.xml"/><Relationship Id="rId34" Type="http://schemas.openxmlformats.org/officeDocument/2006/relationships/pivotTable" Target="../pivotTables/pivotTable34.xml"/><Relationship Id="rId42" Type="http://schemas.openxmlformats.org/officeDocument/2006/relationships/pivotTable" Target="../pivotTables/pivotTable42.xml"/><Relationship Id="rId47" Type="http://schemas.openxmlformats.org/officeDocument/2006/relationships/pivotTable" Target="../pivotTables/pivotTable47.xml"/><Relationship Id="rId50" Type="http://schemas.openxmlformats.org/officeDocument/2006/relationships/pivotTable" Target="../pivotTables/pivotTable50.xml"/><Relationship Id="rId55" Type="http://schemas.openxmlformats.org/officeDocument/2006/relationships/pivotTable" Target="../pivotTables/pivotTable55.xml"/><Relationship Id="rId63" Type="http://schemas.openxmlformats.org/officeDocument/2006/relationships/printerSettings" Target="../printerSettings/printerSettings2.bin"/><Relationship Id="rId7" Type="http://schemas.openxmlformats.org/officeDocument/2006/relationships/pivotTable" Target="../pivotTables/pivotTable7.xml"/><Relationship Id="rId2" Type="http://schemas.openxmlformats.org/officeDocument/2006/relationships/pivotTable" Target="../pivotTables/pivotTable2.xml"/><Relationship Id="rId16" Type="http://schemas.openxmlformats.org/officeDocument/2006/relationships/pivotTable" Target="../pivotTables/pivotTable16.xml"/><Relationship Id="rId29" Type="http://schemas.openxmlformats.org/officeDocument/2006/relationships/pivotTable" Target="../pivotTables/pivotTable29.xml"/><Relationship Id="rId11" Type="http://schemas.openxmlformats.org/officeDocument/2006/relationships/pivotTable" Target="../pivotTables/pivotTable11.xml"/><Relationship Id="rId24" Type="http://schemas.openxmlformats.org/officeDocument/2006/relationships/pivotTable" Target="../pivotTables/pivotTable24.xml"/><Relationship Id="rId32" Type="http://schemas.openxmlformats.org/officeDocument/2006/relationships/pivotTable" Target="../pivotTables/pivotTable32.xml"/><Relationship Id="rId37" Type="http://schemas.openxmlformats.org/officeDocument/2006/relationships/pivotTable" Target="../pivotTables/pivotTable37.xml"/><Relationship Id="rId40" Type="http://schemas.openxmlformats.org/officeDocument/2006/relationships/pivotTable" Target="../pivotTables/pivotTable40.xml"/><Relationship Id="rId45" Type="http://schemas.openxmlformats.org/officeDocument/2006/relationships/pivotTable" Target="../pivotTables/pivotTable45.xml"/><Relationship Id="rId53" Type="http://schemas.openxmlformats.org/officeDocument/2006/relationships/pivotTable" Target="../pivotTables/pivotTable53.xml"/><Relationship Id="rId58" Type="http://schemas.openxmlformats.org/officeDocument/2006/relationships/pivotTable" Target="../pivotTables/pivotTable58.xml"/><Relationship Id="rId5" Type="http://schemas.openxmlformats.org/officeDocument/2006/relationships/pivotTable" Target="../pivotTables/pivotTable5.xml"/><Relationship Id="rId61" Type="http://schemas.openxmlformats.org/officeDocument/2006/relationships/pivotTable" Target="../pivotTables/pivotTable61.xml"/><Relationship Id="rId19" Type="http://schemas.openxmlformats.org/officeDocument/2006/relationships/pivotTable" Target="../pivotTables/pivotTable19.xml"/><Relationship Id="rId14" Type="http://schemas.openxmlformats.org/officeDocument/2006/relationships/pivotTable" Target="../pivotTables/pivotTable14.xml"/><Relationship Id="rId22" Type="http://schemas.openxmlformats.org/officeDocument/2006/relationships/pivotTable" Target="../pivotTables/pivotTable22.xml"/><Relationship Id="rId27" Type="http://schemas.openxmlformats.org/officeDocument/2006/relationships/pivotTable" Target="../pivotTables/pivotTable27.xml"/><Relationship Id="rId30" Type="http://schemas.openxmlformats.org/officeDocument/2006/relationships/pivotTable" Target="../pivotTables/pivotTable30.xml"/><Relationship Id="rId35" Type="http://schemas.openxmlformats.org/officeDocument/2006/relationships/pivotTable" Target="../pivotTables/pivotTable35.xml"/><Relationship Id="rId43" Type="http://schemas.openxmlformats.org/officeDocument/2006/relationships/pivotTable" Target="../pivotTables/pivotTable43.xml"/><Relationship Id="rId48" Type="http://schemas.openxmlformats.org/officeDocument/2006/relationships/pivotTable" Target="../pivotTables/pivotTable48.xml"/><Relationship Id="rId56" Type="http://schemas.openxmlformats.org/officeDocument/2006/relationships/pivotTable" Target="../pivotTables/pivotTable56.xml"/><Relationship Id="rId8" Type="http://schemas.openxmlformats.org/officeDocument/2006/relationships/pivotTable" Target="../pivotTables/pivotTable8.xml"/><Relationship Id="rId51" Type="http://schemas.openxmlformats.org/officeDocument/2006/relationships/pivotTable" Target="../pivotTables/pivotTable51.xml"/><Relationship Id="rId3" Type="http://schemas.openxmlformats.org/officeDocument/2006/relationships/pivotTable" Target="../pivotTables/pivotTable3.xml"/><Relationship Id="rId12" Type="http://schemas.openxmlformats.org/officeDocument/2006/relationships/pivotTable" Target="../pivotTables/pivotTable12.xml"/><Relationship Id="rId17" Type="http://schemas.openxmlformats.org/officeDocument/2006/relationships/pivotTable" Target="../pivotTables/pivotTable17.xml"/><Relationship Id="rId25" Type="http://schemas.openxmlformats.org/officeDocument/2006/relationships/pivotTable" Target="../pivotTables/pivotTable25.xml"/><Relationship Id="rId33" Type="http://schemas.openxmlformats.org/officeDocument/2006/relationships/pivotTable" Target="../pivotTables/pivotTable33.xml"/><Relationship Id="rId38" Type="http://schemas.openxmlformats.org/officeDocument/2006/relationships/pivotTable" Target="../pivotTables/pivotTable38.xml"/><Relationship Id="rId46" Type="http://schemas.openxmlformats.org/officeDocument/2006/relationships/pivotTable" Target="../pivotTables/pivotTable46.xml"/><Relationship Id="rId59" Type="http://schemas.openxmlformats.org/officeDocument/2006/relationships/pivotTable" Target="../pivotTables/pivotTable59.xml"/><Relationship Id="rId20" Type="http://schemas.openxmlformats.org/officeDocument/2006/relationships/pivotTable" Target="../pivotTables/pivotTable20.xml"/><Relationship Id="rId41" Type="http://schemas.openxmlformats.org/officeDocument/2006/relationships/pivotTable" Target="../pivotTables/pivotTable41.xml"/><Relationship Id="rId54" Type="http://schemas.openxmlformats.org/officeDocument/2006/relationships/pivotTable" Target="../pivotTables/pivotTable54.xml"/><Relationship Id="rId62" Type="http://schemas.openxmlformats.org/officeDocument/2006/relationships/pivotTable" Target="../pivotTables/pivotTable62.xml"/><Relationship Id="rId1" Type="http://schemas.openxmlformats.org/officeDocument/2006/relationships/pivotTable" Target="../pivotTables/pivotTable1.xml"/><Relationship Id="rId6" Type="http://schemas.openxmlformats.org/officeDocument/2006/relationships/pivotTable" Target="../pivotTables/pivotTable6.xml"/><Relationship Id="rId15" Type="http://schemas.openxmlformats.org/officeDocument/2006/relationships/pivotTable" Target="../pivotTables/pivotTable15.xml"/><Relationship Id="rId23" Type="http://schemas.openxmlformats.org/officeDocument/2006/relationships/pivotTable" Target="../pivotTables/pivotTable23.xml"/><Relationship Id="rId28" Type="http://schemas.openxmlformats.org/officeDocument/2006/relationships/pivotTable" Target="../pivotTables/pivotTable28.xml"/><Relationship Id="rId36" Type="http://schemas.openxmlformats.org/officeDocument/2006/relationships/pivotTable" Target="../pivotTables/pivotTable36.xml"/><Relationship Id="rId49" Type="http://schemas.openxmlformats.org/officeDocument/2006/relationships/pivotTable" Target="../pivotTables/pivotTable49.xml"/><Relationship Id="rId57" Type="http://schemas.openxmlformats.org/officeDocument/2006/relationships/pivotTable" Target="../pivotTables/pivotTable57.xml"/><Relationship Id="rId10" Type="http://schemas.openxmlformats.org/officeDocument/2006/relationships/pivotTable" Target="../pivotTables/pivotTable10.xml"/><Relationship Id="rId31" Type="http://schemas.openxmlformats.org/officeDocument/2006/relationships/pivotTable" Target="../pivotTables/pivotTable31.xml"/><Relationship Id="rId44" Type="http://schemas.openxmlformats.org/officeDocument/2006/relationships/pivotTable" Target="../pivotTables/pivotTable44.xml"/><Relationship Id="rId52" Type="http://schemas.openxmlformats.org/officeDocument/2006/relationships/pivotTable" Target="../pivotTables/pivotTable52.xml"/><Relationship Id="rId60" Type="http://schemas.openxmlformats.org/officeDocument/2006/relationships/pivotTable" Target="../pivotTables/pivotTable6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25AABE"/>
    <outlinePr summaryBelow="0" summaryRight="0"/>
  </sheetPr>
  <dimension ref="A1:BG878"/>
  <sheetViews>
    <sheetView showGridLines="0" zoomScale="120" zoomScaleNormal="120" workbookViewId="0">
      <pane ySplit="1" topLeftCell="A2" activePane="bottomLeft" state="frozen"/>
      <selection pane="bottomLeft" activeCell="H41" sqref="H41"/>
    </sheetView>
  </sheetViews>
  <sheetFormatPr baseColWidth="10" defaultColWidth="14.5" defaultRowHeight="15.75" customHeight="1" x14ac:dyDescent="0.15"/>
  <cols>
    <col min="1" max="1" width="21.5" customWidth="1"/>
    <col min="2" max="2" width="10" bestFit="1" customWidth="1"/>
    <col min="3" max="3" width="43" customWidth="1"/>
    <col min="4" max="4" width="19.83203125" customWidth="1"/>
    <col min="5" max="5" width="10.6640625" style="61" bestFit="1" customWidth="1"/>
    <col min="6" max="6" width="52" customWidth="1"/>
    <col min="7" max="7" width="63.1640625" customWidth="1"/>
    <col min="8" max="41" width="21.5" customWidth="1"/>
    <col min="42" max="58" width="16.33203125" customWidth="1"/>
    <col min="59" max="59" width="19.83203125" customWidth="1"/>
  </cols>
  <sheetData>
    <row r="1" spans="1:59" s="56" customFormat="1" ht="23.25" customHeight="1" x14ac:dyDescent="0.15">
      <c r="A1" s="133" t="s">
        <v>0</v>
      </c>
      <c r="B1" s="134" t="s">
        <v>1</v>
      </c>
      <c r="C1" s="133" t="s">
        <v>2</v>
      </c>
      <c r="D1" s="134" t="s">
        <v>3</v>
      </c>
      <c r="E1" s="133" t="s">
        <v>4</v>
      </c>
      <c r="F1" s="134" t="s">
        <v>5</v>
      </c>
      <c r="G1" s="133" t="s">
        <v>6</v>
      </c>
      <c r="H1" s="133" t="s">
        <v>7</v>
      </c>
      <c r="I1" s="132" t="s">
        <v>8415</v>
      </c>
      <c r="J1" s="132" t="s">
        <v>9</v>
      </c>
      <c r="K1" s="132" t="s">
        <v>8414</v>
      </c>
      <c r="L1" s="132" t="s">
        <v>11</v>
      </c>
      <c r="M1" s="132" t="s">
        <v>12</v>
      </c>
      <c r="N1" s="132" t="s">
        <v>9</v>
      </c>
      <c r="O1" s="132" t="s">
        <v>8413</v>
      </c>
      <c r="P1" s="132" t="s">
        <v>9</v>
      </c>
      <c r="Q1" s="132" t="s">
        <v>8412</v>
      </c>
      <c r="R1" s="132" t="s">
        <v>9</v>
      </c>
      <c r="S1" s="132" t="s">
        <v>8411</v>
      </c>
      <c r="T1" s="132" t="s">
        <v>9</v>
      </c>
      <c r="U1" s="135" t="s">
        <v>8410</v>
      </c>
      <c r="V1" s="135" t="s">
        <v>9</v>
      </c>
      <c r="W1" s="135" t="s">
        <v>17</v>
      </c>
      <c r="X1" s="135" t="s">
        <v>9</v>
      </c>
      <c r="Y1" s="135" t="s">
        <v>8409</v>
      </c>
      <c r="Z1" s="135" t="s">
        <v>9</v>
      </c>
      <c r="AA1" s="136" t="s">
        <v>8408</v>
      </c>
      <c r="AB1" s="136" t="s">
        <v>20</v>
      </c>
      <c r="AC1" s="136" t="s">
        <v>9</v>
      </c>
      <c r="AD1" s="136" t="s">
        <v>8407</v>
      </c>
      <c r="AE1" s="136" t="s">
        <v>9</v>
      </c>
      <c r="AF1" s="136" t="s">
        <v>8406</v>
      </c>
      <c r="AG1" s="136" t="s">
        <v>9</v>
      </c>
      <c r="AH1" s="136" t="s">
        <v>8405</v>
      </c>
      <c r="AI1" s="136" t="s">
        <v>24</v>
      </c>
      <c r="AJ1" s="136" t="s">
        <v>9</v>
      </c>
      <c r="AK1" s="137" t="s">
        <v>8404</v>
      </c>
      <c r="AL1" s="133" t="s">
        <v>9</v>
      </c>
      <c r="AM1" s="133" t="s">
        <v>26</v>
      </c>
      <c r="AN1" s="134" t="s">
        <v>27</v>
      </c>
      <c r="AO1" s="134" t="s">
        <v>28</v>
      </c>
      <c r="AP1" s="138" t="s">
        <v>8</v>
      </c>
      <c r="AQ1" s="138" t="s">
        <v>10</v>
      </c>
      <c r="AR1" s="138" t="s">
        <v>13</v>
      </c>
      <c r="AS1" s="138" t="s">
        <v>14</v>
      </c>
      <c r="AT1" s="138" t="s">
        <v>15</v>
      </c>
      <c r="AU1" s="139" t="s">
        <v>16</v>
      </c>
      <c r="AV1" s="139" t="s">
        <v>8416</v>
      </c>
      <c r="AW1" s="139" t="s">
        <v>18</v>
      </c>
      <c r="AX1" s="140" t="s">
        <v>19</v>
      </c>
      <c r="AY1" s="140" t="s">
        <v>21</v>
      </c>
      <c r="AZ1" s="140" t="s">
        <v>22</v>
      </c>
      <c r="BA1" s="140" t="s">
        <v>23</v>
      </c>
      <c r="BB1" s="141" t="s">
        <v>25</v>
      </c>
      <c r="BC1" s="142" t="s">
        <v>8821</v>
      </c>
      <c r="BD1" s="143" t="s">
        <v>8822</v>
      </c>
      <c r="BE1" s="144" t="s">
        <v>8823</v>
      </c>
      <c r="BF1" s="133" t="s">
        <v>8401</v>
      </c>
      <c r="BG1" s="134" t="s">
        <v>3</v>
      </c>
    </row>
    <row r="2" spans="1:59" ht="13" x14ac:dyDescent="0.15">
      <c r="A2" s="2">
        <v>43497.028455150459</v>
      </c>
      <c r="B2" s="3" t="s">
        <v>29</v>
      </c>
      <c r="C2" s="3" t="s">
        <v>30</v>
      </c>
      <c r="D2" s="3" t="s">
        <v>31</v>
      </c>
      <c r="E2" s="58" t="s">
        <v>32</v>
      </c>
      <c r="F2" s="3" t="s">
        <v>33</v>
      </c>
      <c r="G2" s="3" t="s">
        <v>34</v>
      </c>
      <c r="H2" s="3" t="s">
        <v>35</v>
      </c>
      <c r="I2" s="3" t="s">
        <v>36</v>
      </c>
      <c r="J2" s="3" t="s">
        <v>37</v>
      </c>
      <c r="K2" s="3" t="s">
        <v>38</v>
      </c>
      <c r="L2" s="3">
        <v>2.9</v>
      </c>
      <c r="M2" s="17">
        <v>1.2</v>
      </c>
      <c r="N2" s="3" t="s">
        <v>39</v>
      </c>
      <c r="O2" s="3" t="s">
        <v>40</v>
      </c>
      <c r="P2" s="3" t="s">
        <v>41</v>
      </c>
      <c r="Q2" s="3" t="s">
        <v>42</v>
      </c>
      <c r="R2" s="3" t="s">
        <v>43</v>
      </c>
      <c r="S2" s="3" t="s">
        <v>44</v>
      </c>
      <c r="T2" s="3" t="s">
        <v>45</v>
      </c>
      <c r="U2" s="3" t="s">
        <v>46</v>
      </c>
      <c r="V2" s="3" t="s">
        <v>47</v>
      </c>
      <c r="W2" s="3" t="s">
        <v>48</v>
      </c>
      <c r="X2" s="3" t="s">
        <v>49</v>
      </c>
      <c r="Y2" s="3" t="s">
        <v>50</v>
      </c>
      <c r="Z2" s="3" t="s">
        <v>51</v>
      </c>
      <c r="AA2" s="3" t="s">
        <v>52</v>
      </c>
      <c r="AB2" s="5"/>
      <c r="AC2" s="3" t="s">
        <v>53</v>
      </c>
      <c r="AD2" s="3" t="s">
        <v>54</v>
      </c>
      <c r="AE2" s="3" t="s">
        <v>55</v>
      </c>
      <c r="AF2" s="3" t="s">
        <v>56</v>
      </c>
      <c r="AG2" s="3" t="s">
        <v>57</v>
      </c>
      <c r="AH2" s="3" t="s">
        <v>58</v>
      </c>
      <c r="AI2" s="3">
        <v>0</v>
      </c>
      <c r="AJ2" s="3" t="s">
        <v>59</v>
      </c>
      <c r="AK2" s="3" t="s">
        <v>60</v>
      </c>
      <c r="AL2" s="3" t="s">
        <v>61</v>
      </c>
      <c r="AM2" s="3" t="s">
        <v>62</v>
      </c>
      <c r="AN2" s="3"/>
      <c r="AO2" s="3"/>
      <c r="AP2" s="1">
        <f>1*LEFT($I2,2)</f>
        <v>5</v>
      </c>
      <c r="AQ2" s="1">
        <f>1*LEFT($K2,2)</f>
        <v>5</v>
      </c>
      <c r="AR2" s="1">
        <f>1*LEFT($O2,2)</f>
        <v>5</v>
      </c>
      <c r="AS2" s="1">
        <f>1*LEFT($Q2,2)</f>
        <v>5</v>
      </c>
      <c r="AT2" s="1">
        <f>1*LEFT($S2,2)</f>
        <v>5</v>
      </c>
      <c r="AU2" s="1">
        <f>1*LEFT($U2,2)</f>
        <v>5</v>
      </c>
      <c r="AV2" s="1">
        <f>1*LEFT($W2,2)</f>
        <v>0</v>
      </c>
      <c r="AW2" s="1">
        <f>1*LEFT($Y2,2)</f>
        <v>0</v>
      </c>
      <c r="AX2" s="1">
        <f>1*LEFT($AA2,2)</f>
        <v>5</v>
      </c>
      <c r="AY2" s="1">
        <f>1*LEFT($AD2,2)</f>
        <v>5</v>
      </c>
      <c r="AZ2" s="1">
        <f>1*LEFT($AF2,2)</f>
        <v>5</v>
      </c>
      <c r="BA2" s="1">
        <f>1*LEFT($AH2,2)</f>
        <v>0</v>
      </c>
      <c r="BB2" s="1">
        <f>1*LEFT($AK2,2)</f>
        <v>10</v>
      </c>
      <c r="BC2" s="21">
        <f>((AP2*3)+(AQ2*3)+(AR2*3)+(AS2*3)+(AT2*3))/15</f>
        <v>5</v>
      </c>
      <c r="BD2" s="21">
        <f>((AU2*3)+(AV2*2)+(AW2*1))/6</f>
        <v>2.5</v>
      </c>
      <c r="BE2" s="21"/>
      <c r="BF2" s="21">
        <f>((AP2*3)+(AQ2*3)+(AR2*3)+(AS2*3)+(AT2*3)+(AU2*3)+(AV2*2)+(AW2*1)+(AX2*2)+(AY2*1)+(AZ2*1)+(BA2*2)+(BB2*3))/30</f>
        <v>4.666666666666667</v>
      </c>
      <c r="BG2" s="3" t="s">
        <v>31</v>
      </c>
    </row>
    <row r="3" spans="1:59" ht="13" x14ac:dyDescent="0.15">
      <c r="A3" s="2">
        <v>43580.526584039355</v>
      </c>
      <c r="B3" s="3" t="s">
        <v>29</v>
      </c>
      <c r="C3" s="3" t="s">
        <v>63</v>
      </c>
      <c r="D3" s="3" t="s">
        <v>31</v>
      </c>
      <c r="E3" s="58" t="s">
        <v>32</v>
      </c>
      <c r="F3" s="3" t="s">
        <v>64</v>
      </c>
      <c r="G3" s="3" t="s">
        <v>65</v>
      </c>
      <c r="H3" s="3" t="s">
        <v>66</v>
      </c>
      <c r="I3" s="3" t="s">
        <v>36</v>
      </c>
      <c r="J3" s="3" t="s">
        <v>67</v>
      </c>
      <c r="K3" s="3" t="s">
        <v>68</v>
      </c>
      <c r="L3" s="3">
        <v>8</v>
      </c>
      <c r="M3" s="3">
        <v>2</v>
      </c>
      <c r="N3" s="3" t="s">
        <v>69</v>
      </c>
      <c r="O3" s="3">
        <v>8</v>
      </c>
      <c r="P3" s="3" t="s">
        <v>70</v>
      </c>
      <c r="Q3" s="3">
        <v>8</v>
      </c>
      <c r="R3" s="3" t="s">
        <v>71</v>
      </c>
      <c r="S3" s="3">
        <v>7</v>
      </c>
      <c r="T3" s="3" t="s">
        <v>72</v>
      </c>
      <c r="U3" s="3">
        <v>7</v>
      </c>
      <c r="V3" s="3" t="s">
        <v>73</v>
      </c>
      <c r="W3" s="3" t="s">
        <v>74</v>
      </c>
      <c r="X3" s="3" t="s">
        <v>75</v>
      </c>
      <c r="Y3" s="3">
        <v>4</v>
      </c>
      <c r="Z3" s="3" t="s">
        <v>76</v>
      </c>
      <c r="AA3" s="3" t="s">
        <v>52</v>
      </c>
      <c r="AB3" s="3">
        <v>84</v>
      </c>
      <c r="AC3" s="3" t="s">
        <v>77</v>
      </c>
      <c r="AD3" s="3" t="s">
        <v>54</v>
      </c>
      <c r="AE3" s="3" t="s">
        <v>78</v>
      </c>
      <c r="AF3" s="3" t="s">
        <v>56</v>
      </c>
      <c r="AG3" s="3" t="s">
        <v>79</v>
      </c>
      <c r="AH3" s="3">
        <v>8</v>
      </c>
      <c r="AI3" s="3">
        <v>40</v>
      </c>
      <c r="AJ3" s="3" t="s">
        <v>80</v>
      </c>
      <c r="AK3" s="3">
        <v>7</v>
      </c>
      <c r="AL3" s="3" t="s">
        <v>81</v>
      </c>
      <c r="AM3" s="3" t="s">
        <v>82</v>
      </c>
      <c r="AN3" s="3" t="s">
        <v>83</v>
      </c>
      <c r="AO3" s="6">
        <v>0.70833333333575865</v>
      </c>
      <c r="AP3" s="1">
        <f t="shared" ref="AP3:AP66" si="0">1*LEFT($I3,2)</f>
        <v>5</v>
      </c>
      <c r="AQ3" s="1">
        <f t="shared" ref="AQ3:AQ66" si="1">1*LEFT($K3,2)</f>
        <v>10</v>
      </c>
      <c r="AR3" s="1">
        <f t="shared" ref="AR3:AR66" si="2">1*LEFT($O3,2)</f>
        <v>8</v>
      </c>
      <c r="AS3" s="1">
        <f t="shared" ref="AS3:AS66" si="3">1*LEFT($Q3,2)</f>
        <v>8</v>
      </c>
      <c r="AT3" s="1">
        <f t="shared" ref="AT3:AT66" si="4">1*LEFT($S3,2)</f>
        <v>7</v>
      </c>
      <c r="AU3" s="1">
        <f t="shared" ref="AU3:AU66" si="5">1*LEFT($U3,2)</f>
        <v>7</v>
      </c>
      <c r="AV3" s="1">
        <f t="shared" ref="AV3:AV66" si="6">1*LEFT($W3,2)</f>
        <v>5</v>
      </c>
      <c r="AW3" s="1">
        <f t="shared" ref="AW3:AW66" si="7">1*LEFT($Y3,2)</f>
        <v>4</v>
      </c>
      <c r="AX3" s="1">
        <f t="shared" ref="AX3:AX66" si="8">1*LEFT($AA3,2)</f>
        <v>5</v>
      </c>
      <c r="AY3" s="1">
        <f t="shared" ref="AY3:AY66" si="9">1*LEFT($AD3,2)</f>
        <v>5</v>
      </c>
      <c r="AZ3" s="1">
        <f t="shared" ref="AZ3:AZ66" si="10">1*LEFT($AF3,2)</f>
        <v>5</v>
      </c>
      <c r="BA3" s="1">
        <f t="shared" ref="BA3:BA66" si="11">1*LEFT($AH3,2)</f>
        <v>8</v>
      </c>
      <c r="BB3" s="1">
        <f t="shared" ref="BB3:BB66" si="12">1*LEFT($AK3,2)</f>
        <v>7</v>
      </c>
      <c r="BC3" s="21">
        <f t="shared" ref="BC3:BC66" si="13">((AP3*3)+(AQ3*3)+(AR3*3)+(AS3*3)+(AT3*3))/15</f>
        <v>7.6</v>
      </c>
      <c r="BD3" s="21">
        <f t="shared" ref="BD3:BD66" si="14">((AU3*3)+(AV3*2)+(AW3*1))/6</f>
        <v>5.833333333333333</v>
      </c>
      <c r="BE3" s="21">
        <f t="shared" ref="BE3:BE66" si="15">((AX3*2)+(AY3*1)+(AZ3*1)+(BA3*2))/6</f>
        <v>6</v>
      </c>
      <c r="BF3" s="21">
        <f t="shared" ref="BF3:BF66" si="16">((AP3*3)+(AQ3*3)+(AR3*3)+(AS3*3)+(AT3*3)+(AU3*3)+(AV3*2)+(AW3*1)+(AX3*2)+(AY3*1)+(AZ3*1)+(BA3*2)+(BB3*3))/30</f>
        <v>6.8666666666666663</v>
      </c>
      <c r="BG3" s="3" t="s">
        <v>31</v>
      </c>
    </row>
    <row r="4" spans="1:59" ht="13" x14ac:dyDescent="0.15">
      <c r="A4" s="2">
        <v>43580.599038194443</v>
      </c>
      <c r="B4" s="3" t="s">
        <v>29</v>
      </c>
      <c r="C4" s="3" t="s">
        <v>63</v>
      </c>
      <c r="D4" s="3" t="s">
        <v>31</v>
      </c>
      <c r="E4" s="58" t="s">
        <v>32</v>
      </c>
      <c r="F4" s="3" t="s">
        <v>64</v>
      </c>
      <c r="G4" s="3" t="s">
        <v>84</v>
      </c>
      <c r="H4" s="3" t="s">
        <v>66</v>
      </c>
      <c r="I4" s="3" t="s">
        <v>36</v>
      </c>
      <c r="J4" s="3" t="s">
        <v>85</v>
      </c>
      <c r="K4" s="3">
        <v>8</v>
      </c>
      <c r="L4" s="3">
        <v>3</v>
      </c>
      <c r="M4" s="17">
        <v>1.5</v>
      </c>
      <c r="N4" s="3" t="s">
        <v>86</v>
      </c>
      <c r="O4" s="3" t="s">
        <v>87</v>
      </c>
      <c r="P4" s="3" t="s">
        <v>88</v>
      </c>
      <c r="Q4" s="3">
        <v>4</v>
      </c>
      <c r="R4" s="3" t="s">
        <v>89</v>
      </c>
      <c r="S4" s="3" t="s">
        <v>90</v>
      </c>
      <c r="T4" s="5"/>
      <c r="U4" s="3" t="s">
        <v>91</v>
      </c>
      <c r="V4" s="5"/>
      <c r="W4" s="3" t="s">
        <v>48</v>
      </c>
      <c r="X4" s="5"/>
      <c r="Y4" s="3" t="s">
        <v>92</v>
      </c>
      <c r="Z4" s="3" t="s">
        <v>93</v>
      </c>
      <c r="AA4" s="3" t="s">
        <v>52</v>
      </c>
      <c r="AB4" s="3">
        <v>74</v>
      </c>
      <c r="AC4" s="3" t="s">
        <v>94</v>
      </c>
      <c r="AD4" s="3" t="s">
        <v>54</v>
      </c>
      <c r="AE4" s="3" t="s">
        <v>95</v>
      </c>
      <c r="AF4" s="3">
        <v>6</v>
      </c>
      <c r="AG4" s="3" t="s">
        <v>96</v>
      </c>
      <c r="AH4" s="3">
        <v>8</v>
      </c>
      <c r="AI4" s="3">
        <v>40</v>
      </c>
      <c r="AJ4" s="3" t="s">
        <v>97</v>
      </c>
      <c r="AK4" s="3">
        <v>7</v>
      </c>
      <c r="AL4" s="3" t="s">
        <v>98</v>
      </c>
      <c r="AM4" s="3" t="s">
        <v>99</v>
      </c>
      <c r="AN4" s="3" t="s">
        <v>83</v>
      </c>
      <c r="AO4" s="6">
        <v>0.6875</v>
      </c>
      <c r="AP4" s="1">
        <f t="shared" si="0"/>
        <v>5</v>
      </c>
      <c r="AQ4" s="1">
        <f t="shared" si="1"/>
        <v>8</v>
      </c>
      <c r="AR4" s="1">
        <f t="shared" si="2"/>
        <v>10</v>
      </c>
      <c r="AS4" s="1">
        <f t="shared" si="3"/>
        <v>4</v>
      </c>
      <c r="AT4" s="1">
        <f t="shared" si="4"/>
        <v>0</v>
      </c>
      <c r="AU4" s="1">
        <f t="shared" si="5"/>
        <v>0</v>
      </c>
      <c r="AV4" s="1">
        <f t="shared" si="6"/>
        <v>0</v>
      </c>
      <c r="AW4" s="1">
        <f t="shared" si="7"/>
        <v>5</v>
      </c>
      <c r="AX4" s="1">
        <f t="shared" si="8"/>
        <v>5</v>
      </c>
      <c r="AY4" s="1">
        <f t="shared" si="9"/>
        <v>5</v>
      </c>
      <c r="AZ4" s="1">
        <f t="shared" si="10"/>
        <v>6</v>
      </c>
      <c r="BA4" s="1">
        <f t="shared" si="11"/>
        <v>8</v>
      </c>
      <c r="BB4" s="1">
        <f t="shared" si="12"/>
        <v>7</v>
      </c>
      <c r="BC4" s="21">
        <f t="shared" si="13"/>
        <v>5.4</v>
      </c>
      <c r="BD4" s="21">
        <f t="shared" si="14"/>
        <v>0.83333333333333337</v>
      </c>
      <c r="BE4" s="21">
        <f t="shared" si="15"/>
        <v>6.166666666666667</v>
      </c>
      <c r="BF4" s="21">
        <f t="shared" si="16"/>
        <v>4.8</v>
      </c>
      <c r="BG4" s="3" t="s">
        <v>31</v>
      </c>
    </row>
    <row r="5" spans="1:59" ht="13" x14ac:dyDescent="0.15">
      <c r="A5" s="2">
        <v>43580.939863958338</v>
      </c>
      <c r="B5" s="3" t="s">
        <v>29</v>
      </c>
      <c r="C5" s="3" t="s">
        <v>63</v>
      </c>
      <c r="D5" s="3" t="s">
        <v>31</v>
      </c>
      <c r="E5" s="58" t="s">
        <v>32</v>
      </c>
      <c r="F5" s="3" t="s">
        <v>100</v>
      </c>
      <c r="G5" s="3" t="s">
        <v>101</v>
      </c>
      <c r="H5" s="3" t="s">
        <v>66</v>
      </c>
      <c r="I5" s="3" t="s">
        <v>36</v>
      </c>
      <c r="J5" s="3" t="s">
        <v>102</v>
      </c>
      <c r="K5" s="3">
        <v>7</v>
      </c>
      <c r="L5" s="3">
        <v>2</v>
      </c>
      <c r="M5" s="17">
        <v>1.6</v>
      </c>
      <c r="N5" s="3" t="s">
        <v>103</v>
      </c>
      <c r="O5" s="3" t="s">
        <v>87</v>
      </c>
      <c r="P5" s="3" t="s">
        <v>104</v>
      </c>
      <c r="Q5" s="3" t="s">
        <v>42</v>
      </c>
      <c r="R5" s="3" t="s">
        <v>105</v>
      </c>
      <c r="S5" s="3" t="s">
        <v>44</v>
      </c>
      <c r="T5" s="5"/>
      <c r="U5" s="3" t="s">
        <v>91</v>
      </c>
      <c r="V5" s="3" t="s">
        <v>106</v>
      </c>
      <c r="W5" s="3" t="s">
        <v>48</v>
      </c>
      <c r="X5" s="3" t="s">
        <v>106</v>
      </c>
      <c r="Y5" s="3" t="s">
        <v>92</v>
      </c>
      <c r="Z5" s="3" t="s">
        <v>107</v>
      </c>
      <c r="AA5" s="3" t="s">
        <v>52</v>
      </c>
      <c r="AB5" s="3">
        <v>76</v>
      </c>
      <c r="AC5" s="3" t="s">
        <v>108</v>
      </c>
      <c r="AD5" s="3" t="s">
        <v>54</v>
      </c>
      <c r="AE5" s="5"/>
      <c r="AF5" s="3">
        <v>3</v>
      </c>
      <c r="AG5" s="3" t="s">
        <v>109</v>
      </c>
      <c r="AH5" s="3">
        <v>3</v>
      </c>
      <c r="AI5" s="3">
        <v>10</v>
      </c>
      <c r="AJ5" s="3" t="s">
        <v>110</v>
      </c>
      <c r="AK5" s="3" t="s">
        <v>111</v>
      </c>
      <c r="AL5" s="5"/>
      <c r="AM5" s="5"/>
      <c r="AN5" s="3" t="s">
        <v>83</v>
      </c>
      <c r="AO5" s="6">
        <v>0.41666666666424135</v>
      </c>
      <c r="AP5" s="1">
        <f t="shared" si="0"/>
        <v>5</v>
      </c>
      <c r="AQ5" s="1">
        <f t="shared" si="1"/>
        <v>7</v>
      </c>
      <c r="AR5" s="1">
        <f t="shared" si="2"/>
        <v>10</v>
      </c>
      <c r="AS5" s="1">
        <f t="shared" si="3"/>
        <v>5</v>
      </c>
      <c r="AT5" s="1">
        <f t="shared" si="4"/>
        <v>5</v>
      </c>
      <c r="AU5" s="1">
        <f t="shared" si="5"/>
        <v>0</v>
      </c>
      <c r="AV5" s="1">
        <f t="shared" si="6"/>
        <v>0</v>
      </c>
      <c r="AW5" s="1">
        <f t="shared" si="7"/>
        <v>5</v>
      </c>
      <c r="AX5" s="1">
        <f t="shared" si="8"/>
        <v>5</v>
      </c>
      <c r="AY5" s="1">
        <f t="shared" si="9"/>
        <v>5</v>
      </c>
      <c r="AZ5" s="1">
        <f t="shared" si="10"/>
        <v>3</v>
      </c>
      <c r="BA5" s="1">
        <f t="shared" si="11"/>
        <v>3</v>
      </c>
      <c r="BB5" s="1">
        <f t="shared" si="12"/>
        <v>5</v>
      </c>
      <c r="BC5" s="21">
        <f t="shared" si="13"/>
        <v>6.4</v>
      </c>
      <c r="BD5" s="21">
        <f t="shared" si="14"/>
        <v>0.83333333333333337</v>
      </c>
      <c r="BE5" s="21">
        <f t="shared" si="15"/>
        <v>4</v>
      </c>
      <c r="BF5" s="21">
        <f t="shared" si="16"/>
        <v>4.666666666666667</v>
      </c>
      <c r="BG5" s="3" t="s">
        <v>31</v>
      </c>
    </row>
    <row r="6" spans="1:59" ht="13" x14ac:dyDescent="0.15">
      <c r="A6" s="2">
        <v>43580.94733412037</v>
      </c>
      <c r="B6" s="3" t="s">
        <v>29</v>
      </c>
      <c r="C6" s="3" t="s">
        <v>112</v>
      </c>
      <c r="D6" s="3" t="s">
        <v>31</v>
      </c>
      <c r="E6" s="58" t="s">
        <v>32</v>
      </c>
      <c r="F6" s="3" t="s">
        <v>113</v>
      </c>
      <c r="G6" s="3" t="s">
        <v>114</v>
      </c>
      <c r="H6" s="3" t="s">
        <v>66</v>
      </c>
      <c r="I6" s="3">
        <v>7</v>
      </c>
      <c r="J6" s="3" t="s">
        <v>115</v>
      </c>
      <c r="K6" s="3">
        <v>4</v>
      </c>
      <c r="L6" s="4">
        <v>1.8</v>
      </c>
      <c r="M6" s="4">
        <v>1.2</v>
      </c>
      <c r="N6" s="5"/>
      <c r="O6" s="3">
        <v>8</v>
      </c>
      <c r="P6" s="3" t="s">
        <v>116</v>
      </c>
      <c r="Q6" s="3">
        <v>7</v>
      </c>
      <c r="R6" s="3" t="s">
        <v>117</v>
      </c>
      <c r="S6" s="3">
        <v>3</v>
      </c>
      <c r="T6" s="3" t="s">
        <v>118</v>
      </c>
      <c r="U6" s="3" t="s">
        <v>91</v>
      </c>
      <c r="V6" s="5"/>
      <c r="W6" s="3" t="s">
        <v>48</v>
      </c>
      <c r="X6" s="5"/>
      <c r="Y6" s="3">
        <v>3</v>
      </c>
      <c r="Z6" s="3" t="s">
        <v>119</v>
      </c>
      <c r="AA6" s="3" t="s">
        <v>52</v>
      </c>
      <c r="AB6" s="3">
        <v>73</v>
      </c>
      <c r="AC6" s="3" t="s">
        <v>120</v>
      </c>
      <c r="AD6" s="3" t="s">
        <v>54</v>
      </c>
      <c r="AE6" s="3" t="s">
        <v>121</v>
      </c>
      <c r="AF6" s="3">
        <v>3</v>
      </c>
      <c r="AG6" s="3" t="s">
        <v>122</v>
      </c>
      <c r="AH6" s="3">
        <v>3</v>
      </c>
      <c r="AI6" s="5"/>
      <c r="AJ6" s="3" t="s">
        <v>123</v>
      </c>
      <c r="AK6" s="3" t="s">
        <v>111</v>
      </c>
      <c r="AL6" s="3" t="s">
        <v>124</v>
      </c>
      <c r="AM6" s="5"/>
      <c r="AN6" s="3" t="s">
        <v>83</v>
      </c>
      <c r="AO6" s="6">
        <v>0.40208333333430346</v>
      </c>
      <c r="AP6" s="1">
        <f t="shared" si="0"/>
        <v>7</v>
      </c>
      <c r="AQ6" s="1">
        <f t="shared" si="1"/>
        <v>4</v>
      </c>
      <c r="AR6" s="1">
        <f t="shared" si="2"/>
        <v>8</v>
      </c>
      <c r="AS6" s="1">
        <f t="shared" si="3"/>
        <v>7</v>
      </c>
      <c r="AT6" s="1">
        <f t="shared" si="4"/>
        <v>3</v>
      </c>
      <c r="AU6" s="1">
        <f t="shared" si="5"/>
        <v>0</v>
      </c>
      <c r="AV6" s="1">
        <f t="shared" si="6"/>
        <v>0</v>
      </c>
      <c r="AW6" s="1">
        <f t="shared" si="7"/>
        <v>3</v>
      </c>
      <c r="AX6" s="1">
        <f t="shared" si="8"/>
        <v>5</v>
      </c>
      <c r="AY6" s="1">
        <f t="shared" si="9"/>
        <v>5</v>
      </c>
      <c r="AZ6" s="1">
        <f t="shared" si="10"/>
        <v>3</v>
      </c>
      <c r="BA6" s="1">
        <f t="shared" si="11"/>
        <v>3</v>
      </c>
      <c r="BB6" s="1">
        <f t="shared" si="12"/>
        <v>5</v>
      </c>
      <c r="BC6" s="21">
        <f t="shared" si="13"/>
        <v>5.8</v>
      </c>
      <c r="BD6" s="21">
        <f t="shared" si="14"/>
        <v>0.5</v>
      </c>
      <c r="BE6" s="21">
        <f t="shared" si="15"/>
        <v>4</v>
      </c>
      <c r="BF6" s="21">
        <f t="shared" si="16"/>
        <v>4.3</v>
      </c>
      <c r="BG6" s="3" t="s">
        <v>31</v>
      </c>
    </row>
    <row r="7" spans="1:59" ht="13" x14ac:dyDescent="0.15">
      <c r="A7" s="2">
        <v>43580.953940277774</v>
      </c>
      <c r="B7" s="3" t="s">
        <v>29</v>
      </c>
      <c r="C7" s="3" t="s">
        <v>125</v>
      </c>
      <c r="D7" s="3" t="s">
        <v>31</v>
      </c>
      <c r="E7" s="58" t="s">
        <v>32</v>
      </c>
      <c r="F7" s="3" t="s">
        <v>100</v>
      </c>
      <c r="G7" s="3" t="s">
        <v>126</v>
      </c>
      <c r="H7" s="3" t="s">
        <v>66</v>
      </c>
      <c r="I7" s="3" t="s">
        <v>36</v>
      </c>
      <c r="J7" s="3" t="s">
        <v>127</v>
      </c>
      <c r="K7" s="3" t="s">
        <v>38</v>
      </c>
      <c r="L7" s="3">
        <v>2</v>
      </c>
      <c r="M7" s="4">
        <v>1.5</v>
      </c>
      <c r="N7" s="5"/>
      <c r="O7" s="3" t="s">
        <v>87</v>
      </c>
      <c r="P7" s="3" t="s">
        <v>128</v>
      </c>
      <c r="Q7" s="3" t="s">
        <v>42</v>
      </c>
      <c r="R7" s="3" t="s">
        <v>129</v>
      </c>
      <c r="S7" s="3" t="s">
        <v>44</v>
      </c>
      <c r="T7" s="3" t="s">
        <v>130</v>
      </c>
      <c r="U7" s="3" t="s">
        <v>91</v>
      </c>
      <c r="V7" s="5"/>
      <c r="W7" s="3" t="s">
        <v>48</v>
      </c>
      <c r="X7" s="5"/>
      <c r="Y7" s="3" t="s">
        <v>92</v>
      </c>
      <c r="Z7" s="3" t="s">
        <v>131</v>
      </c>
      <c r="AA7" s="3">
        <v>6</v>
      </c>
      <c r="AB7" s="3">
        <v>69</v>
      </c>
      <c r="AC7" s="3" t="s">
        <v>132</v>
      </c>
      <c r="AD7" s="3" t="s">
        <v>54</v>
      </c>
      <c r="AE7" s="3" t="s">
        <v>133</v>
      </c>
      <c r="AF7" s="3">
        <v>3</v>
      </c>
      <c r="AG7" s="3" t="s">
        <v>134</v>
      </c>
      <c r="AH7" s="3">
        <v>3</v>
      </c>
      <c r="AI7" s="5"/>
      <c r="AJ7" s="3" t="s">
        <v>135</v>
      </c>
      <c r="AK7" s="3" t="s">
        <v>111</v>
      </c>
      <c r="AL7" s="3" t="s">
        <v>136</v>
      </c>
      <c r="AM7" s="5"/>
      <c r="AN7" s="3" t="s">
        <v>83</v>
      </c>
      <c r="AO7" s="6">
        <v>0.40972222221898846</v>
      </c>
      <c r="AP7" s="1">
        <f t="shared" si="0"/>
        <v>5</v>
      </c>
      <c r="AQ7" s="1">
        <f t="shared" si="1"/>
        <v>5</v>
      </c>
      <c r="AR7" s="1">
        <f t="shared" si="2"/>
        <v>10</v>
      </c>
      <c r="AS7" s="1">
        <f t="shared" si="3"/>
        <v>5</v>
      </c>
      <c r="AT7" s="1">
        <f t="shared" si="4"/>
        <v>5</v>
      </c>
      <c r="AU7" s="1">
        <f t="shared" si="5"/>
        <v>0</v>
      </c>
      <c r="AV7" s="1">
        <f t="shared" si="6"/>
        <v>0</v>
      </c>
      <c r="AW7" s="1">
        <f t="shared" si="7"/>
        <v>5</v>
      </c>
      <c r="AX7" s="1">
        <f t="shared" si="8"/>
        <v>6</v>
      </c>
      <c r="AY7" s="1">
        <f t="shared" si="9"/>
        <v>5</v>
      </c>
      <c r="AZ7" s="1">
        <f t="shared" si="10"/>
        <v>3</v>
      </c>
      <c r="BA7" s="1">
        <f t="shared" si="11"/>
        <v>3</v>
      </c>
      <c r="BB7" s="1">
        <f t="shared" si="12"/>
        <v>5</v>
      </c>
      <c r="BC7" s="21">
        <f t="shared" si="13"/>
        <v>6</v>
      </c>
      <c r="BD7" s="21">
        <f t="shared" si="14"/>
        <v>0.83333333333333337</v>
      </c>
      <c r="BE7" s="21">
        <f t="shared" si="15"/>
        <v>4.333333333333333</v>
      </c>
      <c r="BF7" s="21">
        <f t="shared" si="16"/>
        <v>4.5333333333333332</v>
      </c>
      <c r="BG7" s="3" t="s">
        <v>31</v>
      </c>
    </row>
    <row r="8" spans="1:59" ht="13" x14ac:dyDescent="0.15">
      <c r="A8" s="2">
        <v>43580.960927129629</v>
      </c>
      <c r="B8" s="3" t="s">
        <v>29</v>
      </c>
      <c r="C8" s="3" t="s">
        <v>125</v>
      </c>
      <c r="D8" s="3" t="s">
        <v>31</v>
      </c>
      <c r="E8" s="58" t="s">
        <v>32</v>
      </c>
      <c r="F8" s="3" t="s">
        <v>100</v>
      </c>
      <c r="G8" s="3" t="s">
        <v>137</v>
      </c>
      <c r="H8" s="3" t="s">
        <v>66</v>
      </c>
      <c r="I8" s="3" t="s">
        <v>36</v>
      </c>
      <c r="J8" s="3" t="s">
        <v>138</v>
      </c>
      <c r="K8" s="3" t="s">
        <v>68</v>
      </c>
      <c r="L8" s="3">
        <v>4</v>
      </c>
      <c r="M8" s="4">
        <v>3.5</v>
      </c>
      <c r="N8" s="5"/>
      <c r="O8" s="3" t="s">
        <v>87</v>
      </c>
      <c r="P8" s="3" t="s">
        <v>139</v>
      </c>
      <c r="Q8" s="3">
        <v>9</v>
      </c>
      <c r="R8" s="3" t="s">
        <v>140</v>
      </c>
      <c r="S8" s="3" t="s">
        <v>44</v>
      </c>
      <c r="T8" s="5"/>
      <c r="U8" s="3">
        <v>8</v>
      </c>
      <c r="V8" s="5"/>
      <c r="W8" s="3" t="s">
        <v>74</v>
      </c>
      <c r="X8" s="5"/>
      <c r="Y8" s="3">
        <v>7</v>
      </c>
      <c r="Z8" s="3" t="s">
        <v>141</v>
      </c>
      <c r="AA8" s="3">
        <v>2</v>
      </c>
      <c r="AB8" s="3">
        <v>82</v>
      </c>
      <c r="AC8" s="3" t="s">
        <v>142</v>
      </c>
      <c r="AD8" s="3">
        <v>2</v>
      </c>
      <c r="AE8" s="3" t="s">
        <v>143</v>
      </c>
      <c r="AF8" s="3">
        <v>2</v>
      </c>
      <c r="AG8" s="3" t="s">
        <v>144</v>
      </c>
      <c r="AH8" s="3">
        <v>8</v>
      </c>
      <c r="AI8" s="5"/>
      <c r="AJ8" s="3" t="s">
        <v>145</v>
      </c>
      <c r="AK8" s="3">
        <v>3</v>
      </c>
      <c r="AL8" s="3" t="s">
        <v>146</v>
      </c>
      <c r="AM8" s="5"/>
      <c r="AN8" s="3" t="s">
        <v>83</v>
      </c>
      <c r="AO8" s="6">
        <v>0.64583333333575865</v>
      </c>
      <c r="AP8" s="1">
        <f t="shared" si="0"/>
        <v>5</v>
      </c>
      <c r="AQ8" s="1">
        <f t="shared" si="1"/>
        <v>10</v>
      </c>
      <c r="AR8" s="1">
        <f t="shared" si="2"/>
        <v>10</v>
      </c>
      <c r="AS8" s="1">
        <f t="shared" si="3"/>
        <v>9</v>
      </c>
      <c r="AT8" s="1">
        <f t="shared" si="4"/>
        <v>5</v>
      </c>
      <c r="AU8" s="1">
        <f t="shared" si="5"/>
        <v>8</v>
      </c>
      <c r="AV8" s="1">
        <f t="shared" si="6"/>
        <v>5</v>
      </c>
      <c r="AW8" s="1">
        <f t="shared" si="7"/>
        <v>7</v>
      </c>
      <c r="AX8" s="1">
        <f t="shared" si="8"/>
        <v>2</v>
      </c>
      <c r="AY8" s="1">
        <f t="shared" si="9"/>
        <v>2</v>
      </c>
      <c r="AZ8" s="1">
        <f t="shared" si="10"/>
        <v>2</v>
      </c>
      <c r="BA8" s="1">
        <f t="shared" si="11"/>
        <v>8</v>
      </c>
      <c r="BB8" s="1">
        <f t="shared" si="12"/>
        <v>3</v>
      </c>
      <c r="BC8" s="21">
        <f t="shared" si="13"/>
        <v>7.8</v>
      </c>
      <c r="BD8" s="21">
        <f t="shared" si="14"/>
        <v>6.833333333333333</v>
      </c>
      <c r="BE8" s="21">
        <f t="shared" si="15"/>
        <v>4</v>
      </c>
      <c r="BF8" s="21">
        <f t="shared" si="16"/>
        <v>6.3666666666666663</v>
      </c>
      <c r="BG8" s="3" t="s">
        <v>31</v>
      </c>
    </row>
    <row r="9" spans="1:59" ht="13" x14ac:dyDescent="0.15">
      <c r="A9" s="2">
        <v>43580.967999803237</v>
      </c>
      <c r="B9" s="3" t="s">
        <v>29</v>
      </c>
      <c r="C9" s="3" t="s">
        <v>125</v>
      </c>
      <c r="D9" s="3" t="s">
        <v>31</v>
      </c>
      <c r="E9" s="58" t="s">
        <v>32</v>
      </c>
      <c r="F9" s="3" t="s">
        <v>147</v>
      </c>
      <c r="G9" s="3" t="s">
        <v>148</v>
      </c>
      <c r="H9" s="3" t="s">
        <v>66</v>
      </c>
      <c r="I9" s="3">
        <v>8</v>
      </c>
      <c r="J9" s="3" t="s">
        <v>149</v>
      </c>
      <c r="K9" s="3" t="s">
        <v>68</v>
      </c>
      <c r="L9" s="4">
        <v>3.7</v>
      </c>
      <c r="M9" s="4">
        <v>1.5</v>
      </c>
      <c r="N9" s="5"/>
      <c r="O9" s="3" t="s">
        <v>87</v>
      </c>
      <c r="P9" s="3" t="s">
        <v>150</v>
      </c>
      <c r="Q9" s="3">
        <v>8</v>
      </c>
      <c r="R9" s="3" t="s">
        <v>151</v>
      </c>
      <c r="S9" s="3">
        <v>7</v>
      </c>
      <c r="T9" s="3" t="s">
        <v>152</v>
      </c>
      <c r="U9" s="3" t="s">
        <v>46</v>
      </c>
      <c r="V9" s="5"/>
      <c r="W9" s="3" t="s">
        <v>48</v>
      </c>
      <c r="X9" s="5"/>
      <c r="Y9" s="3" t="s">
        <v>50</v>
      </c>
      <c r="Z9" s="3" t="s">
        <v>106</v>
      </c>
      <c r="AA9" s="3" t="s">
        <v>52</v>
      </c>
      <c r="AB9" s="3">
        <v>76</v>
      </c>
      <c r="AC9" s="3" t="s">
        <v>153</v>
      </c>
      <c r="AD9" s="3" t="s">
        <v>54</v>
      </c>
      <c r="AE9" s="5"/>
      <c r="AF9" s="3" t="s">
        <v>56</v>
      </c>
      <c r="AG9" s="5"/>
      <c r="AH9" s="3">
        <v>4</v>
      </c>
      <c r="AI9" s="5"/>
      <c r="AJ9" s="3" t="s">
        <v>154</v>
      </c>
      <c r="AK9" s="3" t="s">
        <v>111</v>
      </c>
      <c r="AL9" s="3" t="s">
        <v>155</v>
      </c>
      <c r="AM9" s="5"/>
      <c r="AN9" s="3" t="s">
        <v>83</v>
      </c>
      <c r="AO9" s="6">
        <v>0.40277777778101154</v>
      </c>
      <c r="AP9" s="1">
        <f t="shared" si="0"/>
        <v>8</v>
      </c>
      <c r="AQ9" s="1">
        <f t="shared" si="1"/>
        <v>10</v>
      </c>
      <c r="AR9" s="1">
        <f t="shared" si="2"/>
        <v>10</v>
      </c>
      <c r="AS9" s="1">
        <f t="shared" si="3"/>
        <v>8</v>
      </c>
      <c r="AT9" s="1">
        <f t="shared" si="4"/>
        <v>7</v>
      </c>
      <c r="AU9" s="1">
        <f t="shared" si="5"/>
        <v>5</v>
      </c>
      <c r="AV9" s="1">
        <f t="shared" si="6"/>
        <v>0</v>
      </c>
      <c r="AW9" s="1">
        <f t="shared" si="7"/>
        <v>0</v>
      </c>
      <c r="AX9" s="1">
        <f t="shared" si="8"/>
        <v>5</v>
      </c>
      <c r="AY9" s="1">
        <f t="shared" si="9"/>
        <v>5</v>
      </c>
      <c r="AZ9" s="1">
        <f t="shared" si="10"/>
        <v>5</v>
      </c>
      <c r="BA9" s="1">
        <f t="shared" si="11"/>
        <v>4</v>
      </c>
      <c r="BB9" s="1">
        <f t="shared" si="12"/>
        <v>5</v>
      </c>
      <c r="BC9" s="21">
        <f t="shared" si="13"/>
        <v>8.6</v>
      </c>
      <c r="BD9" s="21">
        <f t="shared" si="14"/>
        <v>2.5</v>
      </c>
      <c r="BE9" s="21">
        <f t="shared" si="15"/>
        <v>4.666666666666667</v>
      </c>
      <c r="BF9" s="21">
        <f t="shared" si="16"/>
        <v>6.2333333333333334</v>
      </c>
      <c r="BG9" s="3" t="s">
        <v>31</v>
      </c>
    </row>
    <row r="10" spans="1:59" ht="13" x14ac:dyDescent="0.15">
      <c r="A10" s="2">
        <v>43580.977399236115</v>
      </c>
      <c r="B10" s="3" t="s">
        <v>29</v>
      </c>
      <c r="C10" s="3" t="s">
        <v>125</v>
      </c>
      <c r="D10" s="3" t="s">
        <v>31</v>
      </c>
      <c r="E10" s="58" t="s">
        <v>32</v>
      </c>
      <c r="F10" s="3" t="s">
        <v>100</v>
      </c>
      <c r="G10" s="3" t="s">
        <v>156</v>
      </c>
      <c r="H10" s="3" t="s">
        <v>66</v>
      </c>
      <c r="I10" s="3" t="s">
        <v>36</v>
      </c>
      <c r="J10" s="3" t="s">
        <v>157</v>
      </c>
      <c r="K10" s="3">
        <v>7</v>
      </c>
      <c r="L10" s="3">
        <v>10</v>
      </c>
      <c r="M10" s="4">
        <v>1.1000000000000001</v>
      </c>
      <c r="N10" s="3" t="s">
        <v>158</v>
      </c>
      <c r="O10" s="3" t="s">
        <v>87</v>
      </c>
      <c r="P10" s="7">
        <v>6.0000000000000001E-3</v>
      </c>
      <c r="Q10" s="3">
        <v>1</v>
      </c>
      <c r="R10" s="3" t="s">
        <v>159</v>
      </c>
      <c r="S10" s="3" t="s">
        <v>90</v>
      </c>
      <c r="T10" s="5"/>
      <c r="U10" s="3" t="s">
        <v>46</v>
      </c>
      <c r="V10" s="3" t="s">
        <v>160</v>
      </c>
      <c r="W10" s="3" t="s">
        <v>48</v>
      </c>
      <c r="X10" s="5"/>
      <c r="Y10" s="3" t="s">
        <v>92</v>
      </c>
      <c r="Z10" s="3" t="s">
        <v>161</v>
      </c>
      <c r="AA10" s="3" t="s">
        <v>52</v>
      </c>
      <c r="AB10" s="3">
        <v>75</v>
      </c>
      <c r="AC10" s="3" t="s">
        <v>162</v>
      </c>
      <c r="AD10" s="3">
        <v>4</v>
      </c>
      <c r="AE10" s="3" t="s">
        <v>163</v>
      </c>
      <c r="AF10" s="3">
        <v>4</v>
      </c>
      <c r="AG10" s="3" t="s">
        <v>164</v>
      </c>
      <c r="AH10" s="3">
        <v>3</v>
      </c>
      <c r="AI10" s="5"/>
      <c r="AJ10" s="3" t="s">
        <v>165</v>
      </c>
      <c r="AK10" s="3">
        <v>7</v>
      </c>
      <c r="AL10" s="3" t="s">
        <v>166</v>
      </c>
      <c r="AM10" s="5"/>
      <c r="AN10" s="3" t="s">
        <v>83</v>
      </c>
      <c r="AO10" s="6">
        <v>0.39583333333575865</v>
      </c>
      <c r="AP10" s="1">
        <f t="shared" si="0"/>
        <v>5</v>
      </c>
      <c r="AQ10" s="1">
        <f t="shared" si="1"/>
        <v>7</v>
      </c>
      <c r="AR10" s="1">
        <f t="shared" si="2"/>
        <v>10</v>
      </c>
      <c r="AS10" s="1">
        <f t="shared" si="3"/>
        <v>1</v>
      </c>
      <c r="AT10" s="1">
        <f t="shared" si="4"/>
        <v>0</v>
      </c>
      <c r="AU10" s="1">
        <f t="shared" si="5"/>
        <v>5</v>
      </c>
      <c r="AV10" s="1">
        <f t="shared" si="6"/>
        <v>0</v>
      </c>
      <c r="AW10" s="1">
        <f t="shared" si="7"/>
        <v>5</v>
      </c>
      <c r="AX10" s="1">
        <f t="shared" si="8"/>
        <v>5</v>
      </c>
      <c r="AY10" s="1">
        <f t="shared" si="9"/>
        <v>4</v>
      </c>
      <c r="AZ10" s="1">
        <f t="shared" si="10"/>
        <v>4</v>
      </c>
      <c r="BA10" s="1">
        <f t="shared" si="11"/>
        <v>3</v>
      </c>
      <c r="BB10" s="1">
        <f t="shared" si="12"/>
        <v>7</v>
      </c>
      <c r="BC10" s="21">
        <f t="shared" si="13"/>
        <v>4.5999999999999996</v>
      </c>
      <c r="BD10" s="21">
        <f t="shared" si="14"/>
        <v>3.3333333333333335</v>
      </c>
      <c r="BE10" s="21">
        <f t="shared" si="15"/>
        <v>4</v>
      </c>
      <c r="BF10" s="21">
        <f t="shared" si="16"/>
        <v>4.4666666666666668</v>
      </c>
      <c r="BG10" s="3" t="s">
        <v>31</v>
      </c>
    </row>
    <row r="11" spans="1:59" ht="13" x14ac:dyDescent="0.15">
      <c r="A11" s="2">
        <v>43580.983242418981</v>
      </c>
      <c r="B11" s="3" t="s">
        <v>29</v>
      </c>
      <c r="C11" s="3" t="s">
        <v>167</v>
      </c>
      <c r="D11" s="3" t="s">
        <v>31</v>
      </c>
      <c r="E11" s="58" t="s">
        <v>32</v>
      </c>
      <c r="F11" s="3" t="s">
        <v>168</v>
      </c>
      <c r="G11" s="3" t="s">
        <v>169</v>
      </c>
      <c r="H11" s="3" t="s">
        <v>35</v>
      </c>
      <c r="I11" s="3">
        <v>6</v>
      </c>
      <c r="J11" s="3" t="s">
        <v>170</v>
      </c>
      <c r="K11" s="3" t="s">
        <v>38</v>
      </c>
      <c r="L11" s="3">
        <v>2</v>
      </c>
      <c r="M11" s="4">
        <v>1.2</v>
      </c>
      <c r="N11" s="3" t="s">
        <v>171</v>
      </c>
      <c r="O11" s="3">
        <v>7</v>
      </c>
      <c r="P11" s="3" t="s">
        <v>172</v>
      </c>
      <c r="Q11" s="3">
        <v>3</v>
      </c>
      <c r="R11" s="3" t="s">
        <v>173</v>
      </c>
      <c r="S11" s="3" t="s">
        <v>90</v>
      </c>
      <c r="T11" s="5"/>
      <c r="U11" s="3" t="s">
        <v>91</v>
      </c>
      <c r="V11" s="5"/>
      <c r="W11" s="3" t="s">
        <v>48</v>
      </c>
      <c r="X11" s="5"/>
      <c r="Y11" s="3" t="s">
        <v>92</v>
      </c>
      <c r="Z11" s="3" t="s">
        <v>174</v>
      </c>
      <c r="AA11" s="3">
        <v>4</v>
      </c>
      <c r="AB11" s="3">
        <v>79</v>
      </c>
      <c r="AC11" s="3" t="s">
        <v>175</v>
      </c>
      <c r="AD11" s="3" t="s">
        <v>54</v>
      </c>
      <c r="AE11" s="5"/>
      <c r="AF11" s="3">
        <v>3</v>
      </c>
      <c r="AG11" s="5"/>
      <c r="AH11" s="3" t="s">
        <v>176</v>
      </c>
      <c r="AI11" s="5"/>
      <c r="AJ11" s="3" t="s">
        <v>177</v>
      </c>
      <c r="AK11" s="3" t="s">
        <v>111</v>
      </c>
      <c r="AL11" s="5"/>
      <c r="AM11" s="5"/>
      <c r="AN11" s="3" t="s">
        <v>83</v>
      </c>
      <c r="AO11" s="6">
        <v>0.625</v>
      </c>
      <c r="AP11" s="1">
        <f t="shared" si="0"/>
        <v>6</v>
      </c>
      <c r="AQ11" s="1">
        <f t="shared" si="1"/>
        <v>5</v>
      </c>
      <c r="AR11" s="1">
        <f t="shared" si="2"/>
        <v>7</v>
      </c>
      <c r="AS11" s="1">
        <f t="shared" si="3"/>
        <v>3</v>
      </c>
      <c r="AT11" s="1">
        <f t="shared" si="4"/>
        <v>0</v>
      </c>
      <c r="AU11" s="1">
        <f t="shared" si="5"/>
        <v>0</v>
      </c>
      <c r="AV11" s="1">
        <f t="shared" si="6"/>
        <v>0</v>
      </c>
      <c r="AW11" s="1">
        <f t="shared" si="7"/>
        <v>5</v>
      </c>
      <c r="AX11" s="1">
        <f t="shared" si="8"/>
        <v>4</v>
      </c>
      <c r="AY11" s="1">
        <f t="shared" si="9"/>
        <v>5</v>
      </c>
      <c r="AZ11" s="1">
        <f t="shared" si="10"/>
        <v>3</v>
      </c>
      <c r="BA11" s="1">
        <f t="shared" si="11"/>
        <v>10</v>
      </c>
      <c r="BB11" s="1">
        <f t="shared" si="12"/>
        <v>5</v>
      </c>
      <c r="BC11" s="21">
        <f t="shared" si="13"/>
        <v>4.2</v>
      </c>
      <c r="BD11" s="21">
        <f t="shared" si="14"/>
        <v>0.83333333333333337</v>
      </c>
      <c r="BE11" s="21">
        <f t="shared" si="15"/>
        <v>6</v>
      </c>
      <c r="BF11" s="21">
        <f t="shared" si="16"/>
        <v>3.9666666666666668</v>
      </c>
      <c r="BG11" s="3" t="s">
        <v>31</v>
      </c>
    </row>
    <row r="12" spans="1:59" ht="13" x14ac:dyDescent="0.15">
      <c r="A12" s="2">
        <v>43580.989781840282</v>
      </c>
      <c r="B12" s="3" t="s">
        <v>29</v>
      </c>
      <c r="C12" s="3" t="s">
        <v>167</v>
      </c>
      <c r="D12" s="3" t="s">
        <v>31</v>
      </c>
      <c r="E12" s="58" t="s">
        <v>32</v>
      </c>
      <c r="F12" s="3" t="s">
        <v>178</v>
      </c>
      <c r="G12" s="3" t="s">
        <v>179</v>
      </c>
      <c r="H12" s="3" t="s">
        <v>66</v>
      </c>
      <c r="I12" s="3">
        <v>7</v>
      </c>
      <c r="J12" s="5"/>
      <c r="K12" s="3">
        <v>8</v>
      </c>
      <c r="L12" s="4">
        <v>2.8</v>
      </c>
      <c r="M12" s="3">
        <v>2</v>
      </c>
      <c r="N12" s="3" t="s">
        <v>171</v>
      </c>
      <c r="O12" s="3" t="s">
        <v>87</v>
      </c>
      <c r="P12" s="3" t="s">
        <v>180</v>
      </c>
      <c r="Q12" s="3" t="s">
        <v>181</v>
      </c>
      <c r="R12" s="3" t="s">
        <v>182</v>
      </c>
      <c r="S12" s="3">
        <v>7</v>
      </c>
      <c r="T12" s="5"/>
      <c r="U12" s="3" t="s">
        <v>183</v>
      </c>
      <c r="V12" s="5"/>
      <c r="W12" s="3" t="s">
        <v>48</v>
      </c>
      <c r="X12" s="5"/>
      <c r="Y12" s="3">
        <v>7</v>
      </c>
      <c r="Z12" s="3" t="s">
        <v>184</v>
      </c>
      <c r="AA12" s="3" t="s">
        <v>52</v>
      </c>
      <c r="AB12" s="3">
        <v>78</v>
      </c>
      <c r="AC12" s="3" t="s">
        <v>185</v>
      </c>
      <c r="AD12" s="3">
        <v>4</v>
      </c>
      <c r="AE12" s="5"/>
      <c r="AF12" s="3">
        <v>7</v>
      </c>
      <c r="AG12" s="3" t="s">
        <v>186</v>
      </c>
      <c r="AH12" s="3">
        <v>8</v>
      </c>
      <c r="AI12" s="5"/>
      <c r="AJ12" s="3" t="s">
        <v>177</v>
      </c>
      <c r="AK12" s="3" t="s">
        <v>111</v>
      </c>
      <c r="AL12" s="5"/>
      <c r="AM12" s="5"/>
      <c r="AN12" s="3" t="s">
        <v>83</v>
      </c>
      <c r="AO12" s="6">
        <v>0.65277777778101154</v>
      </c>
      <c r="AP12" s="1">
        <f t="shared" si="0"/>
        <v>7</v>
      </c>
      <c r="AQ12" s="1">
        <f t="shared" si="1"/>
        <v>8</v>
      </c>
      <c r="AR12" s="1">
        <f t="shared" si="2"/>
        <v>10</v>
      </c>
      <c r="AS12" s="1">
        <f t="shared" si="3"/>
        <v>0</v>
      </c>
      <c r="AT12" s="1">
        <f t="shared" si="4"/>
        <v>7</v>
      </c>
      <c r="AU12" s="1">
        <f t="shared" si="5"/>
        <v>10</v>
      </c>
      <c r="AV12" s="1">
        <f t="shared" si="6"/>
        <v>0</v>
      </c>
      <c r="AW12" s="1">
        <f t="shared" si="7"/>
        <v>7</v>
      </c>
      <c r="AX12" s="1">
        <f t="shared" si="8"/>
        <v>5</v>
      </c>
      <c r="AY12" s="1">
        <f t="shared" si="9"/>
        <v>4</v>
      </c>
      <c r="AZ12" s="1">
        <f t="shared" si="10"/>
        <v>7</v>
      </c>
      <c r="BA12" s="1">
        <f t="shared" si="11"/>
        <v>8</v>
      </c>
      <c r="BB12" s="1">
        <f t="shared" si="12"/>
        <v>5</v>
      </c>
      <c r="BC12" s="21">
        <f t="shared" si="13"/>
        <v>6.4</v>
      </c>
      <c r="BD12" s="21">
        <f t="shared" si="14"/>
        <v>6.166666666666667</v>
      </c>
      <c r="BE12" s="21">
        <f t="shared" si="15"/>
        <v>6.166666666666667</v>
      </c>
      <c r="BF12" s="21">
        <f t="shared" si="16"/>
        <v>6.166666666666667</v>
      </c>
      <c r="BG12" s="3" t="s">
        <v>31</v>
      </c>
    </row>
    <row r="13" spans="1:59" ht="13" x14ac:dyDescent="0.15">
      <c r="A13" s="2">
        <v>43581.442826921295</v>
      </c>
      <c r="B13" s="3" t="s">
        <v>29</v>
      </c>
      <c r="C13" s="3" t="s">
        <v>167</v>
      </c>
      <c r="D13" s="3" t="s">
        <v>31</v>
      </c>
      <c r="E13" s="58" t="s">
        <v>32</v>
      </c>
      <c r="F13" s="3" t="s">
        <v>187</v>
      </c>
      <c r="G13" s="3" t="s">
        <v>188</v>
      </c>
      <c r="H13" s="3" t="s">
        <v>35</v>
      </c>
      <c r="I13" s="3" t="s">
        <v>189</v>
      </c>
      <c r="J13" s="3" t="s">
        <v>190</v>
      </c>
      <c r="K13" s="3" t="s">
        <v>68</v>
      </c>
      <c r="L13" s="3">
        <v>4</v>
      </c>
      <c r="M13" s="4">
        <v>1.5</v>
      </c>
      <c r="N13" s="5"/>
      <c r="O13" s="3" t="s">
        <v>191</v>
      </c>
      <c r="P13" s="3" t="s">
        <v>192</v>
      </c>
      <c r="Q13" s="3" t="s">
        <v>42</v>
      </c>
      <c r="R13" s="3" t="s">
        <v>193</v>
      </c>
      <c r="S13" s="3" t="s">
        <v>90</v>
      </c>
      <c r="T13" s="5"/>
      <c r="U13" s="3" t="s">
        <v>91</v>
      </c>
      <c r="V13" s="5"/>
      <c r="W13" s="3">
        <v>4</v>
      </c>
      <c r="X13" s="3" t="s">
        <v>194</v>
      </c>
      <c r="Y13" s="3">
        <v>3</v>
      </c>
      <c r="Z13" s="3" t="s">
        <v>174</v>
      </c>
      <c r="AA13" s="3" t="s">
        <v>52</v>
      </c>
      <c r="AB13" s="3">
        <v>73</v>
      </c>
      <c r="AC13" s="3" t="s">
        <v>195</v>
      </c>
      <c r="AD13" s="3" t="s">
        <v>54</v>
      </c>
      <c r="AE13" s="3" t="s">
        <v>196</v>
      </c>
      <c r="AF13" s="3" t="s">
        <v>56</v>
      </c>
      <c r="AG13" s="5"/>
      <c r="AH13" s="3" t="s">
        <v>197</v>
      </c>
      <c r="AI13" s="5"/>
      <c r="AJ13" s="3" t="s">
        <v>198</v>
      </c>
      <c r="AK13" s="3">
        <v>7</v>
      </c>
      <c r="AL13" s="5"/>
      <c r="AM13" s="5"/>
      <c r="AN13" s="3" t="s">
        <v>83</v>
      </c>
      <c r="AO13" s="6">
        <v>0.67361111110949423</v>
      </c>
      <c r="AP13" s="1">
        <f t="shared" si="0"/>
        <v>0</v>
      </c>
      <c r="AQ13" s="1">
        <f t="shared" si="1"/>
        <v>10</v>
      </c>
      <c r="AR13" s="1">
        <f t="shared" si="2"/>
        <v>0</v>
      </c>
      <c r="AS13" s="1">
        <f t="shared" si="3"/>
        <v>5</v>
      </c>
      <c r="AT13" s="1">
        <f t="shared" si="4"/>
        <v>0</v>
      </c>
      <c r="AU13" s="1">
        <f t="shared" si="5"/>
        <v>0</v>
      </c>
      <c r="AV13" s="1">
        <f t="shared" si="6"/>
        <v>4</v>
      </c>
      <c r="AW13" s="1">
        <f t="shared" si="7"/>
        <v>3</v>
      </c>
      <c r="AX13" s="1">
        <f t="shared" si="8"/>
        <v>5</v>
      </c>
      <c r="AY13" s="1">
        <f t="shared" si="9"/>
        <v>5</v>
      </c>
      <c r="AZ13" s="1">
        <f t="shared" si="10"/>
        <v>5</v>
      </c>
      <c r="BA13" s="1">
        <f t="shared" si="11"/>
        <v>5</v>
      </c>
      <c r="BB13" s="1">
        <f t="shared" si="12"/>
        <v>7</v>
      </c>
      <c r="BC13" s="21">
        <f t="shared" si="13"/>
        <v>3</v>
      </c>
      <c r="BD13" s="21">
        <f t="shared" si="14"/>
        <v>1.8333333333333333</v>
      </c>
      <c r="BE13" s="21">
        <f t="shared" si="15"/>
        <v>5</v>
      </c>
      <c r="BF13" s="21">
        <f t="shared" si="16"/>
        <v>3.5666666666666669</v>
      </c>
      <c r="BG13" s="3" t="s">
        <v>31</v>
      </c>
    </row>
    <row r="14" spans="1:59" ht="13" x14ac:dyDescent="0.15">
      <c r="A14" s="2">
        <v>43581.453004317125</v>
      </c>
      <c r="B14" s="3" t="s">
        <v>29</v>
      </c>
      <c r="C14" s="3" t="s">
        <v>167</v>
      </c>
      <c r="D14" s="3" t="s">
        <v>31</v>
      </c>
      <c r="E14" s="58" t="s">
        <v>32</v>
      </c>
      <c r="F14" s="3" t="s">
        <v>178</v>
      </c>
      <c r="G14" s="3" t="s">
        <v>199</v>
      </c>
      <c r="H14" s="3" t="s">
        <v>66</v>
      </c>
      <c r="I14" s="3">
        <v>8</v>
      </c>
      <c r="J14" s="3" t="s">
        <v>200</v>
      </c>
      <c r="K14" s="3">
        <v>8</v>
      </c>
      <c r="L14" s="4">
        <v>3.2</v>
      </c>
      <c r="M14" s="4">
        <v>3.2</v>
      </c>
      <c r="N14" s="3" t="s">
        <v>201</v>
      </c>
      <c r="O14" s="3" t="s">
        <v>87</v>
      </c>
      <c r="P14" s="3" t="s">
        <v>202</v>
      </c>
      <c r="Q14" s="3" t="s">
        <v>42</v>
      </c>
      <c r="R14" s="3" t="s">
        <v>203</v>
      </c>
      <c r="S14" s="3">
        <v>7</v>
      </c>
      <c r="T14" s="3" t="s">
        <v>204</v>
      </c>
      <c r="U14" s="3">
        <v>8</v>
      </c>
      <c r="V14" s="5"/>
      <c r="W14" s="3" t="s">
        <v>48</v>
      </c>
      <c r="X14" s="5"/>
      <c r="Y14" s="3">
        <v>7</v>
      </c>
      <c r="Z14" s="3" t="s">
        <v>205</v>
      </c>
      <c r="AA14" s="3" t="s">
        <v>52</v>
      </c>
      <c r="AB14" s="3">
        <v>71</v>
      </c>
      <c r="AC14" s="3" t="s">
        <v>206</v>
      </c>
      <c r="AD14" s="3" t="s">
        <v>54</v>
      </c>
      <c r="AE14" s="3" t="s">
        <v>207</v>
      </c>
      <c r="AF14" s="3" t="s">
        <v>208</v>
      </c>
      <c r="AG14" s="5"/>
      <c r="AH14" s="3">
        <v>8</v>
      </c>
      <c r="AI14" s="5"/>
      <c r="AJ14" s="3" t="s">
        <v>209</v>
      </c>
      <c r="AK14" s="3">
        <v>7</v>
      </c>
      <c r="AL14" s="3" t="s">
        <v>210</v>
      </c>
      <c r="AM14" s="5"/>
      <c r="AN14" s="3" t="s">
        <v>83</v>
      </c>
      <c r="AO14" s="6">
        <v>0.61805555555474712</v>
      </c>
      <c r="AP14" s="1">
        <f t="shared" si="0"/>
        <v>8</v>
      </c>
      <c r="AQ14" s="1">
        <f t="shared" si="1"/>
        <v>8</v>
      </c>
      <c r="AR14" s="1">
        <f t="shared" si="2"/>
        <v>10</v>
      </c>
      <c r="AS14" s="1">
        <f t="shared" si="3"/>
        <v>5</v>
      </c>
      <c r="AT14" s="1">
        <f t="shared" si="4"/>
        <v>7</v>
      </c>
      <c r="AU14" s="1">
        <f t="shared" si="5"/>
        <v>8</v>
      </c>
      <c r="AV14" s="1">
        <f t="shared" si="6"/>
        <v>0</v>
      </c>
      <c r="AW14" s="1">
        <f t="shared" si="7"/>
        <v>7</v>
      </c>
      <c r="AX14" s="1">
        <f t="shared" si="8"/>
        <v>5</v>
      </c>
      <c r="AY14" s="1">
        <f t="shared" si="9"/>
        <v>5</v>
      </c>
      <c r="AZ14" s="1">
        <f t="shared" si="10"/>
        <v>10</v>
      </c>
      <c r="BA14" s="1">
        <f t="shared" si="11"/>
        <v>8</v>
      </c>
      <c r="BB14" s="1">
        <f t="shared" si="12"/>
        <v>7</v>
      </c>
      <c r="BC14" s="21">
        <f t="shared" si="13"/>
        <v>7.6</v>
      </c>
      <c r="BD14" s="21">
        <f t="shared" si="14"/>
        <v>5.166666666666667</v>
      </c>
      <c r="BE14" s="21">
        <f t="shared" si="15"/>
        <v>6.833333333333333</v>
      </c>
      <c r="BF14" s="21">
        <f t="shared" si="16"/>
        <v>6.9</v>
      </c>
      <c r="BG14" s="3" t="s">
        <v>31</v>
      </c>
    </row>
    <row r="15" spans="1:59" ht="13" x14ac:dyDescent="0.15">
      <c r="A15" s="2">
        <v>43581.459922245369</v>
      </c>
      <c r="B15" s="3" t="s">
        <v>29</v>
      </c>
      <c r="C15" s="3" t="s">
        <v>167</v>
      </c>
      <c r="D15" s="3" t="s">
        <v>31</v>
      </c>
      <c r="E15" s="58" t="s">
        <v>32</v>
      </c>
      <c r="F15" s="3" t="s">
        <v>211</v>
      </c>
      <c r="G15" s="3" t="s">
        <v>212</v>
      </c>
      <c r="H15" s="3" t="s">
        <v>66</v>
      </c>
      <c r="I15" s="3">
        <v>3</v>
      </c>
      <c r="J15" s="3" t="s">
        <v>213</v>
      </c>
      <c r="K15" s="3" t="s">
        <v>68</v>
      </c>
      <c r="L15" s="4">
        <v>3.2</v>
      </c>
      <c r="M15" s="4">
        <v>1.7</v>
      </c>
      <c r="N15" s="3" t="s">
        <v>214</v>
      </c>
      <c r="O15" s="3" t="s">
        <v>87</v>
      </c>
      <c r="P15" s="3" t="s">
        <v>215</v>
      </c>
      <c r="Q15" s="3" t="s">
        <v>42</v>
      </c>
      <c r="R15" s="3" t="s">
        <v>216</v>
      </c>
      <c r="S15" s="3">
        <v>7</v>
      </c>
      <c r="T15" s="3" t="s">
        <v>217</v>
      </c>
      <c r="U15" s="3" t="s">
        <v>183</v>
      </c>
      <c r="V15" s="5"/>
      <c r="W15" s="3" t="s">
        <v>48</v>
      </c>
      <c r="X15" s="5"/>
      <c r="Y15" s="3">
        <v>4</v>
      </c>
      <c r="Z15" s="3" t="s">
        <v>174</v>
      </c>
      <c r="AA15" s="3" t="s">
        <v>52</v>
      </c>
      <c r="AB15" s="3">
        <v>74</v>
      </c>
      <c r="AC15" s="3" t="s">
        <v>218</v>
      </c>
      <c r="AD15" s="3" t="s">
        <v>54</v>
      </c>
      <c r="AE15" s="5"/>
      <c r="AF15" s="3">
        <v>8</v>
      </c>
      <c r="AG15" s="3" t="s">
        <v>219</v>
      </c>
      <c r="AH15" s="3">
        <v>8</v>
      </c>
      <c r="AI15" s="5"/>
      <c r="AJ15" s="3" t="s">
        <v>220</v>
      </c>
      <c r="AK15" s="3" t="s">
        <v>111</v>
      </c>
      <c r="AL15" s="3" t="s">
        <v>221</v>
      </c>
      <c r="AM15" s="5"/>
      <c r="AN15" s="3" t="s">
        <v>83</v>
      </c>
      <c r="AO15" s="6">
        <v>0.46527777778101154</v>
      </c>
      <c r="AP15" s="1">
        <f t="shared" si="0"/>
        <v>3</v>
      </c>
      <c r="AQ15" s="1">
        <f t="shared" si="1"/>
        <v>10</v>
      </c>
      <c r="AR15" s="1">
        <f t="shared" si="2"/>
        <v>10</v>
      </c>
      <c r="AS15" s="1">
        <f t="shared" si="3"/>
        <v>5</v>
      </c>
      <c r="AT15" s="1">
        <f t="shared" si="4"/>
        <v>7</v>
      </c>
      <c r="AU15" s="1">
        <f t="shared" si="5"/>
        <v>10</v>
      </c>
      <c r="AV15" s="1">
        <f t="shared" si="6"/>
        <v>0</v>
      </c>
      <c r="AW15" s="1">
        <f t="shared" si="7"/>
        <v>4</v>
      </c>
      <c r="AX15" s="1">
        <f t="shared" si="8"/>
        <v>5</v>
      </c>
      <c r="AY15" s="1">
        <f t="shared" si="9"/>
        <v>5</v>
      </c>
      <c r="AZ15" s="1">
        <f t="shared" si="10"/>
        <v>8</v>
      </c>
      <c r="BA15" s="1">
        <f t="shared" si="11"/>
        <v>8</v>
      </c>
      <c r="BB15" s="1">
        <f t="shared" si="12"/>
        <v>5</v>
      </c>
      <c r="BC15" s="21">
        <f t="shared" si="13"/>
        <v>7</v>
      </c>
      <c r="BD15" s="21">
        <f t="shared" si="14"/>
        <v>5.666666666666667</v>
      </c>
      <c r="BE15" s="21">
        <f t="shared" si="15"/>
        <v>6.5</v>
      </c>
      <c r="BF15" s="21">
        <f t="shared" si="16"/>
        <v>6.4333333333333336</v>
      </c>
      <c r="BG15" s="3" t="s">
        <v>31</v>
      </c>
    </row>
    <row r="16" spans="1:59" ht="13" x14ac:dyDescent="0.15">
      <c r="A16" s="2">
        <v>43581.469202395834</v>
      </c>
      <c r="B16" s="3" t="s">
        <v>29</v>
      </c>
      <c r="C16" s="3" t="s">
        <v>167</v>
      </c>
      <c r="D16" s="3" t="s">
        <v>31</v>
      </c>
      <c r="E16" s="58" t="s">
        <v>32</v>
      </c>
      <c r="F16" s="3" t="s">
        <v>178</v>
      </c>
      <c r="G16" s="3" t="s">
        <v>222</v>
      </c>
      <c r="H16" s="3" t="s">
        <v>66</v>
      </c>
      <c r="I16" s="3" t="s">
        <v>223</v>
      </c>
      <c r="J16" s="3" t="s">
        <v>224</v>
      </c>
      <c r="K16" s="3">
        <v>6</v>
      </c>
      <c r="L16" s="4">
        <v>1.6</v>
      </c>
      <c r="M16" s="4">
        <v>1.4</v>
      </c>
      <c r="N16" s="5"/>
      <c r="O16" s="3" t="s">
        <v>87</v>
      </c>
      <c r="P16" s="3" t="s">
        <v>225</v>
      </c>
      <c r="Q16" s="3" t="s">
        <v>226</v>
      </c>
      <c r="R16" s="5"/>
      <c r="S16" s="3">
        <v>4</v>
      </c>
      <c r="T16" s="3" t="s">
        <v>227</v>
      </c>
      <c r="U16" s="3">
        <v>7</v>
      </c>
      <c r="V16" s="5"/>
      <c r="W16" s="3" t="s">
        <v>48</v>
      </c>
      <c r="X16" s="5"/>
      <c r="Y16" s="3" t="s">
        <v>92</v>
      </c>
      <c r="Z16" s="3" t="s">
        <v>228</v>
      </c>
      <c r="AA16" s="3">
        <v>6</v>
      </c>
      <c r="AB16" s="3">
        <v>66</v>
      </c>
      <c r="AC16" s="3" t="s">
        <v>229</v>
      </c>
      <c r="AD16" s="3">
        <v>7</v>
      </c>
      <c r="AE16" s="5"/>
      <c r="AF16" s="3">
        <v>7</v>
      </c>
      <c r="AG16" s="3" t="s">
        <v>230</v>
      </c>
      <c r="AH16" s="3">
        <v>7</v>
      </c>
      <c r="AI16" s="5"/>
      <c r="AJ16" s="5"/>
      <c r="AK16" s="3">
        <v>6</v>
      </c>
      <c r="AL16" s="3" t="s">
        <v>231</v>
      </c>
      <c r="AM16" s="5"/>
      <c r="AN16" s="3" t="s">
        <v>83</v>
      </c>
      <c r="AO16" s="6">
        <v>0.63888888889050577</v>
      </c>
      <c r="AP16" s="1">
        <f t="shared" si="0"/>
        <v>10</v>
      </c>
      <c r="AQ16" s="1">
        <f t="shared" si="1"/>
        <v>6</v>
      </c>
      <c r="AR16" s="1">
        <f t="shared" si="2"/>
        <v>10</v>
      </c>
      <c r="AS16" s="1">
        <f t="shared" si="3"/>
        <v>10</v>
      </c>
      <c r="AT16" s="1">
        <f t="shared" si="4"/>
        <v>4</v>
      </c>
      <c r="AU16" s="1">
        <f t="shared" si="5"/>
        <v>7</v>
      </c>
      <c r="AV16" s="1">
        <f t="shared" si="6"/>
        <v>0</v>
      </c>
      <c r="AW16" s="1">
        <f t="shared" si="7"/>
        <v>5</v>
      </c>
      <c r="AX16" s="1">
        <f t="shared" si="8"/>
        <v>6</v>
      </c>
      <c r="AY16" s="1">
        <f t="shared" si="9"/>
        <v>7</v>
      </c>
      <c r="AZ16" s="1">
        <f t="shared" si="10"/>
        <v>7</v>
      </c>
      <c r="BA16" s="1">
        <f t="shared" si="11"/>
        <v>7</v>
      </c>
      <c r="BB16" s="1">
        <f t="shared" si="12"/>
        <v>6</v>
      </c>
      <c r="BC16" s="21">
        <f t="shared" si="13"/>
        <v>8</v>
      </c>
      <c r="BD16" s="21">
        <f t="shared" si="14"/>
        <v>4.333333333333333</v>
      </c>
      <c r="BE16" s="21">
        <f t="shared" si="15"/>
        <v>6.666666666666667</v>
      </c>
      <c r="BF16" s="21">
        <f t="shared" si="16"/>
        <v>6.8</v>
      </c>
      <c r="BG16" s="3" t="s">
        <v>31</v>
      </c>
    </row>
    <row r="17" spans="1:59" ht="13" x14ac:dyDescent="0.15">
      <c r="A17" s="2">
        <v>43581.476735798613</v>
      </c>
      <c r="B17" s="3" t="s">
        <v>29</v>
      </c>
      <c r="C17" s="3" t="s">
        <v>167</v>
      </c>
      <c r="D17" s="3" t="s">
        <v>31</v>
      </c>
      <c r="E17" s="58" t="s">
        <v>32</v>
      </c>
      <c r="F17" s="3" t="s">
        <v>178</v>
      </c>
      <c r="G17" s="3" t="s">
        <v>232</v>
      </c>
      <c r="H17" s="3" t="s">
        <v>35</v>
      </c>
      <c r="I17" s="3">
        <v>7</v>
      </c>
      <c r="J17" s="3" t="s">
        <v>233</v>
      </c>
      <c r="K17" s="3" t="s">
        <v>68</v>
      </c>
      <c r="L17" s="4">
        <v>6.3</v>
      </c>
      <c r="M17" s="3">
        <v>3</v>
      </c>
      <c r="N17" s="3" t="s">
        <v>171</v>
      </c>
      <c r="O17" s="3" t="s">
        <v>87</v>
      </c>
      <c r="P17" s="7">
        <v>5.0000000000000001E-3</v>
      </c>
      <c r="Q17" s="3">
        <v>9</v>
      </c>
      <c r="R17" s="3" t="s">
        <v>234</v>
      </c>
      <c r="S17" s="3">
        <v>9</v>
      </c>
      <c r="T17" s="5"/>
      <c r="U17" s="3">
        <v>7</v>
      </c>
      <c r="V17" s="5"/>
      <c r="W17" s="3" t="s">
        <v>48</v>
      </c>
      <c r="X17" s="5"/>
      <c r="Y17" s="3">
        <v>7</v>
      </c>
      <c r="Z17" s="3" t="s">
        <v>235</v>
      </c>
      <c r="AA17" s="3">
        <v>7</v>
      </c>
      <c r="AB17" s="3">
        <v>66</v>
      </c>
      <c r="AC17" s="3" t="s">
        <v>229</v>
      </c>
      <c r="AD17" s="3">
        <v>3</v>
      </c>
      <c r="AE17" s="5"/>
      <c r="AF17" s="3" t="s">
        <v>56</v>
      </c>
      <c r="AG17" s="5"/>
      <c r="AH17" s="3">
        <v>8</v>
      </c>
      <c r="AI17" s="5"/>
      <c r="AJ17" s="3" t="s">
        <v>236</v>
      </c>
      <c r="AK17" s="3">
        <v>6</v>
      </c>
      <c r="AL17" s="3" t="s">
        <v>237</v>
      </c>
      <c r="AM17" s="5"/>
      <c r="AN17" s="3" t="s">
        <v>83</v>
      </c>
      <c r="AO17" s="6">
        <v>0.65972222221898846</v>
      </c>
      <c r="AP17" s="1">
        <f t="shared" si="0"/>
        <v>7</v>
      </c>
      <c r="AQ17" s="1">
        <f t="shared" si="1"/>
        <v>10</v>
      </c>
      <c r="AR17" s="1">
        <f t="shared" si="2"/>
        <v>10</v>
      </c>
      <c r="AS17" s="1">
        <f t="shared" si="3"/>
        <v>9</v>
      </c>
      <c r="AT17" s="1">
        <f t="shared" si="4"/>
        <v>9</v>
      </c>
      <c r="AU17" s="1">
        <f t="shared" si="5"/>
        <v>7</v>
      </c>
      <c r="AV17" s="1">
        <f t="shared" si="6"/>
        <v>0</v>
      </c>
      <c r="AW17" s="1">
        <f t="shared" si="7"/>
        <v>7</v>
      </c>
      <c r="AX17" s="1">
        <f t="shared" si="8"/>
        <v>7</v>
      </c>
      <c r="AY17" s="1">
        <f t="shared" si="9"/>
        <v>3</v>
      </c>
      <c r="AZ17" s="1">
        <f t="shared" si="10"/>
        <v>5</v>
      </c>
      <c r="BA17" s="1">
        <f t="shared" si="11"/>
        <v>8</v>
      </c>
      <c r="BB17" s="1">
        <f t="shared" si="12"/>
        <v>6</v>
      </c>
      <c r="BC17" s="21">
        <f t="shared" si="13"/>
        <v>9</v>
      </c>
      <c r="BD17" s="21">
        <f t="shared" si="14"/>
        <v>4.666666666666667</v>
      </c>
      <c r="BE17" s="21">
        <f t="shared" si="15"/>
        <v>6.333333333333333</v>
      </c>
      <c r="BF17" s="21">
        <f t="shared" si="16"/>
        <v>7.3</v>
      </c>
      <c r="BG17" s="3" t="s">
        <v>31</v>
      </c>
    </row>
    <row r="18" spans="1:59" ht="13" x14ac:dyDescent="0.15">
      <c r="A18" s="2">
        <v>43581.481077465272</v>
      </c>
      <c r="B18" s="3" t="s">
        <v>29</v>
      </c>
      <c r="C18" s="3" t="s">
        <v>167</v>
      </c>
      <c r="D18" s="3" t="s">
        <v>31</v>
      </c>
      <c r="E18" s="58" t="s">
        <v>32</v>
      </c>
      <c r="F18" s="3" t="s">
        <v>100</v>
      </c>
      <c r="G18" s="3" t="s">
        <v>238</v>
      </c>
      <c r="H18" s="3" t="s">
        <v>35</v>
      </c>
      <c r="I18" s="3">
        <v>3</v>
      </c>
      <c r="J18" s="3" t="s">
        <v>239</v>
      </c>
      <c r="K18" s="3">
        <v>3</v>
      </c>
      <c r="L18" s="3">
        <v>4</v>
      </c>
      <c r="M18" s="3">
        <v>0.5</v>
      </c>
      <c r="N18" s="5"/>
      <c r="O18" s="3" t="s">
        <v>87</v>
      </c>
      <c r="P18" s="3" t="s">
        <v>240</v>
      </c>
      <c r="Q18" s="3" t="s">
        <v>181</v>
      </c>
      <c r="R18" s="3" t="s">
        <v>241</v>
      </c>
      <c r="S18" s="3" t="s">
        <v>90</v>
      </c>
      <c r="T18" s="5"/>
      <c r="U18" s="3" t="s">
        <v>91</v>
      </c>
      <c r="V18" s="5"/>
      <c r="W18" s="3" t="s">
        <v>48</v>
      </c>
      <c r="X18" s="5"/>
      <c r="Y18" s="3" t="s">
        <v>92</v>
      </c>
      <c r="Z18" s="3" t="s">
        <v>242</v>
      </c>
      <c r="AA18" s="3" t="s">
        <v>52</v>
      </c>
      <c r="AB18" s="3">
        <v>76</v>
      </c>
      <c r="AC18" s="3" t="s">
        <v>243</v>
      </c>
      <c r="AD18" s="3" t="s">
        <v>54</v>
      </c>
      <c r="AE18" s="5"/>
      <c r="AF18" s="3">
        <v>3</v>
      </c>
      <c r="AG18" s="5"/>
      <c r="AH18" s="3">
        <v>7</v>
      </c>
      <c r="AI18" s="5"/>
      <c r="AJ18" s="3" t="s">
        <v>244</v>
      </c>
      <c r="AK18" s="3" t="s">
        <v>111</v>
      </c>
      <c r="AL18" s="5"/>
      <c r="AM18" s="5"/>
      <c r="AN18" s="3" t="s">
        <v>83</v>
      </c>
      <c r="AO18" s="6">
        <v>0.64097222222335404</v>
      </c>
      <c r="AP18" s="1">
        <f t="shared" si="0"/>
        <v>3</v>
      </c>
      <c r="AQ18" s="1">
        <f t="shared" si="1"/>
        <v>3</v>
      </c>
      <c r="AR18" s="1">
        <f t="shared" si="2"/>
        <v>10</v>
      </c>
      <c r="AS18" s="1">
        <f t="shared" si="3"/>
        <v>0</v>
      </c>
      <c r="AT18" s="1">
        <f t="shared" si="4"/>
        <v>0</v>
      </c>
      <c r="AU18" s="1">
        <f t="shared" si="5"/>
        <v>0</v>
      </c>
      <c r="AV18" s="1">
        <f t="shared" si="6"/>
        <v>0</v>
      </c>
      <c r="AW18" s="1">
        <f t="shared" si="7"/>
        <v>5</v>
      </c>
      <c r="AX18" s="1">
        <f t="shared" si="8"/>
        <v>5</v>
      </c>
      <c r="AY18" s="1">
        <f t="shared" si="9"/>
        <v>5</v>
      </c>
      <c r="AZ18" s="1">
        <f t="shared" si="10"/>
        <v>3</v>
      </c>
      <c r="BA18" s="1">
        <f t="shared" si="11"/>
        <v>7</v>
      </c>
      <c r="BB18" s="1">
        <f t="shared" si="12"/>
        <v>5</v>
      </c>
      <c r="BC18" s="21">
        <f t="shared" si="13"/>
        <v>3.2</v>
      </c>
      <c r="BD18" s="21">
        <f t="shared" si="14"/>
        <v>0.83333333333333337</v>
      </c>
      <c r="BE18" s="21">
        <f t="shared" si="15"/>
        <v>5.333333333333333</v>
      </c>
      <c r="BF18" s="21">
        <f t="shared" si="16"/>
        <v>3.3333333333333335</v>
      </c>
      <c r="BG18" s="3" t="s">
        <v>31</v>
      </c>
    </row>
    <row r="19" spans="1:59" ht="13" x14ac:dyDescent="0.15">
      <c r="A19" s="2">
        <v>43581.486792222218</v>
      </c>
      <c r="B19" s="3" t="s">
        <v>29</v>
      </c>
      <c r="C19" s="3" t="s">
        <v>167</v>
      </c>
      <c r="D19" s="3" t="s">
        <v>31</v>
      </c>
      <c r="E19" s="58" t="s">
        <v>32</v>
      </c>
      <c r="F19" s="3" t="s">
        <v>100</v>
      </c>
      <c r="G19" s="3" t="s">
        <v>245</v>
      </c>
      <c r="H19" s="3" t="s">
        <v>35</v>
      </c>
      <c r="I19" s="3">
        <v>2</v>
      </c>
      <c r="J19" s="3" t="s">
        <v>246</v>
      </c>
      <c r="K19" s="3">
        <v>6</v>
      </c>
      <c r="L19" s="3">
        <v>3</v>
      </c>
      <c r="M19" s="4">
        <v>1.1000000000000001</v>
      </c>
      <c r="N19" s="5"/>
      <c r="O19" s="3" t="s">
        <v>87</v>
      </c>
      <c r="P19" s="7">
        <v>6.0000000000000001E-3</v>
      </c>
      <c r="Q19" s="3">
        <v>3</v>
      </c>
      <c r="R19" s="3" t="s">
        <v>247</v>
      </c>
      <c r="S19" s="3" t="s">
        <v>90</v>
      </c>
      <c r="T19" s="5"/>
      <c r="U19" s="3" t="s">
        <v>91</v>
      </c>
      <c r="V19" s="3" t="s">
        <v>248</v>
      </c>
      <c r="W19" s="3" t="s">
        <v>48</v>
      </c>
      <c r="X19" s="5"/>
      <c r="Y19" s="3" t="s">
        <v>92</v>
      </c>
      <c r="Z19" s="3" t="s">
        <v>249</v>
      </c>
      <c r="AA19" s="3" t="s">
        <v>52</v>
      </c>
      <c r="AB19" s="3">
        <v>71</v>
      </c>
      <c r="AC19" s="3" t="s">
        <v>250</v>
      </c>
      <c r="AD19" s="3" t="s">
        <v>54</v>
      </c>
      <c r="AE19" s="5"/>
      <c r="AF19" s="3">
        <v>6</v>
      </c>
      <c r="AG19" s="3" t="s">
        <v>251</v>
      </c>
      <c r="AH19" s="3">
        <v>9</v>
      </c>
      <c r="AI19" s="5"/>
      <c r="AJ19" s="3" t="s">
        <v>252</v>
      </c>
      <c r="AK19" s="3" t="s">
        <v>111</v>
      </c>
      <c r="AL19" s="5"/>
      <c r="AM19" s="5"/>
      <c r="AN19" s="3" t="s">
        <v>83</v>
      </c>
      <c r="AO19" s="6">
        <v>0.63194444444525288</v>
      </c>
      <c r="AP19" s="1">
        <f t="shared" si="0"/>
        <v>2</v>
      </c>
      <c r="AQ19" s="1">
        <f t="shared" si="1"/>
        <v>6</v>
      </c>
      <c r="AR19" s="1">
        <f t="shared" si="2"/>
        <v>10</v>
      </c>
      <c r="AS19" s="1">
        <f t="shared" si="3"/>
        <v>3</v>
      </c>
      <c r="AT19" s="1">
        <f t="shared" si="4"/>
        <v>0</v>
      </c>
      <c r="AU19" s="1">
        <f t="shared" si="5"/>
        <v>0</v>
      </c>
      <c r="AV19" s="1">
        <f t="shared" si="6"/>
        <v>0</v>
      </c>
      <c r="AW19" s="1">
        <f t="shared" si="7"/>
        <v>5</v>
      </c>
      <c r="AX19" s="1">
        <f t="shared" si="8"/>
        <v>5</v>
      </c>
      <c r="AY19" s="1">
        <f t="shared" si="9"/>
        <v>5</v>
      </c>
      <c r="AZ19" s="1">
        <f t="shared" si="10"/>
        <v>6</v>
      </c>
      <c r="BA19" s="1">
        <f t="shared" si="11"/>
        <v>9</v>
      </c>
      <c r="BB19" s="1">
        <f t="shared" si="12"/>
        <v>5</v>
      </c>
      <c r="BC19" s="21">
        <f t="shared" si="13"/>
        <v>4.2</v>
      </c>
      <c r="BD19" s="21">
        <f t="shared" si="14"/>
        <v>0.83333333333333337</v>
      </c>
      <c r="BE19" s="21">
        <f t="shared" si="15"/>
        <v>6.5</v>
      </c>
      <c r="BF19" s="21">
        <f t="shared" si="16"/>
        <v>4.0666666666666664</v>
      </c>
      <c r="BG19" s="3" t="s">
        <v>31</v>
      </c>
    </row>
    <row r="20" spans="1:59" ht="13" x14ac:dyDescent="0.15">
      <c r="A20" s="2">
        <v>43581.497478645833</v>
      </c>
      <c r="B20" s="3" t="s">
        <v>29</v>
      </c>
      <c r="C20" s="3" t="s">
        <v>112</v>
      </c>
      <c r="D20" s="3" t="s">
        <v>31</v>
      </c>
      <c r="E20" s="58" t="s">
        <v>32</v>
      </c>
      <c r="F20" s="3" t="s">
        <v>168</v>
      </c>
      <c r="G20" s="3" t="s">
        <v>253</v>
      </c>
      <c r="H20" s="3" t="s">
        <v>35</v>
      </c>
      <c r="I20" s="3" t="s">
        <v>36</v>
      </c>
      <c r="J20" s="3" t="s">
        <v>254</v>
      </c>
      <c r="K20" s="3">
        <v>7</v>
      </c>
      <c r="L20" s="3">
        <v>2</v>
      </c>
      <c r="M20" s="4">
        <v>1.7</v>
      </c>
      <c r="N20" s="5"/>
      <c r="O20" s="3" t="s">
        <v>87</v>
      </c>
      <c r="P20" s="7">
        <v>7.0000000000000001E-3</v>
      </c>
      <c r="Q20" s="3">
        <v>7</v>
      </c>
      <c r="R20" s="3" t="s">
        <v>255</v>
      </c>
      <c r="S20" s="3">
        <v>2</v>
      </c>
      <c r="T20" s="3" t="s">
        <v>256</v>
      </c>
      <c r="U20" s="3" t="s">
        <v>91</v>
      </c>
      <c r="V20" s="5"/>
      <c r="W20" s="3" t="s">
        <v>48</v>
      </c>
      <c r="X20" s="5"/>
      <c r="Y20" s="3" t="s">
        <v>92</v>
      </c>
      <c r="Z20" s="3" t="s">
        <v>249</v>
      </c>
      <c r="AA20" s="3">
        <v>7</v>
      </c>
      <c r="AB20" s="3">
        <v>62</v>
      </c>
      <c r="AC20" s="3" t="s">
        <v>257</v>
      </c>
      <c r="AD20" s="3">
        <v>6</v>
      </c>
      <c r="AE20" s="3" t="s">
        <v>258</v>
      </c>
      <c r="AF20" s="3" t="s">
        <v>56</v>
      </c>
      <c r="AG20" s="3" t="s">
        <v>259</v>
      </c>
      <c r="AH20" s="3">
        <v>6</v>
      </c>
      <c r="AI20" s="5"/>
      <c r="AJ20" s="3" t="s">
        <v>260</v>
      </c>
      <c r="AK20" s="3">
        <v>8</v>
      </c>
      <c r="AL20" s="3" t="s">
        <v>261</v>
      </c>
      <c r="AM20" s="5"/>
      <c r="AN20" s="3" t="s">
        <v>83</v>
      </c>
      <c r="AO20" s="6">
        <v>0.66319444444525288</v>
      </c>
      <c r="AP20" s="1">
        <f t="shared" si="0"/>
        <v>5</v>
      </c>
      <c r="AQ20" s="1">
        <f t="shared" si="1"/>
        <v>7</v>
      </c>
      <c r="AR20" s="1">
        <f t="shared" si="2"/>
        <v>10</v>
      </c>
      <c r="AS20" s="1">
        <f t="shared" si="3"/>
        <v>7</v>
      </c>
      <c r="AT20" s="1">
        <f t="shared" si="4"/>
        <v>2</v>
      </c>
      <c r="AU20" s="1">
        <f t="shared" si="5"/>
        <v>0</v>
      </c>
      <c r="AV20" s="1">
        <f t="shared" si="6"/>
        <v>0</v>
      </c>
      <c r="AW20" s="1">
        <f t="shared" si="7"/>
        <v>5</v>
      </c>
      <c r="AX20" s="1">
        <f t="shared" si="8"/>
        <v>7</v>
      </c>
      <c r="AY20" s="1">
        <f t="shared" si="9"/>
        <v>6</v>
      </c>
      <c r="AZ20" s="1">
        <f t="shared" si="10"/>
        <v>5</v>
      </c>
      <c r="BA20" s="1">
        <f t="shared" si="11"/>
        <v>6</v>
      </c>
      <c r="BB20" s="1">
        <f t="shared" si="12"/>
        <v>8</v>
      </c>
      <c r="BC20" s="21">
        <f t="shared" si="13"/>
        <v>6.2</v>
      </c>
      <c r="BD20" s="21">
        <f t="shared" si="14"/>
        <v>0.83333333333333337</v>
      </c>
      <c r="BE20" s="21">
        <f t="shared" si="15"/>
        <v>6.166666666666667</v>
      </c>
      <c r="BF20" s="21">
        <f t="shared" si="16"/>
        <v>5.3</v>
      </c>
      <c r="BG20" s="3" t="s">
        <v>31</v>
      </c>
    </row>
    <row r="21" spans="1:59" ht="13" x14ac:dyDescent="0.15">
      <c r="A21" s="2">
        <v>43581.664710474535</v>
      </c>
      <c r="B21" s="3" t="s">
        <v>29</v>
      </c>
      <c r="C21" s="3" t="s">
        <v>262</v>
      </c>
      <c r="D21" s="3" t="s">
        <v>31</v>
      </c>
      <c r="E21" s="58" t="s">
        <v>32</v>
      </c>
      <c r="F21" s="3" t="s">
        <v>100</v>
      </c>
      <c r="G21" s="3" t="s">
        <v>263</v>
      </c>
      <c r="H21" s="3" t="s">
        <v>264</v>
      </c>
      <c r="I21" s="3" t="s">
        <v>36</v>
      </c>
      <c r="J21" s="3" t="s">
        <v>265</v>
      </c>
      <c r="K21" s="3">
        <v>6</v>
      </c>
      <c r="L21" s="3">
        <v>1.75</v>
      </c>
      <c r="M21" s="3">
        <v>1.35</v>
      </c>
      <c r="N21" s="3" t="s">
        <v>266</v>
      </c>
      <c r="O21" s="3">
        <v>8</v>
      </c>
      <c r="P21" s="3" t="s">
        <v>267</v>
      </c>
      <c r="Q21" s="3" t="s">
        <v>42</v>
      </c>
      <c r="R21" s="3" t="s">
        <v>268</v>
      </c>
      <c r="S21" s="3">
        <v>3</v>
      </c>
      <c r="T21" s="3" t="s">
        <v>269</v>
      </c>
      <c r="U21" s="3">
        <v>3</v>
      </c>
      <c r="V21" s="3" t="s">
        <v>270</v>
      </c>
      <c r="W21" s="3" t="s">
        <v>48</v>
      </c>
      <c r="X21" s="3" t="s">
        <v>271</v>
      </c>
      <c r="Y21" s="3" t="s">
        <v>50</v>
      </c>
      <c r="Z21" s="3" t="s">
        <v>272</v>
      </c>
      <c r="AA21" s="3">
        <v>8</v>
      </c>
      <c r="AB21" s="3">
        <v>57</v>
      </c>
      <c r="AC21" s="3" t="s">
        <v>273</v>
      </c>
      <c r="AD21" s="3" t="s">
        <v>54</v>
      </c>
      <c r="AE21" s="3" t="s">
        <v>274</v>
      </c>
      <c r="AF21" s="3" t="s">
        <v>275</v>
      </c>
      <c r="AG21" s="3" t="s">
        <v>276</v>
      </c>
      <c r="AH21" s="3">
        <v>2</v>
      </c>
      <c r="AI21" s="3">
        <v>6</v>
      </c>
      <c r="AJ21" s="3" t="s">
        <v>277</v>
      </c>
      <c r="AK21" s="3">
        <v>6</v>
      </c>
      <c r="AL21" s="3" t="s">
        <v>278</v>
      </c>
      <c r="AM21" s="3" t="s">
        <v>279</v>
      </c>
      <c r="AN21" s="3" t="s">
        <v>280</v>
      </c>
      <c r="AO21" s="6">
        <v>0.64583333333575865</v>
      </c>
      <c r="AP21" s="1">
        <f t="shared" si="0"/>
        <v>5</v>
      </c>
      <c r="AQ21" s="1">
        <f t="shared" si="1"/>
        <v>6</v>
      </c>
      <c r="AR21" s="1">
        <f t="shared" si="2"/>
        <v>8</v>
      </c>
      <c r="AS21" s="1">
        <f t="shared" si="3"/>
        <v>5</v>
      </c>
      <c r="AT21" s="1">
        <f t="shared" si="4"/>
        <v>3</v>
      </c>
      <c r="AU21" s="1">
        <f t="shared" si="5"/>
        <v>3</v>
      </c>
      <c r="AV21" s="1">
        <f t="shared" si="6"/>
        <v>0</v>
      </c>
      <c r="AW21" s="1">
        <f t="shared" si="7"/>
        <v>0</v>
      </c>
      <c r="AX21" s="1">
        <f t="shared" si="8"/>
        <v>8</v>
      </c>
      <c r="AY21" s="1">
        <f t="shared" si="9"/>
        <v>5</v>
      </c>
      <c r="AZ21" s="1">
        <f t="shared" si="10"/>
        <v>0</v>
      </c>
      <c r="BA21" s="1">
        <f t="shared" si="11"/>
        <v>2</v>
      </c>
      <c r="BB21" s="1">
        <f t="shared" si="12"/>
        <v>6</v>
      </c>
      <c r="BC21" s="21">
        <f t="shared" si="13"/>
        <v>5.4</v>
      </c>
      <c r="BD21" s="21">
        <f t="shared" si="14"/>
        <v>1.5</v>
      </c>
      <c r="BE21" s="21">
        <f t="shared" si="15"/>
        <v>4.166666666666667</v>
      </c>
      <c r="BF21" s="21">
        <f t="shared" si="16"/>
        <v>4.4333333333333336</v>
      </c>
      <c r="BG21" s="3" t="s">
        <v>31</v>
      </c>
    </row>
    <row r="22" spans="1:59" ht="13" x14ac:dyDescent="0.15">
      <c r="A22" s="2">
        <v>43581.685522372689</v>
      </c>
      <c r="B22" s="3" t="s">
        <v>29</v>
      </c>
      <c r="C22" s="3" t="s">
        <v>281</v>
      </c>
      <c r="D22" s="3" t="s">
        <v>31</v>
      </c>
      <c r="E22" s="58" t="s">
        <v>32</v>
      </c>
      <c r="F22" s="3" t="s">
        <v>187</v>
      </c>
      <c r="G22" s="3" t="s">
        <v>282</v>
      </c>
      <c r="H22" s="3" t="s">
        <v>35</v>
      </c>
      <c r="I22" s="3">
        <v>8</v>
      </c>
      <c r="J22" s="3" t="s">
        <v>283</v>
      </c>
      <c r="K22" s="3">
        <v>8</v>
      </c>
      <c r="L22" s="3">
        <v>3</v>
      </c>
      <c r="M22" s="3">
        <v>2.85</v>
      </c>
      <c r="N22" s="3" t="s">
        <v>284</v>
      </c>
      <c r="O22" s="3" t="s">
        <v>87</v>
      </c>
      <c r="P22" s="3" t="s">
        <v>285</v>
      </c>
      <c r="Q22" s="3">
        <v>4</v>
      </c>
      <c r="R22" s="3" t="s">
        <v>286</v>
      </c>
      <c r="S22" s="3">
        <v>8</v>
      </c>
      <c r="T22" s="3" t="s">
        <v>287</v>
      </c>
      <c r="U22" s="3">
        <v>4</v>
      </c>
      <c r="V22" s="3" t="s">
        <v>288</v>
      </c>
      <c r="W22" s="3" t="s">
        <v>48</v>
      </c>
      <c r="X22" s="3" t="s">
        <v>289</v>
      </c>
      <c r="Y22" s="3">
        <v>2</v>
      </c>
      <c r="Z22" s="3" t="s">
        <v>290</v>
      </c>
      <c r="AA22" s="3" t="s">
        <v>291</v>
      </c>
      <c r="AB22" s="3">
        <v>50</v>
      </c>
      <c r="AC22" s="3" t="s">
        <v>292</v>
      </c>
      <c r="AD22" s="3">
        <v>9</v>
      </c>
      <c r="AE22" s="3" t="s">
        <v>293</v>
      </c>
      <c r="AF22" s="3">
        <v>7</v>
      </c>
      <c r="AG22" s="3" t="s">
        <v>294</v>
      </c>
      <c r="AH22" s="3">
        <v>8</v>
      </c>
      <c r="AI22" s="3">
        <v>12</v>
      </c>
      <c r="AJ22" s="3" t="s">
        <v>295</v>
      </c>
      <c r="AK22" s="3">
        <v>8</v>
      </c>
      <c r="AL22" s="3" t="s">
        <v>296</v>
      </c>
      <c r="AM22" s="3" t="s">
        <v>297</v>
      </c>
      <c r="AN22" s="3" t="s">
        <v>298</v>
      </c>
      <c r="AO22" s="6">
        <v>0.60763888889050577</v>
      </c>
      <c r="AP22" s="1">
        <f t="shared" si="0"/>
        <v>8</v>
      </c>
      <c r="AQ22" s="1">
        <f t="shared" si="1"/>
        <v>8</v>
      </c>
      <c r="AR22" s="1">
        <f t="shared" si="2"/>
        <v>10</v>
      </c>
      <c r="AS22" s="1">
        <f t="shared" si="3"/>
        <v>4</v>
      </c>
      <c r="AT22" s="1">
        <f t="shared" si="4"/>
        <v>8</v>
      </c>
      <c r="AU22" s="1">
        <f t="shared" si="5"/>
        <v>4</v>
      </c>
      <c r="AV22" s="1">
        <f t="shared" si="6"/>
        <v>0</v>
      </c>
      <c r="AW22" s="1">
        <f t="shared" si="7"/>
        <v>2</v>
      </c>
      <c r="AX22" s="1">
        <f t="shared" si="8"/>
        <v>10</v>
      </c>
      <c r="AY22" s="1">
        <f t="shared" si="9"/>
        <v>9</v>
      </c>
      <c r="AZ22" s="1">
        <f t="shared" si="10"/>
        <v>7</v>
      </c>
      <c r="BA22" s="1">
        <f t="shared" si="11"/>
        <v>8</v>
      </c>
      <c r="BB22" s="1">
        <f t="shared" si="12"/>
        <v>8</v>
      </c>
      <c r="BC22" s="21">
        <f t="shared" si="13"/>
        <v>7.6</v>
      </c>
      <c r="BD22" s="21">
        <f t="shared" si="14"/>
        <v>2.3333333333333335</v>
      </c>
      <c r="BE22" s="21">
        <f t="shared" si="15"/>
        <v>8.6666666666666661</v>
      </c>
      <c r="BF22" s="21">
        <f t="shared" si="16"/>
        <v>6.8</v>
      </c>
      <c r="BG22" s="3" t="s">
        <v>31</v>
      </c>
    </row>
    <row r="23" spans="1:59" ht="13" x14ac:dyDescent="0.15">
      <c r="A23" s="2">
        <v>43581.686315960644</v>
      </c>
      <c r="B23" s="3" t="s">
        <v>29</v>
      </c>
      <c r="C23" s="3" t="s">
        <v>299</v>
      </c>
      <c r="D23" s="3" t="s">
        <v>31</v>
      </c>
      <c r="E23" s="58" t="s">
        <v>32</v>
      </c>
      <c r="F23" s="3" t="s">
        <v>33</v>
      </c>
      <c r="G23" s="3" t="s">
        <v>300</v>
      </c>
      <c r="H23" s="3" t="s">
        <v>66</v>
      </c>
      <c r="I23" s="3">
        <v>9</v>
      </c>
      <c r="J23" s="3" t="s">
        <v>301</v>
      </c>
      <c r="K23" s="3">
        <v>9</v>
      </c>
      <c r="L23" s="3">
        <v>1.97</v>
      </c>
      <c r="M23" s="3">
        <v>1.1200000000000001</v>
      </c>
      <c r="N23" s="3" t="s">
        <v>302</v>
      </c>
      <c r="O23" s="3">
        <v>9</v>
      </c>
      <c r="P23" s="3" t="s">
        <v>303</v>
      </c>
      <c r="Q23" s="3">
        <v>9</v>
      </c>
      <c r="R23" s="3" t="s">
        <v>304</v>
      </c>
      <c r="S23" s="3">
        <v>8</v>
      </c>
      <c r="T23" s="3" t="s">
        <v>305</v>
      </c>
      <c r="U23" s="3">
        <v>6</v>
      </c>
      <c r="V23" s="3" t="s">
        <v>306</v>
      </c>
      <c r="W23" s="3" t="s">
        <v>48</v>
      </c>
      <c r="X23" s="3" t="s">
        <v>272</v>
      </c>
      <c r="Y23" s="3">
        <v>1</v>
      </c>
      <c r="Z23" s="3" t="s">
        <v>307</v>
      </c>
      <c r="AA23" s="3" t="s">
        <v>52</v>
      </c>
      <c r="AB23" s="3">
        <v>59</v>
      </c>
      <c r="AC23" s="3" t="s">
        <v>308</v>
      </c>
      <c r="AD23" s="3">
        <v>4</v>
      </c>
      <c r="AE23" s="3" t="s">
        <v>309</v>
      </c>
      <c r="AF23" s="3">
        <v>8</v>
      </c>
      <c r="AG23" s="3" t="s">
        <v>310</v>
      </c>
      <c r="AH23" s="3" t="s">
        <v>176</v>
      </c>
      <c r="AI23" s="3">
        <v>17</v>
      </c>
      <c r="AJ23" s="3" t="s">
        <v>311</v>
      </c>
      <c r="AK23" s="3">
        <v>9</v>
      </c>
      <c r="AL23" s="3" t="s">
        <v>312</v>
      </c>
      <c r="AM23" s="3" t="s">
        <v>313</v>
      </c>
      <c r="AN23" s="3" t="s">
        <v>280</v>
      </c>
      <c r="AO23" s="6">
        <v>0.61111111110949423</v>
      </c>
      <c r="AP23" s="1">
        <f t="shared" si="0"/>
        <v>9</v>
      </c>
      <c r="AQ23" s="1">
        <f t="shared" si="1"/>
        <v>9</v>
      </c>
      <c r="AR23" s="1">
        <f t="shared" si="2"/>
        <v>9</v>
      </c>
      <c r="AS23" s="1">
        <f t="shared" si="3"/>
        <v>9</v>
      </c>
      <c r="AT23" s="1">
        <f t="shared" si="4"/>
        <v>8</v>
      </c>
      <c r="AU23" s="1">
        <f t="shared" si="5"/>
        <v>6</v>
      </c>
      <c r="AV23" s="1">
        <f t="shared" si="6"/>
        <v>0</v>
      </c>
      <c r="AW23" s="1">
        <f t="shared" si="7"/>
        <v>1</v>
      </c>
      <c r="AX23" s="1">
        <f t="shared" si="8"/>
        <v>5</v>
      </c>
      <c r="AY23" s="1">
        <f t="shared" si="9"/>
        <v>4</v>
      </c>
      <c r="AZ23" s="1">
        <f t="shared" si="10"/>
        <v>8</v>
      </c>
      <c r="BA23" s="1">
        <f t="shared" si="11"/>
        <v>10</v>
      </c>
      <c r="BB23" s="1">
        <f t="shared" si="12"/>
        <v>9</v>
      </c>
      <c r="BC23" s="21">
        <f t="shared" si="13"/>
        <v>8.8000000000000007</v>
      </c>
      <c r="BD23" s="21">
        <f t="shared" si="14"/>
        <v>3.1666666666666665</v>
      </c>
      <c r="BE23" s="21">
        <f t="shared" si="15"/>
        <v>7</v>
      </c>
      <c r="BF23" s="21">
        <f t="shared" si="16"/>
        <v>7.333333333333333</v>
      </c>
      <c r="BG23" s="3" t="s">
        <v>31</v>
      </c>
    </row>
    <row r="24" spans="1:59" ht="13" x14ac:dyDescent="0.15">
      <c r="A24" s="2">
        <v>43581.692006203702</v>
      </c>
      <c r="B24" s="3" t="s">
        <v>29</v>
      </c>
      <c r="C24" s="3" t="s">
        <v>314</v>
      </c>
      <c r="D24" s="3" t="s">
        <v>31</v>
      </c>
      <c r="E24" s="58" t="s">
        <v>32</v>
      </c>
      <c r="F24" s="3" t="s">
        <v>315</v>
      </c>
      <c r="G24" s="3" t="s">
        <v>316</v>
      </c>
      <c r="H24" s="3" t="s">
        <v>66</v>
      </c>
      <c r="I24" s="3">
        <v>4</v>
      </c>
      <c r="J24" s="3" t="s">
        <v>317</v>
      </c>
      <c r="K24" s="3" t="s">
        <v>68</v>
      </c>
      <c r="L24" s="3">
        <v>7</v>
      </c>
      <c r="M24" s="3">
        <v>2.5</v>
      </c>
      <c r="N24" s="3" t="s">
        <v>318</v>
      </c>
      <c r="O24" s="3">
        <v>6</v>
      </c>
      <c r="P24" s="3" t="s">
        <v>319</v>
      </c>
      <c r="Q24" s="3">
        <v>8</v>
      </c>
      <c r="R24" s="3" t="s">
        <v>320</v>
      </c>
      <c r="S24" s="3">
        <v>4</v>
      </c>
      <c r="T24" s="3" t="s">
        <v>321</v>
      </c>
      <c r="U24" s="3">
        <v>4</v>
      </c>
      <c r="V24" s="3" t="s">
        <v>322</v>
      </c>
      <c r="W24" s="3" t="s">
        <v>48</v>
      </c>
      <c r="X24" s="3" t="s">
        <v>323</v>
      </c>
      <c r="Y24" s="3" t="s">
        <v>92</v>
      </c>
      <c r="Z24" s="3" t="s">
        <v>324</v>
      </c>
      <c r="AA24" s="3" t="s">
        <v>52</v>
      </c>
      <c r="AB24" s="3">
        <v>70</v>
      </c>
      <c r="AC24" s="3" t="s">
        <v>325</v>
      </c>
      <c r="AD24" s="3" t="s">
        <v>54</v>
      </c>
      <c r="AE24" s="3" t="s">
        <v>326</v>
      </c>
      <c r="AF24" s="3">
        <v>4</v>
      </c>
      <c r="AG24" s="3" t="s">
        <v>327</v>
      </c>
      <c r="AH24" s="3" t="s">
        <v>197</v>
      </c>
      <c r="AI24" s="3">
        <v>13</v>
      </c>
      <c r="AJ24" s="3" t="s">
        <v>328</v>
      </c>
      <c r="AK24" s="3" t="s">
        <v>111</v>
      </c>
      <c r="AL24" s="3" t="s">
        <v>329</v>
      </c>
      <c r="AM24" s="3" t="s">
        <v>330</v>
      </c>
      <c r="AN24" s="3" t="s">
        <v>331</v>
      </c>
      <c r="AO24" s="6">
        <v>0.58333333333575865</v>
      </c>
      <c r="AP24" s="1">
        <f t="shared" si="0"/>
        <v>4</v>
      </c>
      <c r="AQ24" s="1">
        <f t="shared" si="1"/>
        <v>10</v>
      </c>
      <c r="AR24" s="1">
        <f t="shared" si="2"/>
        <v>6</v>
      </c>
      <c r="AS24" s="1">
        <f t="shared" si="3"/>
        <v>8</v>
      </c>
      <c r="AT24" s="1">
        <f t="shared" si="4"/>
        <v>4</v>
      </c>
      <c r="AU24" s="1">
        <f t="shared" si="5"/>
        <v>4</v>
      </c>
      <c r="AV24" s="1">
        <f t="shared" si="6"/>
        <v>0</v>
      </c>
      <c r="AW24" s="1">
        <f t="shared" si="7"/>
        <v>5</v>
      </c>
      <c r="AX24" s="1">
        <f t="shared" si="8"/>
        <v>5</v>
      </c>
      <c r="AY24" s="1">
        <f t="shared" si="9"/>
        <v>5</v>
      </c>
      <c r="AZ24" s="1">
        <f t="shared" si="10"/>
        <v>4</v>
      </c>
      <c r="BA24" s="1">
        <f t="shared" si="11"/>
        <v>5</v>
      </c>
      <c r="BB24" s="1">
        <f t="shared" si="12"/>
        <v>5</v>
      </c>
      <c r="BC24" s="21">
        <f t="shared" si="13"/>
        <v>6.4</v>
      </c>
      <c r="BD24" s="21">
        <f t="shared" si="14"/>
        <v>2.8333333333333335</v>
      </c>
      <c r="BE24" s="21">
        <f t="shared" si="15"/>
        <v>4.833333333333333</v>
      </c>
      <c r="BF24" s="21">
        <f t="shared" si="16"/>
        <v>5.2333333333333334</v>
      </c>
      <c r="BG24" s="3" t="s">
        <v>31</v>
      </c>
    </row>
    <row r="25" spans="1:59" ht="13" x14ac:dyDescent="0.15">
      <c r="A25" s="2">
        <v>43581.694768912042</v>
      </c>
      <c r="B25" s="3" t="s">
        <v>29</v>
      </c>
      <c r="C25" s="3" t="s">
        <v>332</v>
      </c>
      <c r="D25" s="3" t="s">
        <v>31</v>
      </c>
      <c r="E25" s="58" t="s">
        <v>32</v>
      </c>
      <c r="F25" s="3" t="s">
        <v>33</v>
      </c>
      <c r="G25" s="3" t="s">
        <v>333</v>
      </c>
      <c r="H25" s="3" t="s">
        <v>66</v>
      </c>
      <c r="I25" s="3">
        <v>9</v>
      </c>
      <c r="J25" s="3" t="s">
        <v>334</v>
      </c>
      <c r="K25" s="3">
        <v>9</v>
      </c>
      <c r="L25" s="3">
        <v>2.5</v>
      </c>
      <c r="M25" s="3">
        <v>2.5</v>
      </c>
      <c r="N25" s="3" t="s">
        <v>335</v>
      </c>
      <c r="O25" s="3" t="s">
        <v>87</v>
      </c>
      <c r="P25" s="3" t="s">
        <v>336</v>
      </c>
      <c r="Q25" s="3" t="s">
        <v>226</v>
      </c>
      <c r="R25" s="3" t="s">
        <v>337</v>
      </c>
      <c r="S25" s="3">
        <v>8</v>
      </c>
      <c r="T25" s="3" t="s">
        <v>338</v>
      </c>
      <c r="U25" s="3">
        <v>6</v>
      </c>
      <c r="V25" s="3" t="s">
        <v>339</v>
      </c>
      <c r="W25" s="3" t="s">
        <v>48</v>
      </c>
      <c r="X25" s="3" t="s">
        <v>340</v>
      </c>
      <c r="Y25" s="3" t="s">
        <v>50</v>
      </c>
      <c r="Z25" s="3" t="s">
        <v>341</v>
      </c>
      <c r="AA25" s="3">
        <v>8</v>
      </c>
      <c r="AB25" s="3">
        <v>62</v>
      </c>
      <c r="AC25" s="3" t="s">
        <v>342</v>
      </c>
      <c r="AD25" s="3" t="s">
        <v>343</v>
      </c>
      <c r="AE25" s="3" t="s">
        <v>344</v>
      </c>
      <c r="AF25" s="3">
        <v>9</v>
      </c>
      <c r="AG25" s="3" t="s">
        <v>345</v>
      </c>
      <c r="AH25" s="3" t="s">
        <v>176</v>
      </c>
      <c r="AI25" s="3">
        <v>60</v>
      </c>
      <c r="AJ25" s="3" t="s">
        <v>346</v>
      </c>
      <c r="AK25" s="3">
        <v>7</v>
      </c>
      <c r="AL25" s="3" t="s">
        <v>347</v>
      </c>
      <c r="AM25" s="3" t="s">
        <v>348</v>
      </c>
      <c r="AN25" s="3" t="s">
        <v>349</v>
      </c>
      <c r="AO25" s="6">
        <v>0.59722222221898846</v>
      </c>
      <c r="AP25" s="1">
        <f t="shared" si="0"/>
        <v>9</v>
      </c>
      <c r="AQ25" s="1">
        <f t="shared" si="1"/>
        <v>9</v>
      </c>
      <c r="AR25" s="1">
        <f t="shared" si="2"/>
        <v>10</v>
      </c>
      <c r="AS25" s="1">
        <f t="shared" si="3"/>
        <v>10</v>
      </c>
      <c r="AT25" s="1">
        <f t="shared" si="4"/>
        <v>8</v>
      </c>
      <c r="AU25" s="1">
        <f t="shared" si="5"/>
        <v>6</v>
      </c>
      <c r="AV25" s="1">
        <f t="shared" si="6"/>
        <v>0</v>
      </c>
      <c r="AW25" s="1">
        <f t="shared" si="7"/>
        <v>0</v>
      </c>
      <c r="AX25" s="1">
        <f t="shared" si="8"/>
        <v>8</v>
      </c>
      <c r="AY25" s="1">
        <f t="shared" si="9"/>
        <v>10</v>
      </c>
      <c r="AZ25" s="1">
        <f t="shared" si="10"/>
        <v>9</v>
      </c>
      <c r="BA25" s="1">
        <f t="shared" si="11"/>
        <v>10</v>
      </c>
      <c r="BB25" s="1">
        <f t="shared" si="12"/>
        <v>7</v>
      </c>
      <c r="BC25" s="21">
        <f t="shared" si="13"/>
        <v>9.1999999999999993</v>
      </c>
      <c r="BD25" s="21">
        <f t="shared" si="14"/>
        <v>3</v>
      </c>
      <c r="BE25" s="21">
        <f t="shared" si="15"/>
        <v>9.1666666666666661</v>
      </c>
      <c r="BF25" s="21">
        <f t="shared" si="16"/>
        <v>7.7333333333333334</v>
      </c>
      <c r="BG25" s="3" t="s">
        <v>31</v>
      </c>
    </row>
    <row r="26" spans="1:59" ht="13" x14ac:dyDescent="0.15">
      <c r="A26" s="2">
        <v>43581.703293217593</v>
      </c>
      <c r="B26" s="3" t="s">
        <v>29</v>
      </c>
      <c r="C26" s="3" t="s">
        <v>281</v>
      </c>
      <c r="D26" s="3" t="s">
        <v>31</v>
      </c>
      <c r="E26" s="58" t="s">
        <v>32</v>
      </c>
      <c r="F26" s="3" t="s">
        <v>64</v>
      </c>
      <c r="G26" s="3" t="s">
        <v>350</v>
      </c>
      <c r="H26" s="3" t="s">
        <v>35</v>
      </c>
      <c r="I26" s="3">
        <v>4</v>
      </c>
      <c r="J26" s="3" t="s">
        <v>351</v>
      </c>
      <c r="K26" s="3" t="s">
        <v>38</v>
      </c>
      <c r="L26" s="3">
        <v>1.9</v>
      </c>
      <c r="M26" s="4">
        <v>1.07</v>
      </c>
      <c r="N26" s="3" t="s">
        <v>352</v>
      </c>
      <c r="O26" s="3" t="s">
        <v>87</v>
      </c>
      <c r="P26" s="3" t="s">
        <v>353</v>
      </c>
      <c r="Q26" s="3">
        <v>7</v>
      </c>
      <c r="R26" s="3" t="s">
        <v>354</v>
      </c>
      <c r="S26" s="3">
        <v>1</v>
      </c>
      <c r="T26" s="3" t="s">
        <v>355</v>
      </c>
      <c r="U26" s="3" t="s">
        <v>46</v>
      </c>
      <c r="V26" s="3" t="s">
        <v>356</v>
      </c>
      <c r="W26" s="3" t="s">
        <v>48</v>
      </c>
      <c r="X26" s="5"/>
      <c r="Y26" s="3">
        <v>3</v>
      </c>
      <c r="Z26" s="3" t="s">
        <v>357</v>
      </c>
      <c r="AA26" s="3" t="s">
        <v>291</v>
      </c>
      <c r="AB26" s="3">
        <v>44</v>
      </c>
      <c r="AC26" s="3" t="s">
        <v>358</v>
      </c>
      <c r="AD26" s="3">
        <v>8</v>
      </c>
      <c r="AE26" s="3" t="s">
        <v>359</v>
      </c>
      <c r="AF26" s="3">
        <v>7</v>
      </c>
      <c r="AG26" s="3" t="s">
        <v>360</v>
      </c>
      <c r="AH26" s="3">
        <v>8</v>
      </c>
      <c r="AI26" s="3">
        <v>37</v>
      </c>
      <c r="AJ26" s="3" t="s">
        <v>361</v>
      </c>
      <c r="AK26" s="3">
        <v>7</v>
      </c>
      <c r="AL26" s="3" t="s">
        <v>362</v>
      </c>
      <c r="AM26" s="3" t="s">
        <v>363</v>
      </c>
      <c r="AN26" s="3" t="s">
        <v>298</v>
      </c>
      <c r="AO26" s="6">
        <v>0.61111111110949423</v>
      </c>
      <c r="AP26" s="1">
        <f t="shared" si="0"/>
        <v>4</v>
      </c>
      <c r="AQ26" s="1">
        <f t="shared" si="1"/>
        <v>5</v>
      </c>
      <c r="AR26" s="1">
        <f t="shared" si="2"/>
        <v>10</v>
      </c>
      <c r="AS26" s="1">
        <f t="shared" si="3"/>
        <v>7</v>
      </c>
      <c r="AT26" s="1">
        <f t="shared" si="4"/>
        <v>1</v>
      </c>
      <c r="AU26" s="1">
        <f t="shared" si="5"/>
        <v>5</v>
      </c>
      <c r="AV26" s="1">
        <f t="shared" si="6"/>
        <v>0</v>
      </c>
      <c r="AW26" s="1">
        <f t="shared" si="7"/>
        <v>3</v>
      </c>
      <c r="AX26" s="1">
        <f t="shared" si="8"/>
        <v>10</v>
      </c>
      <c r="AY26" s="1">
        <f t="shared" si="9"/>
        <v>8</v>
      </c>
      <c r="AZ26" s="1">
        <f t="shared" si="10"/>
        <v>7</v>
      </c>
      <c r="BA26" s="1">
        <f t="shared" si="11"/>
        <v>8</v>
      </c>
      <c r="BB26" s="1">
        <f t="shared" si="12"/>
        <v>7</v>
      </c>
      <c r="BC26" s="21">
        <f t="shared" si="13"/>
        <v>5.4</v>
      </c>
      <c r="BD26" s="21">
        <f t="shared" si="14"/>
        <v>3</v>
      </c>
      <c r="BE26" s="21">
        <f t="shared" si="15"/>
        <v>8.5</v>
      </c>
      <c r="BF26" s="21">
        <f t="shared" si="16"/>
        <v>5.7</v>
      </c>
      <c r="BG26" s="3" t="s">
        <v>31</v>
      </c>
    </row>
    <row r="27" spans="1:59" ht="13" x14ac:dyDescent="0.15">
      <c r="A27" s="2">
        <v>43581.70917858796</v>
      </c>
      <c r="B27" s="3" t="s">
        <v>29</v>
      </c>
      <c r="C27" s="3" t="s">
        <v>299</v>
      </c>
      <c r="D27" s="3" t="s">
        <v>31</v>
      </c>
      <c r="E27" s="58" t="s">
        <v>32</v>
      </c>
      <c r="F27" s="3" t="s">
        <v>147</v>
      </c>
      <c r="G27" s="3" t="s">
        <v>364</v>
      </c>
      <c r="H27" s="3" t="s">
        <v>66</v>
      </c>
      <c r="I27" s="3">
        <v>6</v>
      </c>
      <c r="J27" s="3" t="s">
        <v>365</v>
      </c>
      <c r="K27" s="3">
        <v>7</v>
      </c>
      <c r="L27" s="3">
        <v>4.7</v>
      </c>
      <c r="M27" s="3">
        <v>2</v>
      </c>
      <c r="N27" s="3" t="s">
        <v>366</v>
      </c>
      <c r="O27" s="3">
        <v>7</v>
      </c>
      <c r="P27" s="3" t="s">
        <v>367</v>
      </c>
      <c r="Q27" s="3">
        <v>7</v>
      </c>
      <c r="R27" s="3" t="s">
        <v>368</v>
      </c>
      <c r="S27" s="3" t="s">
        <v>44</v>
      </c>
      <c r="T27" s="3" t="s">
        <v>369</v>
      </c>
      <c r="U27" s="3">
        <v>6</v>
      </c>
      <c r="V27" s="3" t="s">
        <v>370</v>
      </c>
      <c r="W27" s="3">
        <v>7</v>
      </c>
      <c r="X27" s="3" t="s">
        <v>371</v>
      </c>
      <c r="Y27" s="3" t="s">
        <v>50</v>
      </c>
      <c r="Z27" s="3" t="s">
        <v>372</v>
      </c>
      <c r="AA27" s="3" t="s">
        <v>52</v>
      </c>
      <c r="AB27" s="3">
        <v>70</v>
      </c>
      <c r="AC27" s="3" t="s">
        <v>373</v>
      </c>
      <c r="AD27" s="3" t="s">
        <v>54</v>
      </c>
      <c r="AE27" s="3" t="s">
        <v>374</v>
      </c>
      <c r="AF27" s="3" t="s">
        <v>56</v>
      </c>
      <c r="AG27" s="3" t="s">
        <v>375</v>
      </c>
      <c r="AH27" s="3" t="s">
        <v>197</v>
      </c>
      <c r="AI27" s="3">
        <v>1</v>
      </c>
      <c r="AJ27" s="3" t="s">
        <v>376</v>
      </c>
      <c r="AK27" s="3">
        <v>3</v>
      </c>
      <c r="AL27" s="3" t="s">
        <v>377</v>
      </c>
      <c r="AM27" s="3" t="s">
        <v>378</v>
      </c>
      <c r="AN27" s="3" t="s">
        <v>280</v>
      </c>
      <c r="AO27" s="6">
        <v>0.65277777778101154</v>
      </c>
      <c r="AP27" s="1">
        <f t="shared" si="0"/>
        <v>6</v>
      </c>
      <c r="AQ27" s="1">
        <f t="shared" si="1"/>
        <v>7</v>
      </c>
      <c r="AR27" s="1">
        <f t="shared" si="2"/>
        <v>7</v>
      </c>
      <c r="AS27" s="1">
        <f t="shared" si="3"/>
        <v>7</v>
      </c>
      <c r="AT27" s="1">
        <f t="shared" si="4"/>
        <v>5</v>
      </c>
      <c r="AU27" s="1">
        <f t="shared" si="5"/>
        <v>6</v>
      </c>
      <c r="AV27" s="1">
        <f t="shared" si="6"/>
        <v>7</v>
      </c>
      <c r="AW27" s="1">
        <f t="shared" si="7"/>
        <v>0</v>
      </c>
      <c r="AX27" s="1">
        <f t="shared" si="8"/>
        <v>5</v>
      </c>
      <c r="AY27" s="1">
        <f t="shared" si="9"/>
        <v>5</v>
      </c>
      <c r="AZ27" s="1">
        <f t="shared" si="10"/>
        <v>5</v>
      </c>
      <c r="BA27" s="1">
        <f t="shared" si="11"/>
        <v>5</v>
      </c>
      <c r="BB27" s="1">
        <f t="shared" si="12"/>
        <v>3</v>
      </c>
      <c r="BC27" s="21">
        <f t="shared" si="13"/>
        <v>6.4</v>
      </c>
      <c r="BD27" s="21">
        <f t="shared" si="14"/>
        <v>5.333333333333333</v>
      </c>
      <c r="BE27" s="21">
        <f t="shared" si="15"/>
        <v>5</v>
      </c>
      <c r="BF27" s="21">
        <f t="shared" si="16"/>
        <v>5.5666666666666664</v>
      </c>
      <c r="BG27" s="3" t="s">
        <v>31</v>
      </c>
    </row>
    <row r="28" spans="1:59" ht="13" x14ac:dyDescent="0.15">
      <c r="A28" s="2">
        <v>43581.719931192129</v>
      </c>
      <c r="B28" s="3" t="s">
        <v>29</v>
      </c>
      <c r="C28" s="3" t="s">
        <v>314</v>
      </c>
      <c r="D28" s="3" t="s">
        <v>31</v>
      </c>
      <c r="E28" s="58" t="s">
        <v>32</v>
      </c>
      <c r="F28" s="3" t="s">
        <v>315</v>
      </c>
      <c r="G28" s="3" t="s">
        <v>379</v>
      </c>
      <c r="H28" s="3" t="s">
        <v>35</v>
      </c>
      <c r="I28" s="3" t="s">
        <v>36</v>
      </c>
      <c r="J28" s="3" t="s">
        <v>380</v>
      </c>
      <c r="K28" s="3" t="s">
        <v>381</v>
      </c>
      <c r="L28" s="3">
        <v>1.75</v>
      </c>
      <c r="M28" s="5"/>
      <c r="N28" s="3" t="s">
        <v>382</v>
      </c>
      <c r="O28" s="3">
        <v>9</v>
      </c>
      <c r="P28" s="3" t="s">
        <v>383</v>
      </c>
      <c r="Q28" s="3" t="s">
        <v>42</v>
      </c>
      <c r="R28" s="3" t="s">
        <v>384</v>
      </c>
      <c r="S28" s="3" t="s">
        <v>90</v>
      </c>
      <c r="T28" s="3" t="s">
        <v>385</v>
      </c>
      <c r="U28" s="3" t="s">
        <v>91</v>
      </c>
      <c r="V28" s="3" t="s">
        <v>386</v>
      </c>
      <c r="W28" s="3" t="s">
        <v>48</v>
      </c>
      <c r="X28" s="3" t="s">
        <v>387</v>
      </c>
      <c r="Y28" s="3">
        <v>4</v>
      </c>
      <c r="Z28" s="3" t="s">
        <v>388</v>
      </c>
      <c r="AA28" s="3" t="s">
        <v>52</v>
      </c>
      <c r="AB28" s="3">
        <v>71</v>
      </c>
      <c r="AC28" s="3" t="s">
        <v>389</v>
      </c>
      <c r="AD28" s="3">
        <v>6</v>
      </c>
      <c r="AE28" s="3" t="s">
        <v>390</v>
      </c>
      <c r="AF28" s="3">
        <v>1</v>
      </c>
      <c r="AG28" s="3" t="s">
        <v>391</v>
      </c>
      <c r="AH28" s="3" t="s">
        <v>58</v>
      </c>
      <c r="AI28" s="5"/>
      <c r="AJ28" s="5"/>
      <c r="AK28" s="3">
        <v>6</v>
      </c>
      <c r="AL28" s="3" t="s">
        <v>392</v>
      </c>
      <c r="AM28" s="3" t="s">
        <v>393</v>
      </c>
      <c r="AN28" s="3" t="s">
        <v>331</v>
      </c>
      <c r="AO28" s="6">
        <v>0.64583333333575865</v>
      </c>
      <c r="AP28" s="1">
        <f t="shared" si="0"/>
        <v>5</v>
      </c>
      <c r="AQ28" s="1">
        <f t="shared" si="1"/>
        <v>0</v>
      </c>
      <c r="AR28" s="1">
        <f t="shared" si="2"/>
        <v>9</v>
      </c>
      <c r="AS28" s="1">
        <f t="shared" si="3"/>
        <v>5</v>
      </c>
      <c r="AT28" s="1">
        <f t="shared" si="4"/>
        <v>0</v>
      </c>
      <c r="AU28" s="1">
        <f t="shared" si="5"/>
        <v>0</v>
      </c>
      <c r="AV28" s="1">
        <f t="shared" si="6"/>
        <v>0</v>
      </c>
      <c r="AW28" s="1">
        <f t="shared" si="7"/>
        <v>4</v>
      </c>
      <c r="AX28" s="1">
        <f t="shared" si="8"/>
        <v>5</v>
      </c>
      <c r="AY28" s="1">
        <f t="shared" si="9"/>
        <v>6</v>
      </c>
      <c r="AZ28" s="1">
        <f t="shared" si="10"/>
        <v>1</v>
      </c>
      <c r="BA28" s="1">
        <f t="shared" si="11"/>
        <v>0</v>
      </c>
      <c r="BB28" s="1">
        <f t="shared" si="12"/>
        <v>6</v>
      </c>
      <c r="BC28" s="21">
        <f t="shared" si="13"/>
        <v>3.8</v>
      </c>
      <c r="BD28" s="21">
        <f t="shared" si="14"/>
        <v>0.66666666666666663</v>
      </c>
      <c r="BE28" s="21">
        <f t="shared" si="15"/>
        <v>2.8333333333333335</v>
      </c>
      <c r="BF28" s="21">
        <f t="shared" si="16"/>
        <v>3.2</v>
      </c>
      <c r="BG28" s="3" t="s">
        <v>31</v>
      </c>
    </row>
    <row r="29" spans="1:59" ht="13" x14ac:dyDescent="0.15">
      <c r="A29" s="2">
        <v>43581.733428576394</v>
      </c>
      <c r="B29" s="3" t="s">
        <v>29</v>
      </c>
      <c r="C29" s="3" t="s">
        <v>281</v>
      </c>
      <c r="D29" s="3" t="s">
        <v>31</v>
      </c>
      <c r="E29" s="58" t="s">
        <v>32</v>
      </c>
      <c r="F29" s="3" t="s">
        <v>147</v>
      </c>
      <c r="G29" s="3" t="s">
        <v>394</v>
      </c>
      <c r="H29" s="3" t="s">
        <v>66</v>
      </c>
      <c r="I29" s="3">
        <v>4</v>
      </c>
      <c r="J29" s="3" t="s">
        <v>395</v>
      </c>
      <c r="K29" s="3" t="s">
        <v>38</v>
      </c>
      <c r="L29" s="3">
        <v>1.45</v>
      </c>
      <c r="M29" s="4">
        <v>1.1000000000000001</v>
      </c>
      <c r="N29" s="3" t="s">
        <v>396</v>
      </c>
      <c r="O29" s="3">
        <v>8</v>
      </c>
      <c r="P29" s="3" t="s">
        <v>397</v>
      </c>
      <c r="Q29" s="3" t="s">
        <v>42</v>
      </c>
      <c r="R29" s="3" t="s">
        <v>398</v>
      </c>
      <c r="S29" s="3" t="s">
        <v>90</v>
      </c>
      <c r="T29" s="3" t="s">
        <v>399</v>
      </c>
      <c r="U29" s="3">
        <v>6</v>
      </c>
      <c r="V29" s="3" t="s">
        <v>400</v>
      </c>
      <c r="W29" s="3" t="s">
        <v>48</v>
      </c>
      <c r="X29" s="3" t="s">
        <v>289</v>
      </c>
      <c r="Y29" s="3">
        <v>4</v>
      </c>
      <c r="Z29" s="3" t="s">
        <v>401</v>
      </c>
      <c r="AA29" s="3">
        <v>6</v>
      </c>
      <c r="AB29" s="3">
        <v>69</v>
      </c>
      <c r="AC29" s="3" t="s">
        <v>402</v>
      </c>
      <c r="AD29" s="3">
        <v>3</v>
      </c>
      <c r="AE29" s="3" t="s">
        <v>403</v>
      </c>
      <c r="AF29" s="3" t="s">
        <v>56</v>
      </c>
      <c r="AG29" s="3" t="s">
        <v>404</v>
      </c>
      <c r="AH29" s="3" t="s">
        <v>58</v>
      </c>
      <c r="AI29" s="5"/>
      <c r="AJ29" s="3" t="s">
        <v>405</v>
      </c>
      <c r="AK29" s="3">
        <v>2</v>
      </c>
      <c r="AL29" s="3" t="s">
        <v>406</v>
      </c>
      <c r="AM29" s="3" t="s">
        <v>407</v>
      </c>
      <c r="AN29" s="3" t="s">
        <v>298</v>
      </c>
      <c r="AO29" s="6">
        <v>0.63541666666424135</v>
      </c>
      <c r="AP29" s="1">
        <f t="shared" si="0"/>
        <v>4</v>
      </c>
      <c r="AQ29" s="1">
        <f t="shared" si="1"/>
        <v>5</v>
      </c>
      <c r="AR29" s="1">
        <f t="shared" si="2"/>
        <v>8</v>
      </c>
      <c r="AS29" s="1">
        <f t="shared" si="3"/>
        <v>5</v>
      </c>
      <c r="AT29" s="1">
        <f t="shared" si="4"/>
        <v>0</v>
      </c>
      <c r="AU29" s="1">
        <f t="shared" si="5"/>
        <v>6</v>
      </c>
      <c r="AV29" s="1">
        <f t="shared" si="6"/>
        <v>0</v>
      </c>
      <c r="AW29" s="1">
        <f t="shared" si="7"/>
        <v>4</v>
      </c>
      <c r="AX29" s="1">
        <f t="shared" si="8"/>
        <v>6</v>
      </c>
      <c r="AY29" s="1">
        <f t="shared" si="9"/>
        <v>3</v>
      </c>
      <c r="AZ29" s="1">
        <f t="shared" si="10"/>
        <v>5</v>
      </c>
      <c r="BA29" s="1">
        <f t="shared" si="11"/>
        <v>0</v>
      </c>
      <c r="BB29" s="1">
        <f t="shared" si="12"/>
        <v>2</v>
      </c>
      <c r="BC29" s="21">
        <f t="shared" si="13"/>
        <v>4.4000000000000004</v>
      </c>
      <c r="BD29" s="21">
        <f t="shared" si="14"/>
        <v>3.6666666666666665</v>
      </c>
      <c r="BE29" s="21">
        <f t="shared" si="15"/>
        <v>3.3333333333333335</v>
      </c>
      <c r="BF29" s="21">
        <f t="shared" si="16"/>
        <v>3.8</v>
      </c>
      <c r="BG29" s="3" t="s">
        <v>31</v>
      </c>
    </row>
    <row r="30" spans="1:59" ht="13" x14ac:dyDescent="0.15">
      <c r="A30" s="2">
        <v>43581.734107962962</v>
      </c>
      <c r="B30" s="3" t="s">
        <v>29</v>
      </c>
      <c r="C30" s="3" t="s">
        <v>262</v>
      </c>
      <c r="D30" s="3" t="s">
        <v>31</v>
      </c>
      <c r="E30" s="58" t="s">
        <v>32</v>
      </c>
      <c r="F30" s="3" t="s">
        <v>100</v>
      </c>
      <c r="G30" s="3" t="s">
        <v>408</v>
      </c>
      <c r="H30" s="3" t="s">
        <v>66</v>
      </c>
      <c r="I30" s="3" t="s">
        <v>36</v>
      </c>
      <c r="J30" s="3" t="s">
        <v>409</v>
      </c>
      <c r="K30" s="3" t="s">
        <v>38</v>
      </c>
      <c r="L30" s="3">
        <v>3.55</v>
      </c>
      <c r="M30" s="3">
        <v>1.2</v>
      </c>
      <c r="N30" s="3" t="s">
        <v>410</v>
      </c>
      <c r="O30" s="3">
        <v>6</v>
      </c>
      <c r="P30" s="3" t="s">
        <v>411</v>
      </c>
      <c r="Q30" s="3" t="s">
        <v>42</v>
      </c>
      <c r="R30" s="3" t="s">
        <v>412</v>
      </c>
      <c r="S30" s="3" t="s">
        <v>44</v>
      </c>
      <c r="T30" s="3" t="s">
        <v>413</v>
      </c>
      <c r="U30" s="3" t="s">
        <v>46</v>
      </c>
      <c r="V30" s="3" t="s">
        <v>414</v>
      </c>
      <c r="W30" s="3" t="s">
        <v>48</v>
      </c>
      <c r="X30" s="3" t="s">
        <v>272</v>
      </c>
      <c r="Y30" s="3" t="s">
        <v>50</v>
      </c>
      <c r="Z30" s="3" t="s">
        <v>415</v>
      </c>
      <c r="AA30" s="3">
        <v>7</v>
      </c>
      <c r="AB30" s="3">
        <v>60</v>
      </c>
      <c r="AC30" s="3" t="s">
        <v>416</v>
      </c>
      <c r="AD30" s="3">
        <v>7</v>
      </c>
      <c r="AE30" s="3" t="s">
        <v>417</v>
      </c>
      <c r="AF30" s="3" t="s">
        <v>56</v>
      </c>
      <c r="AG30" s="3" t="s">
        <v>418</v>
      </c>
      <c r="AH30" s="3">
        <v>7</v>
      </c>
      <c r="AI30" s="3">
        <v>17</v>
      </c>
      <c r="AJ30" s="3" t="s">
        <v>419</v>
      </c>
      <c r="AK30" s="3" t="s">
        <v>111</v>
      </c>
      <c r="AL30" s="3" t="s">
        <v>420</v>
      </c>
      <c r="AM30" s="3" t="s">
        <v>421</v>
      </c>
      <c r="AN30" s="3" t="s">
        <v>280</v>
      </c>
      <c r="AO30" s="6">
        <v>0.61111111110949423</v>
      </c>
      <c r="AP30" s="1">
        <f t="shared" si="0"/>
        <v>5</v>
      </c>
      <c r="AQ30" s="1">
        <f t="shared" si="1"/>
        <v>5</v>
      </c>
      <c r="AR30" s="1">
        <f t="shared" si="2"/>
        <v>6</v>
      </c>
      <c r="AS30" s="1">
        <f t="shared" si="3"/>
        <v>5</v>
      </c>
      <c r="AT30" s="1">
        <f t="shared" si="4"/>
        <v>5</v>
      </c>
      <c r="AU30" s="1">
        <f t="shared" si="5"/>
        <v>5</v>
      </c>
      <c r="AV30" s="1">
        <f t="shared" si="6"/>
        <v>0</v>
      </c>
      <c r="AW30" s="1">
        <f t="shared" si="7"/>
        <v>0</v>
      </c>
      <c r="AX30" s="1">
        <f t="shared" si="8"/>
        <v>7</v>
      </c>
      <c r="AY30" s="1">
        <f t="shared" si="9"/>
        <v>7</v>
      </c>
      <c r="AZ30" s="1">
        <f t="shared" si="10"/>
        <v>5</v>
      </c>
      <c r="BA30" s="1">
        <f t="shared" si="11"/>
        <v>7</v>
      </c>
      <c r="BB30" s="1">
        <f t="shared" si="12"/>
        <v>5</v>
      </c>
      <c r="BC30" s="21">
        <f t="shared" si="13"/>
        <v>5.2</v>
      </c>
      <c r="BD30" s="21">
        <f t="shared" si="14"/>
        <v>2.5</v>
      </c>
      <c r="BE30" s="21">
        <f t="shared" si="15"/>
        <v>6.666666666666667</v>
      </c>
      <c r="BF30" s="21">
        <f t="shared" si="16"/>
        <v>4.9333333333333336</v>
      </c>
      <c r="BG30" s="3" t="s">
        <v>31</v>
      </c>
    </row>
    <row r="31" spans="1:59" ht="13" x14ac:dyDescent="0.15">
      <c r="A31" s="2">
        <v>43581.734975543979</v>
      </c>
      <c r="B31" s="3" t="s">
        <v>29</v>
      </c>
      <c r="C31" s="3" t="s">
        <v>332</v>
      </c>
      <c r="D31" s="3" t="s">
        <v>31</v>
      </c>
      <c r="E31" s="58" t="s">
        <v>32</v>
      </c>
      <c r="F31" s="3" t="s">
        <v>113</v>
      </c>
      <c r="G31" s="3" t="s">
        <v>422</v>
      </c>
      <c r="H31" s="3" t="s">
        <v>66</v>
      </c>
      <c r="I31" s="3" t="s">
        <v>36</v>
      </c>
      <c r="J31" s="3" t="s">
        <v>423</v>
      </c>
      <c r="K31" s="3">
        <v>7</v>
      </c>
      <c r="L31" s="3">
        <v>3</v>
      </c>
      <c r="M31" s="3">
        <v>1.65</v>
      </c>
      <c r="N31" s="3" t="s">
        <v>424</v>
      </c>
      <c r="O31" s="3">
        <v>9</v>
      </c>
      <c r="P31" s="3" t="s">
        <v>425</v>
      </c>
      <c r="Q31" s="3">
        <v>7</v>
      </c>
      <c r="R31" s="3" t="s">
        <v>426</v>
      </c>
      <c r="S31" s="3" t="s">
        <v>44</v>
      </c>
      <c r="T31" s="3" t="s">
        <v>427</v>
      </c>
      <c r="U31" s="3">
        <v>7</v>
      </c>
      <c r="V31" s="3" t="s">
        <v>428</v>
      </c>
      <c r="W31" s="3" t="s">
        <v>48</v>
      </c>
      <c r="X31" s="3" t="s">
        <v>429</v>
      </c>
      <c r="Y31" s="3" t="s">
        <v>50</v>
      </c>
      <c r="Z31" s="3" t="s">
        <v>430</v>
      </c>
      <c r="AA31" s="3">
        <v>8</v>
      </c>
      <c r="AB31" s="3">
        <v>62</v>
      </c>
      <c r="AC31" s="3" t="s">
        <v>431</v>
      </c>
      <c r="AD31" s="3">
        <v>8</v>
      </c>
      <c r="AE31" s="3" t="s">
        <v>432</v>
      </c>
      <c r="AF31" s="3">
        <v>8</v>
      </c>
      <c r="AG31" s="3" t="s">
        <v>433</v>
      </c>
      <c r="AH31" s="3">
        <v>4</v>
      </c>
      <c r="AI31" s="3">
        <v>4</v>
      </c>
      <c r="AJ31" s="3" t="s">
        <v>434</v>
      </c>
      <c r="AK31" s="3">
        <v>7</v>
      </c>
      <c r="AL31" s="3" t="s">
        <v>435</v>
      </c>
      <c r="AM31" s="3" t="s">
        <v>436</v>
      </c>
      <c r="AN31" s="16" t="s">
        <v>349</v>
      </c>
      <c r="AO31" s="6">
        <v>0.625</v>
      </c>
      <c r="AP31" s="1">
        <f t="shared" si="0"/>
        <v>5</v>
      </c>
      <c r="AQ31" s="1">
        <f t="shared" si="1"/>
        <v>7</v>
      </c>
      <c r="AR31" s="1">
        <f t="shared" si="2"/>
        <v>9</v>
      </c>
      <c r="AS31" s="1">
        <f t="shared" si="3"/>
        <v>7</v>
      </c>
      <c r="AT31" s="1">
        <f t="shared" si="4"/>
        <v>5</v>
      </c>
      <c r="AU31" s="1">
        <f t="shared" si="5"/>
        <v>7</v>
      </c>
      <c r="AV31" s="1">
        <f t="shared" si="6"/>
        <v>0</v>
      </c>
      <c r="AW31" s="1">
        <f t="shared" si="7"/>
        <v>0</v>
      </c>
      <c r="AX31" s="1">
        <f t="shared" si="8"/>
        <v>8</v>
      </c>
      <c r="AY31" s="1">
        <f t="shared" si="9"/>
        <v>8</v>
      </c>
      <c r="AZ31" s="1">
        <f t="shared" si="10"/>
        <v>8</v>
      </c>
      <c r="BA31" s="1">
        <f t="shared" si="11"/>
        <v>4</v>
      </c>
      <c r="BB31" s="1">
        <f t="shared" si="12"/>
        <v>7</v>
      </c>
      <c r="BC31" s="21">
        <f t="shared" si="13"/>
        <v>6.6</v>
      </c>
      <c r="BD31" s="21">
        <f t="shared" si="14"/>
        <v>3.5</v>
      </c>
      <c r="BE31" s="21">
        <f t="shared" si="15"/>
        <v>6.666666666666667</v>
      </c>
      <c r="BF31" s="21">
        <f t="shared" si="16"/>
        <v>6.0333333333333332</v>
      </c>
      <c r="BG31" s="3" t="s">
        <v>31</v>
      </c>
    </row>
    <row r="32" spans="1:59" ht="13" x14ac:dyDescent="0.15">
      <c r="A32" s="2">
        <v>43581.749159722225</v>
      </c>
      <c r="B32" s="3" t="s">
        <v>29</v>
      </c>
      <c r="C32" s="3" t="s">
        <v>299</v>
      </c>
      <c r="D32" s="3" t="s">
        <v>31</v>
      </c>
      <c r="E32" s="58" t="s">
        <v>32</v>
      </c>
      <c r="F32" s="3" t="s">
        <v>33</v>
      </c>
      <c r="G32" s="3" t="s">
        <v>437</v>
      </c>
      <c r="H32" s="3" t="s">
        <v>35</v>
      </c>
      <c r="I32" s="3">
        <v>7</v>
      </c>
      <c r="J32" s="3" t="s">
        <v>438</v>
      </c>
      <c r="K32" s="3" t="s">
        <v>68</v>
      </c>
      <c r="L32" s="3">
        <v>4.4000000000000004</v>
      </c>
      <c r="M32" s="5"/>
      <c r="N32" s="3" t="s">
        <v>439</v>
      </c>
      <c r="O32" s="3">
        <v>9</v>
      </c>
      <c r="P32" s="3" t="s">
        <v>440</v>
      </c>
      <c r="Q32" s="3" t="s">
        <v>226</v>
      </c>
      <c r="R32" s="3" t="s">
        <v>441</v>
      </c>
      <c r="S32" s="3" t="s">
        <v>44</v>
      </c>
      <c r="T32" s="3" t="s">
        <v>442</v>
      </c>
      <c r="U32" s="3">
        <v>7</v>
      </c>
      <c r="V32" s="3" t="s">
        <v>443</v>
      </c>
      <c r="W32" s="3" t="s">
        <v>74</v>
      </c>
      <c r="X32" s="3" t="s">
        <v>444</v>
      </c>
      <c r="Y32" s="3" t="s">
        <v>92</v>
      </c>
      <c r="Z32" s="3" t="s">
        <v>445</v>
      </c>
      <c r="AA32" s="3">
        <v>7</v>
      </c>
      <c r="AB32" s="3">
        <v>63</v>
      </c>
      <c r="AC32" s="5"/>
      <c r="AD32" s="3">
        <v>3</v>
      </c>
      <c r="AE32" s="3" t="s">
        <v>446</v>
      </c>
      <c r="AF32" s="3">
        <v>8</v>
      </c>
      <c r="AG32" s="3" t="s">
        <v>447</v>
      </c>
      <c r="AH32" s="3" t="s">
        <v>197</v>
      </c>
      <c r="AI32" s="3">
        <v>30</v>
      </c>
      <c r="AJ32" s="5"/>
      <c r="AK32" s="3" t="s">
        <v>111</v>
      </c>
      <c r="AL32" s="3" t="s">
        <v>448</v>
      </c>
      <c r="AM32" s="3" t="s">
        <v>449</v>
      </c>
      <c r="AN32" s="3" t="s">
        <v>280</v>
      </c>
      <c r="AO32" s="6">
        <v>0.61111111110949423</v>
      </c>
      <c r="AP32" s="1">
        <f t="shared" si="0"/>
        <v>7</v>
      </c>
      <c r="AQ32" s="1">
        <f t="shared" si="1"/>
        <v>10</v>
      </c>
      <c r="AR32" s="1">
        <f t="shared" si="2"/>
        <v>9</v>
      </c>
      <c r="AS32" s="1">
        <f t="shared" si="3"/>
        <v>10</v>
      </c>
      <c r="AT32" s="1">
        <f t="shared" si="4"/>
        <v>5</v>
      </c>
      <c r="AU32" s="1">
        <f t="shared" si="5"/>
        <v>7</v>
      </c>
      <c r="AV32" s="1">
        <f t="shared" si="6"/>
        <v>5</v>
      </c>
      <c r="AW32" s="1">
        <f t="shared" si="7"/>
        <v>5</v>
      </c>
      <c r="AX32" s="1">
        <f t="shared" si="8"/>
        <v>7</v>
      </c>
      <c r="AY32" s="1">
        <f t="shared" si="9"/>
        <v>3</v>
      </c>
      <c r="AZ32" s="1">
        <f t="shared" si="10"/>
        <v>8</v>
      </c>
      <c r="BA32" s="1">
        <f t="shared" si="11"/>
        <v>5</v>
      </c>
      <c r="BB32" s="1">
        <f t="shared" si="12"/>
        <v>5</v>
      </c>
      <c r="BC32" s="21">
        <f t="shared" si="13"/>
        <v>8.1999999999999993</v>
      </c>
      <c r="BD32" s="21">
        <f t="shared" si="14"/>
        <v>6</v>
      </c>
      <c r="BE32" s="21">
        <f t="shared" si="15"/>
        <v>5.833333333333333</v>
      </c>
      <c r="BF32" s="21">
        <f t="shared" si="16"/>
        <v>6.9666666666666668</v>
      </c>
      <c r="BG32" s="3" t="s">
        <v>31</v>
      </c>
    </row>
    <row r="33" spans="1:59" ht="13" x14ac:dyDescent="0.15">
      <c r="A33" s="2">
        <v>43581.759380115742</v>
      </c>
      <c r="B33" s="3" t="s">
        <v>29</v>
      </c>
      <c r="C33" s="3" t="s">
        <v>332</v>
      </c>
      <c r="D33" s="3" t="s">
        <v>31</v>
      </c>
      <c r="E33" s="58" t="s">
        <v>32</v>
      </c>
      <c r="F33" s="3" t="s">
        <v>100</v>
      </c>
      <c r="G33" s="3" t="s">
        <v>450</v>
      </c>
      <c r="H33" s="3" t="s">
        <v>35</v>
      </c>
      <c r="I33" s="3">
        <v>9</v>
      </c>
      <c r="J33" s="3" t="s">
        <v>451</v>
      </c>
      <c r="K33" s="3">
        <v>9</v>
      </c>
      <c r="L33" s="3">
        <v>3</v>
      </c>
      <c r="M33" s="3">
        <v>1.2</v>
      </c>
      <c r="N33" s="3" t="s">
        <v>452</v>
      </c>
      <c r="O33" s="3" t="s">
        <v>87</v>
      </c>
      <c r="P33" s="3" t="s">
        <v>453</v>
      </c>
      <c r="Q33" s="3" t="s">
        <v>42</v>
      </c>
      <c r="R33" s="3" t="s">
        <v>454</v>
      </c>
      <c r="S33" s="3">
        <v>9</v>
      </c>
      <c r="T33" s="3" t="s">
        <v>455</v>
      </c>
      <c r="U33" s="3">
        <v>8</v>
      </c>
      <c r="V33" s="3" t="s">
        <v>456</v>
      </c>
      <c r="W33" s="3" t="s">
        <v>74</v>
      </c>
      <c r="X33" s="3" t="s">
        <v>457</v>
      </c>
      <c r="Y33" s="3" t="s">
        <v>92</v>
      </c>
      <c r="Z33" s="3" t="s">
        <v>458</v>
      </c>
      <c r="AA33" s="3" t="s">
        <v>52</v>
      </c>
      <c r="AB33" s="3">
        <v>49</v>
      </c>
      <c r="AC33" s="3" t="s">
        <v>459</v>
      </c>
      <c r="AD33" s="3">
        <v>3</v>
      </c>
      <c r="AE33" s="3" t="s">
        <v>460</v>
      </c>
      <c r="AF33" s="3">
        <v>9</v>
      </c>
      <c r="AG33" s="3" t="s">
        <v>461</v>
      </c>
      <c r="AH33" s="3" t="s">
        <v>58</v>
      </c>
      <c r="AI33" s="3">
        <v>0</v>
      </c>
      <c r="AJ33" s="3" t="s">
        <v>462</v>
      </c>
      <c r="AK33" s="3" t="s">
        <v>111</v>
      </c>
      <c r="AL33" s="3" t="s">
        <v>463</v>
      </c>
      <c r="AM33" s="3" t="s">
        <v>464</v>
      </c>
      <c r="AN33" s="3" t="s">
        <v>349</v>
      </c>
      <c r="AO33" s="6">
        <v>0.64583333333333337</v>
      </c>
      <c r="AP33" s="1">
        <f t="shared" si="0"/>
        <v>9</v>
      </c>
      <c r="AQ33" s="1">
        <f t="shared" si="1"/>
        <v>9</v>
      </c>
      <c r="AR33" s="1">
        <f t="shared" si="2"/>
        <v>10</v>
      </c>
      <c r="AS33" s="1">
        <f t="shared" si="3"/>
        <v>5</v>
      </c>
      <c r="AT33" s="1">
        <f t="shared" si="4"/>
        <v>9</v>
      </c>
      <c r="AU33" s="1">
        <f t="shared" si="5"/>
        <v>8</v>
      </c>
      <c r="AV33" s="1">
        <f t="shared" si="6"/>
        <v>5</v>
      </c>
      <c r="AW33" s="1">
        <f t="shared" si="7"/>
        <v>5</v>
      </c>
      <c r="AX33" s="1">
        <f t="shared" si="8"/>
        <v>5</v>
      </c>
      <c r="AY33" s="1">
        <f t="shared" si="9"/>
        <v>3</v>
      </c>
      <c r="AZ33" s="1">
        <f t="shared" si="10"/>
        <v>9</v>
      </c>
      <c r="BA33" s="1">
        <f t="shared" si="11"/>
        <v>0</v>
      </c>
      <c r="BB33" s="1">
        <f t="shared" si="12"/>
        <v>5</v>
      </c>
      <c r="BC33" s="21">
        <f t="shared" si="13"/>
        <v>8.4</v>
      </c>
      <c r="BD33" s="21">
        <f t="shared" si="14"/>
        <v>6.5</v>
      </c>
      <c r="BE33" s="21">
        <f t="shared" si="15"/>
        <v>3.6666666666666665</v>
      </c>
      <c r="BF33" s="21">
        <f t="shared" si="16"/>
        <v>6.7333333333333334</v>
      </c>
      <c r="BG33" s="3" t="s">
        <v>31</v>
      </c>
    </row>
    <row r="34" spans="1:59" ht="13" x14ac:dyDescent="0.15">
      <c r="A34" s="2">
        <v>43581.831377337963</v>
      </c>
      <c r="B34" s="3" t="s">
        <v>29</v>
      </c>
      <c r="C34" s="3" t="s">
        <v>332</v>
      </c>
      <c r="D34" s="3" t="s">
        <v>31</v>
      </c>
      <c r="E34" s="58" t="s">
        <v>32</v>
      </c>
      <c r="F34" s="3" t="s">
        <v>168</v>
      </c>
      <c r="G34" s="3" t="s">
        <v>465</v>
      </c>
      <c r="H34" s="3" t="s">
        <v>35</v>
      </c>
      <c r="I34" s="3">
        <v>2</v>
      </c>
      <c r="J34" s="3" t="s">
        <v>466</v>
      </c>
      <c r="K34" s="3">
        <v>6</v>
      </c>
      <c r="L34" s="3">
        <v>2.2999999999999998</v>
      </c>
      <c r="M34" s="3">
        <v>1.9</v>
      </c>
      <c r="N34" s="3" t="s">
        <v>467</v>
      </c>
      <c r="O34" s="3">
        <v>7</v>
      </c>
      <c r="P34" s="3" t="s">
        <v>468</v>
      </c>
      <c r="Q34" s="3" t="s">
        <v>42</v>
      </c>
      <c r="R34" s="3" t="s">
        <v>469</v>
      </c>
      <c r="S34" s="3" t="s">
        <v>90</v>
      </c>
      <c r="T34" s="3" t="s">
        <v>429</v>
      </c>
      <c r="U34" s="3" t="s">
        <v>91</v>
      </c>
      <c r="V34" s="3" t="s">
        <v>429</v>
      </c>
      <c r="W34" s="3" t="s">
        <v>48</v>
      </c>
      <c r="X34" s="3" t="s">
        <v>429</v>
      </c>
      <c r="Y34" s="3">
        <v>1</v>
      </c>
      <c r="Z34" s="3" t="s">
        <v>470</v>
      </c>
      <c r="AA34" s="3">
        <v>7</v>
      </c>
      <c r="AB34" s="3">
        <v>60</v>
      </c>
      <c r="AC34" s="3" t="s">
        <v>471</v>
      </c>
      <c r="AD34" s="3" t="s">
        <v>54</v>
      </c>
      <c r="AE34" s="3" t="s">
        <v>472</v>
      </c>
      <c r="AF34" s="3" t="s">
        <v>56</v>
      </c>
      <c r="AG34" s="3" t="s">
        <v>473</v>
      </c>
      <c r="AH34" s="3" t="s">
        <v>197</v>
      </c>
      <c r="AI34" s="3">
        <v>11</v>
      </c>
      <c r="AJ34" s="3" t="s">
        <v>474</v>
      </c>
      <c r="AK34" s="3" t="s">
        <v>111</v>
      </c>
      <c r="AL34" s="3" t="s">
        <v>475</v>
      </c>
      <c r="AM34" s="3" t="s">
        <v>476</v>
      </c>
      <c r="AN34" s="3" t="s">
        <v>349</v>
      </c>
      <c r="AO34" s="6">
        <v>0.625</v>
      </c>
      <c r="AP34" s="1">
        <f t="shared" si="0"/>
        <v>2</v>
      </c>
      <c r="AQ34" s="1">
        <f t="shared" si="1"/>
        <v>6</v>
      </c>
      <c r="AR34" s="1">
        <f t="shared" si="2"/>
        <v>7</v>
      </c>
      <c r="AS34" s="1">
        <f t="shared" si="3"/>
        <v>5</v>
      </c>
      <c r="AT34" s="1">
        <f t="shared" si="4"/>
        <v>0</v>
      </c>
      <c r="AU34" s="1">
        <f t="shared" si="5"/>
        <v>0</v>
      </c>
      <c r="AV34" s="1">
        <f t="shared" si="6"/>
        <v>0</v>
      </c>
      <c r="AW34" s="1">
        <f t="shared" si="7"/>
        <v>1</v>
      </c>
      <c r="AX34" s="1">
        <f t="shared" si="8"/>
        <v>7</v>
      </c>
      <c r="AY34" s="1">
        <f t="shared" si="9"/>
        <v>5</v>
      </c>
      <c r="AZ34" s="1">
        <f t="shared" si="10"/>
        <v>5</v>
      </c>
      <c r="BA34" s="1">
        <f t="shared" si="11"/>
        <v>5</v>
      </c>
      <c r="BB34" s="1">
        <f t="shared" si="12"/>
        <v>5</v>
      </c>
      <c r="BC34" s="21">
        <f t="shared" si="13"/>
        <v>4</v>
      </c>
      <c r="BD34" s="21">
        <f t="shared" si="14"/>
        <v>0.16666666666666666</v>
      </c>
      <c r="BE34" s="21">
        <f t="shared" si="15"/>
        <v>5.666666666666667</v>
      </c>
      <c r="BF34" s="21">
        <f t="shared" si="16"/>
        <v>3.6666666666666665</v>
      </c>
      <c r="BG34" s="3" t="s">
        <v>31</v>
      </c>
    </row>
    <row r="35" spans="1:59" ht="13" x14ac:dyDescent="0.15">
      <c r="A35" s="2">
        <v>43581.870130208335</v>
      </c>
      <c r="B35" s="3" t="s">
        <v>29</v>
      </c>
      <c r="C35" s="3" t="s">
        <v>332</v>
      </c>
      <c r="D35" s="3" t="s">
        <v>31</v>
      </c>
      <c r="E35" s="58" t="s">
        <v>32</v>
      </c>
      <c r="F35" s="3" t="s">
        <v>315</v>
      </c>
      <c r="G35" s="3" t="s">
        <v>477</v>
      </c>
      <c r="H35" s="3" t="s">
        <v>66</v>
      </c>
      <c r="I35" s="3">
        <v>8</v>
      </c>
      <c r="J35" s="3" t="s">
        <v>478</v>
      </c>
      <c r="K35" s="3">
        <v>9</v>
      </c>
      <c r="L35" s="3">
        <v>2.95</v>
      </c>
      <c r="M35" s="3">
        <v>2.2999999999999998</v>
      </c>
      <c r="N35" s="3" t="s">
        <v>479</v>
      </c>
      <c r="O35" s="3">
        <v>9</v>
      </c>
      <c r="P35" s="3" t="s">
        <v>480</v>
      </c>
      <c r="Q35" s="3" t="s">
        <v>226</v>
      </c>
      <c r="R35" s="3" t="s">
        <v>481</v>
      </c>
      <c r="S35" s="3">
        <v>8</v>
      </c>
      <c r="T35" s="3" t="s">
        <v>482</v>
      </c>
      <c r="U35" s="3" t="s">
        <v>91</v>
      </c>
      <c r="V35" s="3" t="s">
        <v>429</v>
      </c>
      <c r="W35" s="3" t="s">
        <v>48</v>
      </c>
      <c r="X35" s="3" t="s">
        <v>429</v>
      </c>
      <c r="Y35" s="3">
        <v>1</v>
      </c>
      <c r="Z35" s="3" t="s">
        <v>483</v>
      </c>
      <c r="AA35" s="3">
        <v>4</v>
      </c>
      <c r="AB35" s="3">
        <v>44</v>
      </c>
      <c r="AC35" s="3" t="s">
        <v>484</v>
      </c>
      <c r="AD35" s="3">
        <v>7</v>
      </c>
      <c r="AE35" s="3" t="s">
        <v>485</v>
      </c>
      <c r="AF35" s="3">
        <v>3</v>
      </c>
      <c r="AG35" s="3" t="s">
        <v>486</v>
      </c>
      <c r="AH35" s="3">
        <v>1</v>
      </c>
      <c r="AI35" s="3">
        <v>1</v>
      </c>
      <c r="AJ35" s="3" t="s">
        <v>487</v>
      </c>
      <c r="AK35" s="3">
        <v>6</v>
      </c>
      <c r="AL35" s="3" t="s">
        <v>488</v>
      </c>
      <c r="AM35" s="3" t="s">
        <v>489</v>
      </c>
      <c r="AN35" s="3" t="s">
        <v>349</v>
      </c>
      <c r="AO35" s="6">
        <v>0.65347222222044365</v>
      </c>
      <c r="AP35" s="1">
        <f t="shared" si="0"/>
        <v>8</v>
      </c>
      <c r="AQ35" s="1">
        <f t="shared" si="1"/>
        <v>9</v>
      </c>
      <c r="AR35" s="1">
        <f t="shared" si="2"/>
        <v>9</v>
      </c>
      <c r="AS35" s="1">
        <f t="shared" si="3"/>
        <v>10</v>
      </c>
      <c r="AT35" s="1">
        <f t="shared" si="4"/>
        <v>8</v>
      </c>
      <c r="AU35" s="1">
        <f t="shared" si="5"/>
        <v>0</v>
      </c>
      <c r="AV35" s="1">
        <f t="shared" si="6"/>
        <v>0</v>
      </c>
      <c r="AW35" s="1">
        <f t="shared" si="7"/>
        <v>1</v>
      </c>
      <c r="AX35" s="1">
        <f t="shared" si="8"/>
        <v>4</v>
      </c>
      <c r="AY35" s="1">
        <f t="shared" si="9"/>
        <v>7</v>
      </c>
      <c r="AZ35" s="1">
        <f t="shared" si="10"/>
        <v>3</v>
      </c>
      <c r="BA35" s="1">
        <f t="shared" si="11"/>
        <v>1</v>
      </c>
      <c r="BB35" s="1">
        <f t="shared" si="12"/>
        <v>6</v>
      </c>
      <c r="BC35" s="21">
        <f t="shared" si="13"/>
        <v>8.8000000000000007</v>
      </c>
      <c r="BD35" s="21">
        <f t="shared" si="14"/>
        <v>0.16666666666666666</v>
      </c>
      <c r="BE35" s="21">
        <f t="shared" si="15"/>
        <v>3.3333333333333335</v>
      </c>
      <c r="BF35" s="21">
        <f t="shared" si="16"/>
        <v>5.7</v>
      </c>
      <c r="BG35" s="3" t="s">
        <v>31</v>
      </c>
    </row>
    <row r="36" spans="1:59" ht="13" x14ac:dyDescent="0.15">
      <c r="A36" s="2">
        <v>43581.979328773145</v>
      </c>
      <c r="B36" s="3" t="s">
        <v>29</v>
      </c>
      <c r="C36" s="3" t="s">
        <v>314</v>
      </c>
      <c r="D36" s="3" t="s">
        <v>31</v>
      </c>
      <c r="E36" s="58" t="s">
        <v>32</v>
      </c>
      <c r="F36" s="3" t="s">
        <v>147</v>
      </c>
      <c r="G36" s="3" t="s">
        <v>490</v>
      </c>
      <c r="H36" s="3" t="s">
        <v>66</v>
      </c>
      <c r="I36" s="3" t="s">
        <v>36</v>
      </c>
      <c r="J36" s="3" t="s">
        <v>491</v>
      </c>
      <c r="K36" s="3" t="s">
        <v>38</v>
      </c>
      <c r="L36" s="3">
        <v>1.94</v>
      </c>
      <c r="M36" s="5"/>
      <c r="N36" s="3" t="s">
        <v>492</v>
      </c>
      <c r="O36" s="3">
        <v>8</v>
      </c>
      <c r="P36" s="3" t="s">
        <v>493</v>
      </c>
      <c r="Q36" s="3">
        <v>4</v>
      </c>
      <c r="R36" s="3" t="s">
        <v>494</v>
      </c>
      <c r="S36" s="3" t="s">
        <v>44</v>
      </c>
      <c r="T36" s="3" t="s">
        <v>495</v>
      </c>
      <c r="U36" s="3" t="s">
        <v>46</v>
      </c>
      <c r="V36" s="3" t="s">
        <v>496</v>
      </c>
      <c r="W36" s="3">
        <v>4</v>
      </c>
      <c r="X36" s="3" t="s">
        <v>497</v>
      </c>
      <c r="Y36" s="3" t="s">
        <v>50</v>
      </c>
      <c r="Z36" s="3" t="s">
        <v>498</v>
      </c>
      <c r="AA36" s="3" t="s">
        <v>52</v>
      </c>
      <c r="AB36" s="3">
        <v>62</v>
      </c>
      <c r="AC36" s="3" t="s">
        <v>499</v>
      </c>
      <c r="AD36" s="3" t="s">
        <v>54</v>
      </c>
      <c r="AE36" s="3" t="s">
        <v>500</v>
      </c>
      <c r="AF36" s="3" t="s">
        <v>275</v>
      </c>
      <c r="AG36" s="3" t="s">
        <v>501</v>
      </c>
      <c r="AH36" s="3" t="s">
        <v>58</v>
      </c>
      <c r="AI36" s="5"/>
      <c r="AJ36" s="3" t="s">
        <v>502</v>
      </c>
      <c r="AK36" s="3">
        <v>2</v>
      </c>
      <c r="AL36" s="3" t="s">
        <v>503</v>
      </c>
      <c r="AM36" s="3" t="s">
        <v>504</v>
      </c>
      <c r="AN36" s="3" t="s">
        <v>331</v>
      </c>
      <c r="AO36" s="6">
        <v>0.625</v>
      </c>
      <c r="AP36" s="1">
        <f t="shared" si="0"/>
        <v>5</v>
      </c>
      <c r="AQ36" s="1">
        <f t="shared" si="1"/>
        <v>5</v>
      </c>
      <c r="AR36" s="1">
        <f t="shared" si="2"/>
        <v>8</v>
      </c>
      <c r="AS36" s="1">
        <f t="shared" si="3"/>
        <v>4</v>
      </c>
      <c r="AT36" s="1">
        <f t="shared" si="4"/>
        <v>5</v>
      </c>
      <c r="AU36" s="1">
        <f t="shared" si="5"/>
        <v>5</v>
      </c>
      <c r="AV36" s="1">
        <f t="shared" si="6"/>
        <v>4</v>
      </c>
      <c r="AW36" s="1">
        <f t="shared" si="7"/>
        <v>0</v>
      </c>
      <c r="AX36" s="1">
        <f t="shared" si="8"/>
        <v>5</v>
      </c>
      <c r="AY36" s="1">
        <f t="shared" si="9"/>
        <v>5</v>
      </c>
      <c r="AZ36" s="1">
        <f t="shared" si="10"/>
        <v>0</v>
      </c>
      <c r="BA36" s="1">
        <f t="shared" si="11"/>
        <v>0</v>
      </c>
      <c r="BB36" s="1">
        <f t="shared" si="12"/>
        <v>2</v>
      </c>
      <c r="BC36" s="21">
        <f t="shared" si="13"/>
        <v>5.4</v>
      </c>
      <c r="BD36" s="21">
        <f t="shared" si="14"/>
        <v>3.8333333333333335</v>
      </c>
      <c r="BE36" s="21">
        <f t="shared" si="15"/>
        <v>2.5</v>
      </c>
      <c r="BF36" s="21">
        <f t="shared" si="16"/>
        <v>4.166666666666667</v>
      </c>
      <c r="BG36" s="3" t="s">
        <v>31</v>
      </c>
    </row>
    <row r="37" spans="1:59" ht="13" x14ac:dyDescent="0.15">
      <c r="A37" s="2">
        <v>43582.004240115741</v>
      </c>
      <c r="B37" s="3" t="s">
        <v>29</v>
      </c>
      <c r="C37" s="3" t="s">
        <v>314</v>
      </c>
      <c r="D37" s="3" t="s">
        <v>31</v>
      </c>
      <c r="E37" s="58" t="s">
        <v>32</v>
      </c>
      <c r="F37" s="3" t="s">
        <v>147</v>
      </c>
      <c r="G37" s="3" t="s">
        <v>505</v>
      </c>
      <c r="H37" s="3" t="s">
        <v>66</v>
      </c>
      <c r="I37" s="3" t="s">
        <v>36</v>
      </c>
      <c r="J37" s="3" t="s">
        <v>506</v>
      </c>
      <c r="K37" s="3">
        <v>8</v>
      </c>
      <c r="L37" s="3">
        <v>3</v>
      </c>
      <c r="M37" s="3">
        <v>1.9</v>
      </c>
      <c r="N37" s="3" t="s">
        <v>507</v>
      </c>
      <c r="O37" s="3">
        <v>8</v>
      </c>
      <c r="P37" s="3" t="s">
        <v>508</v>
      </c>
      <c r="Q37" s="3">
        <v>6</v>
      </c>
      <c r="R37" s="3" t="s">
        <v>509</v>
      </c>
      <c r="S37" s="3" t="s">
        <v>44</v>
      </c>
      <c r="T37" s="3" t="s">
        <v>510</v>
      </c>
      <c r="U37" s="3" t="s">
        <v>46</v>
      </c>
      <c r="V37" s="3" t="s">
        <v>511</v>
      </c>
      <c r="W37" s="3" t="s">
        <v>48</v>
      </c>
      <c r="X37" s="3" t="s">
        <v>512</v>
      </c>
      <c r="Y37" s="3" t="s">
        <v>92</v>
      </c>
      <c r="Z37" s="3" t="s">
        <v>513</v>
      </c>
      <c r="AA37" s="3" t="s">
        <v>52</v>
      </c>
      <c r="AB37" s="3">
        <v>79</v>
      </c>
      <c r="AC37" s="3" t="s">
        <v>514</v>
      </c>
      <c r="AD37" s="3" t="s">
        <v>54</v>
      </c>
      <c r="AE37" s="3" t="s">
        <v>515</v>
      </c>
      <c r="AF37" s="3">
        <v>8</v>
      </c>
      <c r="AG37" s="3" t="s">
        <v>516</v>
      </c>
      <c r="AH37" s="3" t="s">
        <v>58</v>
      </c>
      <c r="AI37" s="5"/>
      <c r="AJ37" s="3" t="s">
        <v>517</v>
      </c>
      <c r="AK37" s="3" t="s">
        <v>111</v>
      </c>
      <c r="AL37" s="3" t="s">
        <v>518</v>
      </c>
      <c r="AM37" s="3" t="s">
        <v>519</v>
      </c>
      <c r="AN37" s="3" t="s">
        <v>331</v>
      </c>
      <c r="AO37" s="6">
        <v>0.61111111110949423</v>
      </c>
      <c r="AP37" s="1">
        <f t="shared" si="0"/>
        <v>5</v>
      </c>
      <c r="AQ37" s="1">
        <f t="shared" si="1"/>
        <v>8</v>
      </c>
      <c r="AR37" s="1">
        <f t="shared" si="2"/>
        <v>8</v>
      </c>
      <c r="AS37" s="1">
        <f t="shared" si="3"/>
        <v>6</v>
      </c>
      <c r="AT37" s="1">
        <f t="shared" si="4"/>
        <v>5</v>
      </c>
      <c r="AU37" s="1">
        <f t="shared" si="5"/>
        <v>5</v>
      </c>
      <c r="AV37" s="1">
        <f t="shared" si="6"/>
        <v>0</v>
      </c>
      <c r="AW37" s="1">
        <f t="shared" si="7"/>
        <v>5</v>
      </c>
      <c r="AX37" s="1">
        <f t="shared" si="8"/>
        <v>5</v>
      </c>
      <c r="AY37" s="1">
        <f t="shared" si="9"/>
        <v>5</v>
      </c>
      <c r="AZ37" s="1">
        <f t="shared" si="10"/>
        <v>8</v>
      </c>
      <c r="BA37" s="1">
        <f t="shared" si="11"/>
        <v>0</v>
      </c>
      <c r="BB37" s="1">
        <f t="shared" si="12"/>
        <v>5</v>
      </c>
      <c r="BC37" s="21">
        <f t="shared" si="13"/>
        <v>6.4</v>
      </c>
      <c r="BD37" s="21">
        <f t="shared" si="14"/>
        <v>3.3333333333333335</v>
      </c>
      <c r="BE37" s="21">
        <f t="shared" si="15"/>
        <v>3.8333333333333335</v>
      </c>
      <c r="BF37" s="21">
        <f t="shared" si="16"/>
        <v>5.1333333333333337</v>
      </c>
      <c r="BG37" s="3" t="s">
        <v>31</v>
      </c>
    </row>
    <row r="38" spans="1:59" ht="13" x14ac:dyDescent="0.15">
      <c r="A38" s="2">
        <v>43582.040389629634</v>
      </c>
      <c r="B38" s="3" t="s">
        <v>29</v>
      </c>
      <c r="C38" s="3" t="s">
        <v>520</v>
      </c>
      <c r="D38" s="3" t="s">
        <v>31</v>
      </c>
      <c r="E38" s="58" t="s">
        <v>32</v>
      </c>
      <c r="F38" s="3" t="s">
        <v>147</v>
      </c>
      <c r="G38" s="3" t="s">
        <v>521</v>
      </c>
      <c r="H38" s="3" t="s">
        <v>66</v>
      </c>
      <c r="I38" s="3" t="s">
        <v>36</v>
      </c>
      <c r="J38" s="3" t="s">
        <v>522</v>
      </c>
      <c r="K38" s="3">
        <v>8</v>
      </c>
      <c r="L38" s="3">
        <v>2.9</v>
      </c>
      <c r="M38" s="3">
        <v>2</v>
      </c>
      <c r="N38" s="3" t="s">
        <v>523</v>
      </c>
      <c r="O38" s="3" t="s">
        <v>87</v>
      </c>
      <c r="P38" s="3" t="s">
        <v>524</v>
      </c>
      <c r="Q38" s="3" t="s">
        <v>42</v>
      </c>
      <c r="R38" s="3" t="s">
        <v>525</v>
      </c>
      <c r="S38" s="3" t="s">
        <v>44</v>
      </c>
      <c r="T38" s="3" t="s">
        <v>526</v>
      </c>
      <c r="U38" s="3">
        <v>4</v>
      </c>
      <c r="V38" s="3" t="s">
        <v>527</v>
      </c>
      <c r="W38" s="3" t="s">
        <v>48</v>
      </c>
      <c r="X38" s="5"/>
      <c r="Y38" s="3">
        <v>4</v>
      </c>
      <c r="Z38" s="3" t="s">
        <v>528</v>
      </c>
      <c r="AA38" s="3">
        <v>7</v>
      </c>
      <c r="AB38" s="3">
        <v>67</v>
      </c>
      <c r="AC38" s="3" t="s">
        <v>529</v>
      </c>
      <c r="AD38" s="3" t="s">
        <v>54</v>
      </c>
      <c r="AE38" s="3" t="s">
        <v>530</v>
      </c>
      <c r="AF38" s="3" t="s">
        <v>56</v>
      </c>
      <c r="AG38" s="3" t="s">
        <v>531</v>
      </c>
      <c r="AH38" s="3" t="s">
        <v>58</v>
      </c>
      <c r="AI38" s="5"/>
      <c r="AJ38" s="3" t="s">
        <v>532</v>
      </c>
      <c r="AK38" s="3" t="s">
        <v>111</v>
      </c>
      <c r="AL38" s="3" t="s">
        <v>533</v>
      </c>
      <c r="AM38" s="3" t="s">
        <v>534</v>
      </c>
      <c r="AN38" s="3" t="s">
        <v>535</v>
      </c>
      <c r="AO38" s="6">
        <v>0.65972222221898846</v>
      </c>
      <c r="AP38" s="1">
        <f t="shared" si="0"/>
        <v>5</v>
      </c>
      <c r="AQ38" s="1">
        <f t="shared" si="1"/>
        <v>8</v>
      </c>
      <c r="AR38" s="1">
        <f t="shared" si="2"/>
        <v>10</v>
      </c>
      <c r="AS38" s="1">
        <f t="shared" si="3"/>
        <v>5</v>
      </c>
      <c r="AT38" s="1">
        <f t="shared" si="4"/>
        <v>5</v>
      </c>
      <c r="AU38" s="1">
        <f t="shared" si="5"/>
        <v>4</v>
      </c>
      <c r="AV38" s="1">
        <f t="shared" si="6"/>
        <v>0</v>
      </c>
      <c r="AW38" s="1">
        <f t="shared" si="7"/>
        <v>4</v>
      </c>
      <c r="AX38" s="1">
        <f t="shared" si="8"/>
        <v>7</v>
      </c>
      <c r="AY38" s="1">
        <f t="shared" si="9"/>
        <v>5</v>
      </c>
      <c r="AZ38" s="1">
        <f t="shared" si="10"/>
        <v>5</v>
      </c>
      <c r="BA38" s="1">
        <f t="shared" si="11"/>
        <v>0</v>
      </c>
      <c r="BB38" s="1">
        <f t="shared" si="12"/>
        <v>5</v>
      </c>
      <c r="BC38" s="21">
        <f t="shared" si="13"/>
        <v>6.6</v>
      </c>
      <c r="BD38" s="21">
        <f t="shared" si="14"/>
        <v>2.6666666666666665</v>
      </c>
      <c r="BE38" s="21">
        <f t="shared" si="15"/>
        <v>4</v>
      </c>
      <c r="BF38" s="21">
        <f t="shared" si="16"/>
        <v>5.1333333333333337</v>
      </c>
      <c r="BG38" s="3" t="s">
        <v>31</v>
      </c>
    </row>
    <row r="39" spans="1:59" ht="13" x14ac:dyDescent="0.15">
      <c r="A39" s="2">
        <v>43582.529244710648</v>
      </c>
      <c r="B39" s="3" t="s">
        <v>29</v>
      </c>
      <c r="C39" s="3" t="s">
        <v>281</v>
      </c>
      <c r="D39" s="3" t="s">
        <v>31</v>
      </c>
      <c r="E39" s="58" t="s">
        <v>32</v>
      </c>
      <c r="F39" s="3" t="s">
        <v>147</v>
      </c>
      <c r="G39" s="3" t="s">
        <v>536</v>
      </c>
      <c r="H39" s="3" t="s">
        <v>66</v>
      </c>
      <c r="I39" s="3">
        <v>4</v>
      </c>
      <c r="J39" s="3" t="s">
        <v>537</v>
      </c>
      <c r="K39" s="3" t="s">
        <v>38</v>
      </c>
      <c r="L39" s="3">
        <v>1.72</v>
      </c>
      <c r="M39" s="3">
        <v>1.17</v>
      </c>
      <c r="N39" s="3" t="s">
        <v>538</v>
      </c>
      <c r="O39" s="3" t="s">
        <v>87</v>
      </c>
      <c r="P39" s="5"/>
      <c r="Q39" s="3">
        <v>6</v>
      </c>
      <c r="R39" s="3" t="s">
        <v>539</v>
      </c>
      <c r="S39" s="3" t="s">
        <v>90</v>
      </c>
      <c r="T39" s="5"/>
      <c r="U39" s="3">
        <v>8</v>
      </c>
      <c r="V39" s="3" t="s">
        <v>540</v>
      </c>
      <c r="W39" s="3" t="s">
        <v>48</v>
      </c>
      <c r="X39" s="5"/>
      <c r="Y39" s="3" t="s">
        <v>50</v>
      </c>
      <c r="Z39" s="5"/>
      <c r="AA39" s="3">
        <v>6</v>
      </c>
      <c r="AB39" s="3">
        <v>69</v>
      </c>
      <c r="AC39" s="3" t="s">
        <v>541</v>
      </c>
      <c r="AD39" s="3">
        <v>3</v>
      </c>
      <c r="AE39" s="3" t="s">
        <v>542</v>
      </c>
      <c r="AF39" s="3" t="s">
        <v>275</v>
      </c>
      <c r="AG39" s="5"/>
      <c r="AH39" s="3" t="s">
        <v>58</v>
      </c>
      <c r="AI39" s="5"/>
      <c r="AJ39" s="5"/>
      <c r="AK39" s="3" t="s">
        <v>111</v>
      </c>
      <c r="AL39" s="3" t="s">
        <v>543</v>
      </c>
      <c r="AM39" s="3" t="s">
        <v>544</v>
      </c>
      <c r="AN39" s="3" t="s">
        <v>298</v>
      </c>
      <c r="AO39" s="6">
        <v>0.67361111110949423</v>
      </c>
      <c r="AP39" s="1">
        <f t="shared" si="0"/>
        <v>4</v>
      </c>
      <c r="AQ39" s="1">
        <f t="shared" si="1"/>
        <v>5</v>
      </c>
      <c r="AR39" s="1">
        <f t="shared" si="2"/>
        <v>10</v>
      </c>
      <c r="AS39" s="1">
        <f t="shared" si="3"/>
        <v>6</v>
      </c>
      <c r="AT39" s="1">
        <f t="shared" si="4"/>
        <v>0</v>
      </c>
      <c r="AU39" s="1">
        <f t="shared" si="5"/>
        <v>8</v>
      </c>
      <c r="AV39" s="1">
        <f t="shared" si="6"/>
        <v>0</v>
      </c>
      <c r="AW39" s="1">
        <f t="shared" si="7"/>
        <v>0</v>
      </c>
      <c r="AX39" s="1">
        <f t="shared" si="8"/>
        <v>6</v>
      </c>
      <c r="AY39" s="1">
        <f t="shared" si="9"/>
        <v>3</v>
      </c>
      <c r="AZ39" s="1">
        <f t="shared" si="10"/>
        <v>0</v>
      </c>
      <c r="BA39" s="1">
        <f t="shared" si="11"/>
        <v>0</v>
      </c>
      <c r="BB39" s="1">
        <f t="shared" si="12"/>
        <v>5</v>
      </c>
      <c r="BC39" s="21">
        <f t="shared" si="13"/>
        <v>5</v>
      </c>
      <c r="BD39" s="21">
        <f t="shared" si="14"/>
        <v>4</v>
      </c>
      <c r="BE39" s="21">
        <f t="shared" si="15"/>
        <v>2.5</v>
      </c>
      <c r="BF39" s="21">
        <f t="shared" si="16"/>
        <v>4.3</v>
      </c>
      <c r="BG39" s="3" t="s">
        <v>31</v>
      </c>
    </row>
    <row r="40" spans="1:59" ht="13" x14ac:dyDescent="0.15">
      <c r="A40" s="8">
        <v>43359.714040960651</v>
      </c>
      <c r="B40" s="3" t="s">
        <v>29</v>
      </c>
      <c r="C40" s="9" t="s">
        <v>545</v>
      </c>
      <c r="D40" s="9" t="s">
        <v>546</v>
      </c>
      <c r="E40" s="59" t="s">
        <v>547</v>
      </c>
      <c r="F40" s="9" t="s">
        <v>315</v>
      </c>
      <c r="G40" s="9" t="s">
        <v>548</v>
      </c>
      <c r="H40" s="9" t="s">
        <v>35</v>
      </c>
      <c r="I40" s="9">
        <v>7</v>
      </c>
      <c r="J40" s="9" t="s">
        <v>549</v>
      </c>
      <c r="K40" s="9" t="s">
        <v>68</v>
      </c>
      <c r="L40" s="9">
        <v>3</v>
      </c>
      <c r="M40" s="10">
        <v>2.0699999999999998</v>
      </c>
      <c r="N40" s="9"/>
      <c r="O40" s="9" t="s">
        <v>87</v>
      </c>
      <c r="P40" s="9"/>
      <c r="Q40" s="9" t="s">
        <v>226</v>
      </c>
      <c r="R40" s="9"/>
      <c r="S40" s="9">
        <v>1</v>
      </c>
      <c r="T40" s="9" t="s">
        <v>550</v>
      </c>
      <c r="U40" s="9">
        <v>6</v>
      </c>
      <c r="V40" s="9" t="s">
        <v>551</v>
      </c>
      <c r="W40" s="9" t="s">
        <v>74</v>
      </c>
      <c r="X40" s="9"/>
      <c r="Y40" s="9" t="s">
        <v>50</v>
      </c>
      <c r="Z40" s="9"/>
      <c r="AA40" s="9">
        <v>6</v>
      </c>
      <c r="AB40" s="9">
        <v>74</v>
      </c>
      <c r="AC40" s="9"/>
      <c r="AD40" s="9" t="s">
        <v>54</v>
      </c>
      <c r="AE40" s="9"/>
      <c r="AF40" s="9" t="s">
        <v>552</v>
      </c>
      <c r="AG40" s="9"/>
      <c r="AH40" s="9">
        <v>8</v>
      </c>
      <c r="AI40" s="9">
        <v>11</v>
      </c>
      <c r="AJ40" s="9" t="s">
        <v>553</v>
      </c>
      <c r="AK40" s="9">
        <v>7</v>
      </c>
      <c r="AL40" s="9" t="s">
        <v>554</v>
      </c>
      <c r="AM40" s="9" t="s">
        <v>555</v>
      </c>
      <c r="AN40" s="9"/>
      <c r="AO40" s="9"/>
      <c r="AP40" s="1">
        <f t="shared" si="0"/>
        <v>7</v>
      </c>
      <c r="AQ40" s="1">
        <f t="shared" si="1"/>
        <v>10</v>
      </c>
      <c r="AR40" s="1">
        <f t="shared" si="2"/>
        <v>10</v>
      </c>
      <c r="AS40" s="1">
        <f t="shared" si="3"/>
        <v>10</v>
      </c>
      <c r="AT40" s="1">
        <f t="shared" si="4"/>
        <v>1</v>
      </c>
      <c r="AU40" s="1">
        <f t="shared" si="5"/>
        <v>6</v>
      </c>
      <c r="AV40" s="1">
        <f t="shared" si="6"/>
        <v>5</v>
      </c>
      <c r="AW40" s="1">
        <f t="shared" si="7"/>
        <v>0</v>
      </c>
      <c r="AX40" s="1">
        <f t="shared" si="8"/>
        <v>6</v>
      </c>
      <c r="AY40" s="1">
        <f t="shared" si="9"/>
        <v>5</v>
      </c>
      <c r="AZ40" s="1">
        <f t="shared" si="10"/>
        <v>0</v>
      </c>
      <c r="BA40" s="1">
        <f t="shared" si="11"/>
        <v>8</v>
      </c>
      <c r="BB40" s="1">
        <f t="shared" si="12"/>
        <v>7</v>
      </c>
      <c r="BC40" s="21">
        <f t="shared" si="13"/>
        <v>7.6</v>
      </c>
      <c r="BD40" s="21">
        <f t="shared" si="14"/>
        <v>4.666666666666667</v>
      </c>
      <c r="BE40" s="21">
        <f t="shared" si="15"/>
        <v>5.5</v>
      </c>
      <c r="BF40" s="21">
        <f t="shared" si="16"/>
        <v>6.5333333333333332</v>
      </c>
      <c r="BG40" s="9" t="s">
        <v>546</v>
      </c>
    </row>
    <row r="41" spans="1:59" ht="13" x14ac:dyDescent="0.15">
      <c r="A41" s="8">
        <v>43359.746146296297</v>
      </c>
      <c r="B41" s="3" t="s">
        <v>29</v>
      </c>
      <c r="C41" s="9" t="s">
        <v>545</v>
      </c>
      <c r="D41" s="9" t="s">
        <v>546</v>
      </c>
      <c r="E41" s="59" t="s">
        <v>547</v>
      </c>
      <c r="F41" s="9" t="s">
        <v>64</v>
      </c>
      <c r="G41" s="9" t="s">
        <v>556</v>
      </c>
      <c r="H41" s="9" t="s">
        <v>66</v>
      </c>
      <c r="I41" s="9">
        <v>8</v>
      </c>
      <c r="J41" s="9" t="s">
        <v>557</v>
      </c>
      <c r="K41" s="9">
        <v>8</v>
      </c>
      <c r="L41" s="9">
        <v>2</v>
      </c>
      <c r="M41" s="9">
        <v>1.2</v>
      </c>
      <c r="N41" s="9" t="s">
        <v>558</v>
      </c>
      <c r="O41" s="9" t="s">
        <v>87</v>
      </c>
      <c r="P41" s="9"/>
      <c r="Q41" s="9" t="s">
        <v>42</v>
      </c>
      <c r="R41" s="9" t="s">
        <v>559</v>
      </c>
      <c r="S41" s="9" t="s">
        <v>560</v>
      </c>
      <c r="T41" s="9"/>
      <c r="U41" s="9">
        <v>9</v>
      </c>
      <c r="V41" s="9" t="s">
        <v>561</v>
      </c>
      <c r="W41" s="9">
        <v>7</v>
      </c>
      <c r="X41" s="9"/>
      <c r="Y41" s="9" t="s">
        <v>50</v>
      </c>
      <c r="Z41" s="9"/>
      <c r="AA41" s="9">
        <v>6</v>
      </c>
      <c r="AB41" s="9">
        <v>66</v>
      </c>
      <c r="AC41" s="9" t="s">
        <v>562</v>
      </c>
      <c r="AD41" s="9" t="s">
        <v>563</v>
      </c>
      <c r="AE41" s="9"/>
      <c r="AF41" s="9" t="s">
        <v>56</v>
      </c>
      <c r="AG41" s="9"/>
      <c r="AH41" s="9">
        <v>2</v>
      </c>
      <c r="AI41" s="9">
        <v>7</v>
      </c>
      <c r="AJ41" s="9" t="s">
        <v>564</v>
      </c>
      <c r="AK41" s="9">
        <v>4</v>
      </c>
      <c r="AL41" s="9" t="s">
        <v>565</v>
      </c>
      <c r="AM41" s="9" t="s">
        <v>566</v>
      </c>
      <c r="AN41" s="9"/>
      <c r="AO41" s="9"/>
      <c r="AP41" s="1">
        <f t="shared" si="0"/>
        <v>8</v>
      </c>
      <c r="AQ41" s="1">
        <f t="shared" si="1"/>
        <v>8</v>
      </c>
      <c r="AR41" s="1">
        <f t="shared" si="2"/>
        <v>10</v>
      </c>
      <c r="AS41" s="1">
        <f t="shared" si="3"/>
        <v>5</v>
      </c>
      <c r="AT41" s="1">
        <f t="shared" si="4"/>
        <v>10</v>
      </c>
      <c r="AU41" s="1">
        <f t="shared" si="5"/>
        <v>9</v>
      </c>
      <c r="AV41" s="1">
        <f t="shared" si="6"/>
        <v>7</v>
      </c>
      <c r="AW41" s="1">
        <f t="shared" si="7"/>
        <v>0</v>
      </c>
      <c r="AX41" s="1">
        <f t="shared" si="8"/>
        <v>6</v>
      </c>
      <c r="AY41" s="1">
        <f t="shared" si="9"/>
        <v>0</v>
      </c>
      <c r="AZ41" s="1">
        <f t="shared" si="10"/>
        <v>5</v>
      </c>
      <c r="BA41" s="1">
        <f t="shared" si="11"/>
        <v>2</v>
      </c>
      <c r="BB41" s="1">
        <f t="shared" si="12"/>
        <v>4</v>
      </c>
      <c r="BC41" s="21">
        <f t="shared" si="13"/>
        <v>8.1999999999999993</v>
      </c>
      <c r="BD41" s="21">
        <f t="shared" si="14"/>
        <v>6.833333333333333</v>
      </c>
      <c r="BE41" s="21">
        <f t="shared" si="15"/>
        <v>3.5</v>
      </c>
      <c r="BF41" s="21">
        <f t="shared" si="16"/>
        <v>6.5666666666666664</v>
      </c>
      <c r="BG41" s="9" t="s">
        <v>546</v>
      </c>
    </row>
    <row r="42" spans="1:59" ht="13" x14ac:dyDescent="0.15">
      <c r="A42" s="8">
        <v>43359.805120590274</v>
      </c>
      <c r="B42" s="3" t="s">
        <v>29</v>
      </c>
      <c r="C42" s="9" t="s">
        <v>567</v>
      </c>
      <c r="D42" s="9" t="s">
        <v>546</v>
      </c>
      <c r="E42" s="59" t="s">
        <v>547</v>
      </c>
      <c r="F42" s="9" t="s">
        <v>64</v>
      </c>
      <c r="G42" s="9" t="s">
        <v>568</v>
      </c>
      <c r="H42" s="9" t="s">
        <v>264</v>
      </c>
      <c r="I42" s="9">
        <v>9</v>
      </c>
      <c r="J42" s="9" t="s">
        <v>569</v>
      </c>
      <c r="K42" s="9" t="s">
        <v>68</v>
      </c>
      <c r="L42" s="9">
        <v>5</v>
      </c>
      <c r="M42" s="9">
        <v>2</v>
      </c>
      <c r="N42" s="9" t="s">
        <v>570</v>
      </c>
      <c r="O42" s="9" t="s">
        <v>87</v>
      </c>
      <c r="P42" s="9"/>
      <c r="Q42" s="9" t="s">
        <v>226</v>
      </c>
      <c r="R42" s="9"/>
      <c r="S42" s="9" t="s">
        <v>44</v>
      </c>
      <c r="T42" s="9" t="s">
        <v>571</v>
      </c>
      <c r="U42" s="9" t="s">
        <v>91</v>
      </c>
      <c r="V42" s="9"/>
      <c r="W42" s="9" t="s">
        <v>48</v>
      </c>
      <c r="X42" s="9"/>
      <c r="Y42" s="9" t="s">
        <v>50</v>
      </c>
      <c r="Z42" s="9"/>
      <c r="AA42" s="9">
        <v>8</v>
      </c>
      <c r="AB42" s="9">
        <v>67</v>
      </c>
      <c r="AC42" s="9" t="s">
        <v>572</v>
      </c>
      <c r="AD42" s="9" t="s">
        <v>54</v>
      </c>
      <c r="AE42" s="9"/>
      <c r="AF42" s="9" t="s">
        <v>552</v>
      </c>
      <c r="AG42" s="9"/>
      <c r="AH42" s="9" t="s">
        <v>58</v>
      </c>
      <c r="AI42" s="9">
        <v>0</v>
      </c>
      <c r="AJ42" s="9" t="s">
        <v>573</v>
      </c>
      <c r="AK42" s="9" t="s">
        <v>574</v>
      </c>
      <c r="AL42" s="9" t="s">
        <v>575</v>
      </c>
      <c r="AM42" s="9" t="s">
        <v>576</v>
      </c>
      <c r="AN42" s="9"/>
      <c r="AO42" s="9"/>
      <c r="AP42" s="1">
        <f t="shared" si="0"/>
        <v>9</v>
      </c>
      <c r="AQ42" s="1">
        <f t="shared" si="1"/>
        <v>10</v>
      </c>
      <c r="AR42" s="1">
        <f t="shared" si="2"/>
        <v>10</v>
      </c>
      <c r="AS42" s="1">
        <f t="shared" si="3"/>
        <v>10</v>
      </c>
      <c r="AT42" s="1">
        <f t="shared" si="4"/>
        <v>5</v>
      </c>
      <c r="AU42" s="1">
        <f t="shared" si="5"/>
        <v>0</v>
      </c>
      <c r="AV42" s="1">
        <f t="shared" si="6"/>
        <v>0</v>
      </c>
      <c r="AW42" s="1">
        <f t="shared" si="7"/>
        <v>0</v>
      </c>
      <c r="AX42" s="1">
        <f t="shared" si="8"/>
        <v>8</v>
      </c>
      <c r="AY42" s="1">
        <f t="shared" si="9"/>
        <v>5</v>
      </c>
      <c r="AZ42" s="1">
        <f t="shared" si="10"/>
        <v>0</v>
      </c>
      <c r="BA42" s="1">
        <f t="shared" si="11"/>
        <v>0</v>
      </c>
      <c r="BB42" s="1">
        <f t="shared" si="12"/>
        <v>0</v>
      </c>
      <c r="BC42" s="21">
        <f t="shared" si="13"/>
        <v>8.8000000000000007</v>
      </c>
      <c r="BD42" s="21">
        <f t="shared" si="14"/>
        <v>0</v>
      </c>
      <c r="BE42" s="21">
        <f t="shared" si="15"/>
        <v>3.5</v>
      </c>
      <c r="BF42" s="21">
        <f t="shared" si="16"/>
        <v>5.0999999999999996</v>
      </c>
      <c r="BG42" s="9" t="s">
        <v>546</v>
      </c>
    </row>
    <row r="43" spans="1:59" ht="13" x14ac:dyDescent="0.15">
      <c r="A43" s="8">
        <v>43359.8229587963</v>
      </c>
      <c r="B43" s="3" t="s">
        <v>29</v>
      </c>
      <c r="C43" s="9" t="s">
        <v>577</v>
      </c>
      <c r="D43" s="9" t="s">
        <v>546</v>
      </c>
      <c r="E43" s="59" t="s">
        <v>547</v>
      </c>
      <c r="F43" s="9" t="s">
        <v>64</v>
      </c>
      <c r="G43" s="9" t="s">
        <v>578</v>
      </c>
      <c r="H43" s="9" t="s">
        <v>35</v>
      </c>
      <c r="I43" s="9">
        <v>8</v>
      </c>
      <c r="J43" s="9"/>
      <c r="K43" s="9" t="s">
        <v>68</v>
      </c>
      <c r="L43" s="9">
        <v>4</v>
      </c>
      <c r="M43" s="9">
        <v>2.6</v>
      </c>
      <c r="N43" s="9"/>
      <c r="O43" s="9" t="s">
        <v>87</v>
      </c>
      <c r="P43" s="9"/>
      <c r="Q43" s="9" t="s">
        <v>226</v>
      </c>
      <c r="R43" s="9"/>
      <c r="S43" s="9" t="s">
        <v>44</v>
      </c>
      <c r="T43" s="9" t="s">
        <v>579</v>
      </c>
      <c r="U43" s="9">
        <v>7</v>
      </c>
      <c r="V43" s="9" t="s">
        <v>580</v>
      </c>
      <c r="W43" s="9" t="s">
        <v>74</v>
      </c>
      <c r="X43" s="9"/>
      <c r="Y43" s="9" t="s">
        <v>50</v>
      </c>
      <c r="Z43" s="9"/>
      <c r="AA43" s="9">
        <v>3</v>
      </c>
      <c r="AB43" s="9">
        <v>73</v>
      </c>
      <c r="AC43" s="9" t="s">
        <v>581</v>
      </c>
      <c r="AD43" s="9" t="s">
        <v>54</v>
      </c>
      <c r="AE43" s="9"/>
      <c r="AF43" s="9" t="s">
        <v>56</v>
      </c>
      <c r="AG43" s="9"/>
      <c r="AH43" s="9" t="s">
        <v>197</v>
      </c>
      <c r="AI43" s="9">
        <v>3</v>
      </c>
      <c r="AJ43" s="9" t="s">
        <v>582</v>
      </c>
      <c r="AK43" s="9" t="s">
        <v>574</v>
      </c>
      <c r="AL43" s="9" t="s">
        <v>583</v>
      </c>
      <c r="AM43" s="9" t="s">
        <v>584</v>
      </c>
      <c r="AN43" s="9"/>
      <c r="AO43" s="9"/>
      <c r="AP43" s="1">
        <f t="shared" si="0"/>
        <v>8</v>
      </c>
      <c r="AQ43" s="1">
        <f t="shared" si="1"/>
        <v>10</v>
      </c>
      <c r="AR43" s="1">
        <f t="shared" si="2"/>
        <v>10</v>
      </c>
      <c r="AS43" s="1">
        <f t="shared" si="3"/>
        <v>10</v>
      </c>
      <c r="AT43" s="1">
        <f t="shared" si="4"/>
        <v>5</v>
      </c>
      <c r="AU43" s="1">
        <f t="shared" si="5"/>
        <v>7</v>
      </c>
      <c r="AV43" s="1">
        <f t="shared" si="6"/>
        <v>5</v>
      </c>
      <c r="AW43" s="1">
        <f t="shared" si="7"/>
        <v>0</v>
      </c>
      <c r="AX43" s="1">
        <f t="shared" si="8"/>
        <v>3</v>
      </c>
      <c r="AY43" s="1">
        <f t="shared" si="9"/>
        <v>5</v>
      </c>
      <c r="AZ43" s="1">
        <f t="shared" si="10"/>
        <v>5</v>
      </c>
      <c r="BA43" s="1">
        <f t="shared" si="11"/>
        <v>5</v>
      </c>
      <c r="BB43" s="1">
        <f t="shared" si="12"/>
        <v>0</v>
      </c>
      <c r="BC43" s="21">
        <f t="shared" si="13"/>
        <v>8.6</v>
      </c>
      <c r="BD43" s="21">
        <f t="shared" si="14"/>
        <v>5.166666666666667</v>
      </c>
      <c r="BE43" s="21">
        <f t="shared" si="15"/>
        <v>4.333333333333333</v>
      </c>
      <c r="BF43" s="21">
        <f t="shared" si="16"/>
        <v>6.2</v>
      </c>
      <c r="BG43" s="9" t="s">
        <v>546</v>
      </c>
    </row>
    <row r="44" spans="1:59" ht="13" x14ac:dyDescent="0.15">
      <c r="A44" s="8">
        <v>43359.869168217592</v>
      </c>
      <c r="B44" s="3" t="s">
        <v>29</v>
      </c>
      <c r="C44" s="9" t="s">
        <v>567</v>
      </c>
      <c r="D44" s="9" t="s">
        <v>546</v>
      </c>
      <c r="E44" s="59" t="s">
        <v>547</v>
      </c>
      <c r="F44" s="9" t="s">
        <v>315</v>
      </c>
      <c r="G44" s="9" t="s">
        <v>585</v>
      </c>
      <c r="H44" s="9" t="s">
        <v>66</v>
      </c>
      <c r="I44" s="9">
        <v>9</v>
      </c>
      <c r="J44" s="9"/>
      <c r="K44" s="9" t="s">
        <v>68</v>
      </c>
      <c r="L44" s="9">
        <v>4</v>
      </c>
      <c r="M44" s="9">
        <v>1.7</v>
      </c>
      <c r="N44" s="9" t="s">
        <v>586</v>
      </c>
      <c r="O44" s="9" t="s">
        <v>87</v>
      </c>
      <c r="P44" s="9"/>
      <c r="Q44" s="9">
        <v>3</v>
      </c>
      <c r="R44" s="9" t="s">
        <v>587</v>
      </c>
      <c r="S44" s="9" t="s">
        <v>44</v>
      </c>
      <c r="T44" s="9" t="s">
        <v>588</v>
      </c>
      <c r="U44" s="9" t="s">
        <v>46</v>
      </c>
      <c r="V44" s="9"/>
      <c r="W44" s="9" t="s">
        <v>74</v>
      </c>
      <c r="X44" s="9"/>
      <c r="Y44" s="9" t="s">
        <v>50</v>
      </c>
      <c r="Z44" s="9"/>
      <c r="AA44" s="9">
        <v>3</v>
      </c>
      <c r="AB44" s="9">
        <v>74</v>
      </c>
      <c r="AC44" s="9" t="s">
        <v>589</v>
      </c>
      <c r="AD44" s="9">
        <v>1</v>
      </c>
      <c r="AE44" s="9" t="s">
        <v>590</v>
      </c>
      <c r="AF44" s="9" t="s">
        <v>552</v>
      </c>
      <c r="AG44" s="9" t="s">
        <v>591</v>
      </c>
      <c r="AH44" s="9" t="s">
        <v>58</v>
      </c>
      <c r="AI44" s="9">
        <v>0</v>
      </c>
      <c r="AJ44" s="9" t="s">
        <v>592</v>
      </c>
      <c r="AK44" s="9" t="s">
        <v>574</v>
      </c>
      <c r="AL44" s="9" t="s">
        <v>593</v>
      </c>
      <c r="AM44" s="9" t="s">
        <v>594</v>
      </c>
      <c r="AN44" s="9"/>
      <c r="AO44" s="9"/>
      <c r="AP44" s="1">
        <f t="shared" si="0"/>
        <v>9</v>
      </c>
      <c r="AQ44" s="1">
        <f t="shared" si="1"/>
        <v>10</v>
      </c>
      <c r="AR44" s="1">
        <f t="shared" si="2"/>
        <v>10</v>
      </c>
      <c r="AS44" s="1">
        <f t="shared" si="3"/>
        <v>3</v>
      </c>
      <c r="AT44" s="1">
        <f t="shared" si="4"/>
        <v>5</v>
      </c>
      <c r="AU44" s="1">
        <f t="shared" si="5"/>
        <v>5</v>
      </c>
      <c r="AV44" s="1">
        <f t="shared" si="6"/>
        <v>5</v>
      </c>
      <c r="AW44" s="1">
        <f t="shared" si="7"/>
        <v>0</v>
      </c>
      <c r="AX44" s="1">
        <f t="shared" si="8"/>
        <v>3</v>
      </c>
      <c r="AY44" s="1">
        <f t="shared" si="9"/>
        <v>1</v>
      </c>
      <c r="AZ44" s="1">
        <f t="shared" si="10"/>
        <v>0</v>
      </c>
      <c r="BA44" s="1">
        <f t="shared" si="11"/>
        <v>0</v>
      </c>
      <c r="BB44" s="1">
        <f t="shared" si="12"/>
        <v>0</v>
      </c>
      <c r="BC44" s="21">
        <f t="shared" si="13"/>
        <v>7.4</v>
      </c>
      <c r="BD44" s="21">
        <f t="shared" si="14"/>
        <v>4.166666666666667</v>
      </c>
      <c r="BE44" s="21">
        <f t="shared" si="15"/>
        <v>1.1666666666666667</v>
      </c>
      <c r="BF44" s="21">
        <f t="shared" si="16"/>
        <v>4.7666666666666666</v>
      </c>
      <c r="BG44" s="9" t="s">
        <v>546</v>
      </c>
    </row>
    <row r="45" spans="1:59" ht="13" x14ac:dyDescent="0.15">
      <c r="A45" s="2">
        <v>43544.732607442129</v>
      </c>
      <c r="B45" s="3" t="s">
        <v>29</v>
      </c>
      <c r="C45" s="3" t="s">
        <v>595</v>
      </c>
      <c r="D45" s="3" t="s">
        <v>546</v>
      </c>
      <c r="E45" s="58" t="s">
        <v>547</v>
      </c>
      <c r="F45" s="3" t="s">
        <v>100</v>
      </c>
      <c r="G45" s="3" t="s">
        <v>596</v>
      </c>
      <c r="H45" s="3" t="s">
        <v>35</v>
      </c>
      <c r="I45" s="3">
        <v>7</v>
      </c>
      <c r="J45" s="3" t="s">
        <v>597</v>
      </c>
      <c r="K45" s="3" t="s">
        <v>68</v>
      </c>
      <c r="L45" s="4">
        <v>3.5</v>
      </c>
      <c r="M45" s="3">
        <v>3</v>
      </c>
      <c r="N45" s="3" t="s">
        <v>598</v>
      </c>
      <c r="O45" s="3">
        <v>9</v>
      </c>
      <c r="P45" s="3" t="s">
        <v>599</v>
      </c>
      <c r="Q45" s="3" t="s">
        <v>42</v>
      </c>
      <c r="R45" s="3" t="s">
        <v>600</v>
      </c>
      <c r="S45" s="3" t="s">
        <v>44</v>
      </c>
      <c r="T45" s="5"/>
      <c r="U45" s="3">
        <v>7</v>
      </c>
      <c r="V45" s="3" t="s">
        <v>601</v>
      </c>
      <c r="W45" s="3" t="s">
        <v>48</v>
      </c>
      <c r="X45" s="5"/>
      <c r="Y45" s="3" t="s">
        <v>50</v>
      </c>
      <c r="Z45" s="5"/>
      <c r="AA45" s="3">
        <v>4</v>
      </c>
      <c r="AB45" s="3">
        <v>74</v>
      </c>
      <c r="AC45" s="3" t="s">
        <v>602</v>
      </c>
      <c r="AD45" s="3" t="s">
        <v>54</v>
      </c>
      <c r="AE45" s="3" t="s">
        <v>603</v>
      </c>
      <c r="AF45" s="3">
        <v>1</v>
      </c>
      <c r="AG45" s="3" t="s">
        <v>604</v>
      </c>
      <c r="AH45" s="3">
        <v>2</v>
      </c>
      <c r="AI45" s="3">
        <v>1</v>
      </c>
      <c r="AJ45" s="3" t="s">
        <v>605</v>
      </c>
      <c r="AK45" s="3">
        <v>6</v>
      </c>
      <c r="AL45" s="5"/>
      <c r="AM45" s="3" t="s">
        <v>606</v>
      </c>
      <c r="AN45" s="3" t="s">
        <v>607</v>
      </c>
      <c r="AO45" s="6">
        <v>0.70486111110949423</v>
      </c>
      <c r="AP45" s="1">
        <f t="shared" si="0"/>
        <v>7</v>
      </c>
      <c r="AQ45" s="1">
        <f t="shared" si="1"/>
        <v>10</v>
      </c>
      <c r="AR45" s="1">
        <f t="shared" si="2"/>
        <v>9</v>
      </c>
      <c r="AS45" s="1">
        <f t="shared" si="3"/>
        <v>5</v>
      </c>
      <c r="AT45" s="1">
        <f t="shared" si="4"/>
        <v>5</v>
      </c>
      <c r="AU45" s="1">
        <f t="shared" si="5"/>
        <v>7</v>
      </c>
      <c r="AV45" s="1">
        <f t="shared" si="6"/>
        <v>0</v>
      </c>
      <c r="AW45" s="1">
        <f t="shared" si="7"/>
        <v>0</v>
      </c>
      <c r="AX45" s="1">
        <f t="shared" si="8"/>
        <v>4</v>
      </c>
      <c r="AY45" s="1">
        <f t="shared" si="9"/>
        <v>5</v>
      </c>
      <c r="AZ45" s="1">
        <f t="shared" si="10"/>
        <v>1</v>
      </c>
      <c r="BA45" s="1">
        <f t="shared" si="11"/>
        <v>2</v>
      </c>
      <c r="BB45" s="1">
        <f t="shared" si="12"/>
        <v>6</v>
      </c>
      <c r="BC45" s="21">
        <f t="shared" si="13"/>
        <v>7.2</v>
      </c>
      <c r="BD45" s="21">
        <f t="shared" si="14"/>
        <v>3.5</v>
      </c>
      <c r="BE45" s="21">
        <f t="shared" si="15"/>
        <v>3</v>
      </c>
      <c r="BF45" s="21">
        <f t="shared" si="16"/>
        <v>5.5</v>
      </c>
      <c r="BG45" s="3" t="s">
        <v>546</v>
      </c>
    </row>
    <row r="46" spans="1:59" ht="13" x14ac:dyDescent="0.15">
      <c r="A46" s="2">
        <v>43545.874586504629</v>
      </c>
      <c r="B46" s="3" t="s">
        <v>29</v>
      </c>
      <c r="C46" s="3" t="s">
        <v>595</v>
      </c>
      <c r="D46" s="3" t="s">
        <v>546</v>
      </c>
      <c r="E46" s="58" t="s">
        <v>547</v>
      </c>
      <c r="F46" s="3" t="s">
        <v>315</v>
      </c>
      <c r="G46" s="3" t="s">
        <v>608</v>
      </c>
      <c r="H46" s="3" t="s">
        <v>35</v>
      </c>
      <c r="I46" s="3">
        <v>8</v>
      </c>
      <c r="J46" s="5"/>
      <c r="K46" s="3" t="s">
        <v>68</v>
      </c>
      <c r="L46" s="3">
        <v>5.6</v>
      </c>
      <c r="M46" s="3">
        <v>4.9000000000000004</v>
      </c>
      <c r="N46" s="5"/>
      <c r="O46" s="3" t="s">
        <v>87</v>
      </c>
      <c r="P46" s="5"/>
      <c r="Q46" s="3">
        <v>9</v>
      </c>
      <c r="R46" s="5"/>
      <c r="S46" s="3">
        <v>4</v>
      </c>
      <c r="T46" s="3" t="s">
        <v>609</v>
      </c>
      <c r="U46" s="3" t="s">
        <v>46</v>
      </c>
      <c r="V46" s="5"/>
      <c r="W46" s="3">
        <v>4</v>
      </c>
      <c r="X46" s="3" t="s">
        <v>610</v>
      </c>
      <c r="Y46" s="3" t="s">
        <v>92</v>
      </c>
      <c r="Z46" s="3" t="s">
        <v>611</v>
      </c>
      <c r="AA46" s="3">
        <v>4</v>
      </c>
      <c r="AB46" s="3">
        <v>74</v>
      </c>
      <c r="AC46" s="3" t="s">
        <v>612</v>
      </c>
      <c r="AD46" s="3" t="s">
        <v>54</v>
      </c>
      <c r="AE46" s="5"/>
      <c r="AF46" s="3">
        <v>6</v>
      </c>
      <c r="AG46" s="3" t="s">
        <v>613</v>
      </c>
      <c r="AH46" s="3">
        <v>6</v>
      </c>
      <c r="AI46" s="3">
        <v>2</v>
      </c>
      <c r="AJ46" s="5"/>
      <c r="AK46" s="3" t="s">
        <v>111</v>
      </c>
      <c r="AL46" s="5"/>
      <c r="AM46" s="3" t="s">
        <v>614</v>
      </c>
      <c r="AN46" s="3" t="s">
        <v>607</v>
      </c>
      <c r="AO46" s="6">
        <v>0.68263888888759539</v>
      </c>
      <c r="AP46" s="1">
        <f t="shared" si="0"/>
        <v>8</v>
      </c>
      <c r="AQ46" s="1">
        <f t="shared" si="1"/>
        <v>10</v>
      </c>
      <c r="AR46" s="1">
        <f t="shared" si="2"/>
        <v>10</v>
      </c>
      <c r="AS46" s="1">
        <f t="shared" si="3"/>
        <v>9</v>
      </c>
      <c r="AT46" s="1">
        <f t="shared" si="4"/>
        <v>4</v>
      </c>
      <c r="AU46" s="1">
        <f t="shared" si="5"/>
        <v>5</v>
      </c>
      <c r="AV46" s="1">
        <f t="shared" si="6"/>
        <v>4</v>
      </c>
      <c r="AW46" s="1">
        <f t="shared" si="7"/>
        <v>5</v>
      </c>
      <c r="AX46" s="1">
        <f t="shared" si="8"/>
        <v>4</v>
      </c>
      <c r="AY46" s="1">
        <f t="shared" si="9"/>
        <v>5</v>
      </c>
      <c r="AZ46" s="1">
        <f t="shared" si="10"/>
        <v>6</v>
      </c>
      <c r="BA46" s="1">
        <f t="shared" si="11"/>
        <v>6</v>
      </c>
      <c r="BB46" s="1">
        <f t="shared" si="12"/>
        <v>5</v>
      </c>
      <c r="BC46" s="21">
        <f t="shared" si="13"/>
        <v>8.1999999999999993</v>
      </c>
      <c r="BD46" s="21">
        <f t="shared" si="14"/>
        <v>4.666666666666667</v>
      </c>
      <c r="BE46" s="21">
        <f t="shared" si="15"/>
        <v>5.166666666666667</v>
      </c>
      <c r="BF46" s="21">
        <f t="shared" si="16"/>
        <v>6.5666666666666664</v>
      </c>
      <c r="BG46" s="3" t="s">
        <v>546</v>
      </c>
    </row>
    <row r="47" spans="1:59" ht="13" x14ac:dyDescent="0.15">
      <c r="A47" s="2">
        <v>43575.472461203703</v>
      </c>
      <c r="B47" s="3" t="s">
        <v>29</v>
      </c>
      <c r="C47" s="3" t="s">
        <v>595</v>
      </c>
      <c r="D47" s="3" t="s">
        <v>546</v>
      </c>
      <c r="E47" s="58" t="s">
        <v>547</v>
      </c>
      <c r="F47" s="3" t="s">
        <v>187</v>
      </c>
      <c r="G47" s="3" t="s">
        <v>615</v>
      </c>
      <c r="H47" s="3" t="s">
        <v>35</v>
      </c>
      <c r="I47" s="3">
        <v>6</v>
      </c>
      <c r="J47" s="3" t="s">
        <v>616</v>
      </c>
      <c r="K47" s="3" t="s">
        <v>68</v>
      </c>
      <c r="L47" s="3">
        <v>4.1399999999999997</v>
      </c>
      <c r="M47" s="4">
        <v>4.04</v>
      </c>
      <c r="N47" s="3" t="s">
        <v>617</v>
      </c>
      <c r="O47" s="3">
        <v>9</v>
      </c>
      <c r="P47" s="3" t="s">
        <v>618</v>
      </c>
      <c r="Q47" s="3">
        <v>7</v>
      </c>
      <c r="R47" s="3" t="s">
        <v>619</v>
      </c>
      <c r="S47" s="3" t="s">
        <v>90</v>
      </c>
      <c r="T47" s="3" t="s">
        <v>620</v>
      </c>
      <c r="U47" s="3" t="s">
        <v>91</v>
      </c>
      <c r="V47" s="3" t="s">
        <v>621</v>
      </c>
      <c r="W47" s="3" t="s">
        <v>48</v>
      </c>
      <c r="X47" s="3" t="s">
        <v>622</v>
      </c>
      <c r="Y47" s="3" t="s">
        <v>50</v>
      </c>
      <c r="Z47" s="3" t="s">
        <v>623</v>
      </c>
      <c r="AA47" s="3" t="s">
        <v>52</v>
      </c>
      <c r="AB47" s="3">
        <v>77</v>
      </c>
      <c r="AC47" s="3" t="s">
        <v>624</v>
      </c>
      <c r="AD47" s="3">
        <v>6</v>
      </c>
      <c r="AE47" s="5"/>
      <c r="AF47" s="3" t="s">
        <v>275</v>
      </c>
      <c r="AG47" s="3" t="s">
        <v>625</v>
      </c>
      <c r="AH47" s="3" t="s">
        <v>58</v>
      </c>
      <c r="AI47" s="5"/>
      <c r="AJ47" s="3" t="s">
        <v>626</v>
      </c>
      <c r="AK47" s="3">
        <v>6</v>
      </c>
      <c r="AL47" s="3" t="s">
        <v>627</v>
      </c>
      <c r="AM47" s="3" t="s">
        <v>628</v>
      </c>
      <c r="AN47" s="3" t="s">
        <v>629</v>
      </c>
      <c r="AO47" s="6">
        <v>0.66736111111094942</v>
      </c>
      <c r="AP47" s="1">
        <f t="shared" si="0"/>
        <v>6</v>
      </c>
      <c r="AQ47" s="1">
        <f t="shared" si="1"/>
        <v>10</v>
      </c>
      <c r="AR47" s="1">
        <f t="shared" si="2"/>
        <v>9</v>
      </c>
      <c r="AS47" s="1">
        <f t="shared" si="3"/>
        <v>7</v>
      </c>
      <c r="AT47" s="1">
        <f t="shared" si="4"/>
        <v>0</v>
      </c>
      <c r="AU47" s="1">
        <f t="shared" si="5"/>
        <v>0</v>
      </c>
      <c r="AV47" s="1">
        <f t="shared" si="6"/>
        <v>0</v>
      </c>
      <c r="AW47" s="1">
        <f t="shared" si="7"/>
        <v>0</v>
      </c>
      <c r="AX47" s="1">
        <f t="shared" si="8"/>
        <v>5</v>
      </c>
      <c r="AY47" s="1">
        <f t="shared" si="9"/>
        <v>6</v>
      </c>
      <c r="AZ47" s="1">
        <f t="shared" si="10"/>
        <v>0</v>
      </c>
      <c r="BA47" s="1">
        <f t="shared" si="11"/>
        <v>0</v>
      </c>
      <c r="BB47" s="1">
        <f t="shared" si="12"/>
        <v>6</v>
      </c>
      <c r="BC47" s="21">
        <f t="shared" si="13"/>
        <v>6.4</v>
      </c>
      <c r="BD47" s="21">
        <f t="shared" si="14"/>
        <v>0</v>
      </c>
      <c r="BE47" s="21">
        <f t="shared" si="15"/>
        <v>2.6666666666666665</v>
      </c>
      <c r="BF47" s="21">
        <f t="shared" si="16"/>
        <v>4.333333333333333</v>
      </c>
      <c r="BG47" s="3" t="s">
        <v>546</v>
      </c>
    </row>
    <row r="48" spans="1:59" ht="13" x14ac:dyDescent="0.15">
      <c r="A48" s="2">
        <v>43575.494179641202</v>
      </c>
      <c r="B48" s="3" t="s">
        <v>29</v>
      </c>
      <c r="C48" s="3" t="s">
        <v>595</v>
      </c>
      <c r="D48" s="3" t="s">
        <v>546</v>
      </c>
      <c r="E48" s="58" t="s">
        <v>547</v>
      </c>
      <c r="F48" s="3" t="s">
        <v>100</v>
      </c>
      <c r="G48" s="3" t="s">
        <v>630</v>
      </c>
      <c r="H48" s="3" t="s">
        <v>35</v>
      </c>
      <c r="I48" s="3">
        <v>6</v>
      </c>
      <c r="J48" s="3" t="s">
        <v>631</v>
      </c>
      <c r="K48" s="3" t="s">
        <v>68</v>
      </c>
      <c r="L48" s="3">
        <v>4.1399999999999997</v>
      </c>
      <c r="M48" s="3">
        <v>2.95</v>
      </c>
      <c r="N48" s="3" t="s">
        <v>632</v>
      </c>
      <c r="O48" s="3">
        <v>8</v>
      </c>
      <c r="P48" s="3" t="s">
        <v>633</v>
      </c>
      <c r="Q48" s="3">
        <v>8</v>
      </c>
      <c r="R48" s="3" t="s">
        <v>634</v>
      </c>
      <c r="S48" s="3" t="s">
        <v>90</v>
      </c>
      <c r="T48" s="3" t="s">
        <v>635</v>
      </c>
      <c r="U48" s="3" t="s">
        <v>91</v>
      </c>
      <c r="V48" s="3" t="s">
        <v>636</v>
      </c>
      <c r="W48" s="3" t="s">
        <v>48</v>
      </c>
      <c r="X48" s="3" t="s">
        <v>637</v>
      </c>
      <c r="Y48" s="3" t="s">
        <v>50</v>
      </c>
      <c r="Z48" s="3" t="s">
        <v>638</v>
      </c>
      <c r="AA48" s="3" t="s">
        <v>52</v>
      </c>
      <c r="AB48" s="3">
        <v>67</v>
      </c>
      <c r="AC48" s="3" t="s">
        <v>639</v>
      </c>
      <c r="AD48" s="3" t="s">
        <v>54</v>
      </c>
      <c r="AE48" s="3" t="s">
        <v>640</v>
      </c>
      <c r="AF48" s="3" t="s">
        <v>275</v>
      </c>
      <c r="AG48" s="3" t="s">
        <v>641</v>
      </c>
      <c r="AH48" s="3">
        <v>3</v>
      </c>
      <c r="AI48" s="3">
        <v>6</v>
      </c>
      <c r="AJ48" s="3" t="s">
        <v>642</v>
      </c>
      <c r="AK48" s="3" t="s">
        <v>111</v>
      </c>
      <c r="AL48" s="3" t="s">
        <v>643</v>
      </c>
      <c r="AM48" s="3" t="s">
        <v>644</v>
      </c>
      <c r="AN48" s="3" t="s">
        <v>629</v>
      </c>
      <c r="AO48" s="6">
        <v>0.67777777777519077</v>
      </c>
      <c r="AP48" s="1">
        <f t="shared" si="0"/>
        <v>6</v>
      </c>
      <c r="AQ48" s="1">
        <f t="shared" si="1"/>
        <v>10</v>
      </c>
      <c r="AR48" s="1">
        <f t="shared" si="2"/>
        <v>8</v>
      </c>
      <c r="AS48" s="1">
        <f t="shared" si="3"/>
        <v>8</v>
      </c>
      <c r="AT48" s="1">
        <f t="shared" si="4"/>
        <v>0</v>
      </c>
      <c r="AU48" s="1">
        <f t="shared" si="5"/>
        <v>0</v>
      </c>
      <c r="AV48" s="1">
        <f t="shared" si="6"/>
        <v>0</v>
      </c>
      <c r="AW48" s="1">
        <f t="shared" si="7"/>
        <v>0</v>
      </c>
      <c r="AX48" s="1">
        <f t="shared" si="8"/>
        <v>5</v>
      </c>
      <c r="AY48" s="1">
        <f t="shared" si="9"/>
        <v>5</v>
      </c>
      <c r="AZ48" s="1">
        <f t="shared" si="10"/>
        <v>0</v>
      </c>
      <c r="BA48" s="1">
        <f t="shared" si="11"/>
        <v>3</v>
      </c>
      <c r="BB48" s="1">
        <f t="shared" si="12"/>
        <v>5</v>
      </c>
      <c r="BC48" s="21">
        <f t="shared" si="13"/>
        <v>6.4</v>
      </c>
      <c r="BD48" s="21">
        <f t="shared" si="14"/>
        <v>0</v>
      </c>
      <c r="BE48" s="21">
        <f t="shared" si="15"/>
        <v>3.5</v>
      </c>
      <c r="BF48" s="21">
        <f t="shared" si="16"/>
        <v>4.4000000000000004</v>
      </c>
      <c r="BG48" s="3" t="s">
        <v>546</v>
      </c>
    </row>
    <row r="49" spans="1:59" ht="13" x14ac:dyDescent="0.15">
      <c r="A49" s="2">
        <v>43575.508497824077</v>
      </c>
      <c r="B49" s="3" t="s">
        <v>29</v>
      </c>
      <c r="C49" s="3" t="s">
        <v>595</v>
      </c>
      <c r="D49" s="3" t="s">
        <v>546</v>
      </c>
      <c r="E49" s="58" t="s">
        <v>547</v>
      </c>
      <c r="F49" s="3" t="s">
        <v>187</v>
      </c>
      <c r="G49" s="3" t="s">
        <v>645</v>
      </c>
      <c r="H49" s="3" t="s">
        <v>264</v>
      </c>
      <c r="I49" s="3">
        <v>7</v>
      </c>
      <c r="J49" s="3" t="s">
        <v>646</v>
      </c>
      <c r="K49" s="3" t="s">
        <v>68</v>
      </c>
      <c r="L49" s="3">
        <v>4</v>
      </c>
      <c r="M49" s="4">
        <v>2.4</v>
      </c>
      <c r="N49" s="3" t="s">
        <v>647</v>
      </c>
      <c r="O49" s="3">
        <v>8</v>
      </c>
      <c r="P49" s="3" t="s">
        <v>648</v>
      </c>
      <c r="Q49" s="3" t="s">
        <v>226</v>
      </c>
      <c r="R49" s="3" t="s">
        <v>649</v>
      </c>
      <c r="S49" s="3" t="s">
        <v>90</v>
      </c>
      <c r="T49" s="3" t="s">
        <v>650</v>
      </c>
      <c r="U49" s="3" t="s">
        <v>91</v>
      </c>
      <c r="V49" s="3" t="s">
        <v>651</v>
      </c>
      <c r="W49" s="3" t="s">
        <v>48</v>
      </c>
      <c r="X49" s="3" t="s">
        <v>652</v>
      </c>
      <c r="Y49" s="3" t="s">
        <v>50</v>
      </c>
      <c r="Z49" s="3" t="s">
        <v>653</v>
      </c>
      <c r="AA49" s="3" t="s">
        <v>291</v>
      </c>
      <c r="AB49" s="3">
        <v>62</v>
      </c>
      <c r="AC49" s="3" t="s">
        <v>654</v>
      </c>
      <c r="AD49" s="3">
        <v>8</v>
      </c>
      <c r="AE49" s="3" t="s">
        <v>655</v>
      </c>
      <c r="AF49" s="3">
        <v>1</v>
      </c>
      <c r="AG49" s="3" t="s">
        <v>656</v>
      </c>
      <c r="AH49" s="3">
        <v>7</v>
      </c>
      <c r="AI49" s="3">
        <v>5</v>
      </c>
      <c r="AJ49" s="3" t="s">
        <v>657</v>
      </c>
      <c r="AK49" s="3" t="s">
        <v>60</v>
      </c>
      <c r="AL49" s="3" t="s">
        <v>658</v>
      </c>
      <c r="AM49" s="11" t="s">
        <v>659</v>
      </c>
      <c r="AN49" s="3" t="s">
        <v>629</v>
      </c>
      <c r="AO49" s="6">
        <v>0.68888888889341615</v>
      </c>
      <c r="AP49" s="1">
        <f t="shared" si="0"/>
        <v>7</v>
      </c>
      <c r="AQ49" s="1">
        <f t="shared" si="1"/>
        <v>10</v>
      </c>
      <c r="AR49" s="1">
        <f t="shared" si="2"/>
        <v>8</v>
      </c>
      <c r="AS49" s="1">
        <f t="shared" si="3"/>
        <v>10</v>
      </c>
      <c r="AT49" s="1">
        <f t="shared" si="4"/>
        <v>0</v>
      </c>
      <c r="AU49" s="1">
        <f t="shared" si="5"/>
        <v>0</v>
      </c>
      <c r="AV49" s="1">
        <f t="shared" si="6"/>
        <v>0</v>
      </c>
      <c r="AW49" s="1">
        <f t="shared" si="7"/>
        <v>0</v>
      </c>
      <c r="AX49" s="1">
        <f t="shared" si="8"/>
        <v>10</v>
      </c>
      <c r="AY49" s="1">
        <f t="shared" si="9"/>
        <v>8</v>
      </c>
      <c r="AZ49" s="1">
        <f t="shared" si="10"/>
        <v>1</v>
      </c>
      <c r="BA49" s="1">
        <f t="shared" si="11"/>
        <v>7</v>
      </c>
      <c r="BB49" s="1">
        <f t="shared" si="12"/>
        <v>10</v>
      </c>
      <c r="BC49" s="21">
        <f t="shared" si="13"/>
        <v>7</v>
      </c>
      <c r="BD49" s="21">
        <f t="shared" si="14"/>
        <v>0</v>
      </c>
      <c r="BE49" s="21">
        <f t="shared" si="15"/>
        <v>7.166666666666667</v>
      </c>
      <c r="BF49" s="21">
        <f t="shared" si="16"/>
        <v>5.9333333333333336</v>
      </c>
      <c r="BG49" s="3" t="s">
        <v>546</v>
      </c>
    </row>
    <row r="50" spans="1:59" ht="13" x14ac:dyDescent="0.15">
      <c r="A50" s="2">
        <v>43575.523356111109</v>
      </c>
      <c r="B50" s="3" t="s">
        <v>29</v>
      </c>
      <c r="C50" s="3" t="s">
        <v>595</v>
      </c>
      <c r="D50" s="3" t="s">
        <v>546</v>
      </c>
      <c r="E50" s="58" t="s">
        <v>547</v>
      </c>
      <c r="F50" s="3" t="s">
        <v>187</v>
      </c>
      <c r="G50" s="3" t="s">
        <v>660</v>
      </c>
      <c r="H50" s="3" t="s">
        <v>35</v>
      </c>
      <c r="I50" s="3" t="s">
        <v>36</v>
      </c>
      <c r="J50" s="3" t="s">
        <v>661</v>
      </c>
      <c r="K50" s="3" t="s">
        <v>68</v>
      </c>
      <c r="L50" s="4">
        <v>4.5999999999999996</v>
      </c>
      <c r="M50" s="3">
        <v>3.86</v>
      </c>
      <c r="N50" s="3" t="s">
        <v>662</v>
      </c>
      <c r="O50" s="3">
        <v>8</v>
      </c>
      <c r="P50" s="3" t="s">
        <v>663</v>
      </c>
      <c r="Q50" s="3" t="s">
        <v>42</v>
      </c>
      <c r="R50" s="3" t="s">
        <v>664</v>
      </c>
      <c r="S50" s="3" t="s">
        <v>90</v>
      </c>
      <c r="T50" s="3" t="s">
        <v>665</v>
      </c>
      <c r="U50" s="3" t="s">
        <v>46</v>
      </c>
      <c r="V50" s="3" t="s">
        <v>666</v>
      </c>
      <c r="W50" s="3" t="s">
        <v>48</v>
      </c>
      <c r="X50" s="3" t="s">
        <v>652</v>
      </c>
      <c r="Y50" s="3" t="s">
        <v>92</v>
      </c>
      <c r="Z50" s="3" t="s">
        <v>667</v>
      </c>
      <c r="AA50" s="3" t="s">
        <v>52</v>
      </c>
      <c r="AB50" s="3">
        <v>74</v>
      </c>
      <c r="AC50" s="3" t="s">
        <v>668</v>
      </c>
      <c r="AD50" s="3" t="s">
        <v>54</v>
      </c>
      <c r="AE50" s="3" t="s">
        <v>669</v>
      </c>
      <c r="AF50" s="3" t="s">
        <v>275</v>
      </c>
      <c r="AG50" s="3" t="s">
        <v>670</v>
      </c>
      <c r="AH50" s="3">
        <v>4</v>
      </c>
      <c r="AI50" s="3">
        <v>2</v>
      </c>
      <c r="AJ50" s="3" t="s">
        <v>671</v>
      </c>
      <c r="AK50" s="3" t="s">
        <v>111</v>
      </c>
      <c r="AL50" s="3" t="s">
        <v>672</v>
      </c>
      <c r="AM50" s="3" t="s">
        <v>673</v>
      </c>
      <c r="AN50" s="3" t="s">
        <v>629</v>
      </c>
      <c r="AO50" s="6">
        <v>0.69861111111094942</v>
      </c>
      <c r="AP50" s="1">
        <f t="shared" si="0"/>
        <v>5</v>
      </c>
      <c r="AQ50" s="1">
        <f t="shared" si="1"/>
        <v>10</v>
      </c>
      <c r="AR50" s="1">
        <f t="shared" si="2"/>
        <v>8</v>
      </c>
      <c r="AS50" s="1">
        <f t="shared" si="3"/>
        <v>5</v>
      </c>
      <c r="AT50" s="1">
        <f t="shared" si="4"/>
        <v>0</v>
      </c>
      <c r="AU50" s="1">
        <f t="shared" si="5"/>
        <v>5</v>
      </c>
      <c r="AV50" s="1">
        <f t="shared" si="6"/>
        <v>0</v>
      </c>
      <c r="AW50" s="1">
        <f t="shared" si="7"/>
        <v>5</v>
      </c>
      <c r="AX50" s="1">
        <f t="shared" si="8"/>
        <v>5</v>
      </c>
      <c r="AY50" s="1">
        <f t="shared" si="9"/>
        <v>5</v>
      </c>
      <c r="AZ50" s="1">
        <f t="shared" si="10"/>
        <v>0</v>
      </c>
      <c r="BA50" s="1">
        <f t="shared" si="11"/>
        <v>4</v>
      </c>
      <c r="BB50" s="1">
        <f t="shared" si="12"/>
        <v>5</v>
      </c>
      <c r="BC50" s="21">
        <f t="shared" si="13"/>
        <v>5.6</v>
      </c>
      <c r="BD50" s="21">
        <f t="shared" si="14"/>
        <v>3.3333333333333335</v>
      </c>
      <c r="BE50" s="21">
        <f t="shared" si="15"/>
        <v>3.8333333333333335</v>
      </c>
      <c r="BF50" s="21">
        <f t="shared" si="16"/>
        <v>4.7333333333333334</v>
      </c>
      <c r="BG50" s="3" t="s">
        <v>546</v>
      </c>
    </row>
    <row r="51" spans="1:59" ht="13" x14ac:dyDescent="0.15">
      <c r="A51" s="2">
        <v>43575.53760826389</v>
      </c>
      <c r="B51" s="3" t="s">
        <v>29</v>
      </c>
      <c r="C51" s="3" t="s">
        <v>595</v>
      </c>
      <c r="D51" s="3" t="s">
        <v>546</v>
      </c>
      <c r="E51" s="58" t="s">
        <v>547</v>
      </c>
      <c r="F51" s="3" t="s">
        <v>113</v>
      </c>
      <c r="G51" s="3" t="s">
        <v>674</v>
      </c>
      <c r="H51" s="3" t="s">
        <v>35</v>
      </c>
      <c r="I51" s="3" t="s">
        <v>36</v>
      </c>
      <c r="J51" s="3" t="s">
        <v>675</v>
      </c>
      <c r="K51" s="3" t="s">
        <v>68</v>
      </c>
      <c r="L51" s="3">
        <v>4.2699999999999996</v>
      </c>
      <c r="M51" s="3">
        <v>2.5</v>
      </c>
      <c r="N51" s="3" t="s">
        <v>676</v>
      </c>
      <c r="O51" s="3">
        <v>8</v>
      </c>
      <c r="P51" s="3" t="s">
        <v>677</v>
      </c>
      <c r="Q51" s="3">
        <v>8</v>
      </c>
      <c r="R51" s="3" t="s">
        <v>678</v>
      </c>
      <c r="S51" s="3" t="s">
        <v>90</v>
      </c>
      <c r="T51" s="3" t="s">
        <v>679</v>
      </c>
      <c r="U51" s="3" t="s">
        <v>91</v>
      </c>
      <c r="V51" s="3" t="s">
        <v>680</v>
      </c>
      <c r="W51" s="3" t="s">
        <v>48</v>
      </c>
      <c r="X51" s="3" t="s">
        <v>681</v>
      </c>
      <c r="Y51" s="3" t="s">
        <v>50</v>
      </c>
      <c r="Z51" s="3" t="s">
        <v>682</v>
      </c>
      <c r="AA51" s="3" t="s">
        <v>291</v>
      </c>
      <c r="AB51" s="3">
        <v>62</v>
      </c>
      <c r="AC51" s="3" t="s">
        <v>683</v>
      </c>
      <c r="AD51" s="3">
        <v>8</v>
      </c>
      <c r="AE51" s="3" t="s">
        <v>684</v>
      </c>
      <c r="AF51" s="3" t="s">
        <v>275</v>
      </c>
      <c r="AG51" s="3" t="s">
        <v>685</v>
      </c>
      <c r="AH51" s="3">
        <v>7</v>
      </c>
      <c r="AI51" s="3">
        <v>6</v>
      </c>
      <c r="AJ51" s="3" t="s">
        <v>686</v>
      </c>
      <c r="AK51" s="3">
        <v>8</v>
      </c>
      <c r="AL51" s="3" t="s">
        <v>687</v>
      </c>
      <c r="AM51" s="3" t="s">
        <v>688</v>
      </c>
      <c r="AN51" s="3" t="s">
        <v>629</v>
      </c>
      <c r="AO51" s="6">
        <v>0.70486111110949423</v>
      </c>
      <c r="AP51" s="1">
        <f t="shared" si="0"/>
        <v>5</v>
      </c>
      <c r="AQ51" s="1">
        <f t="shared" si="1"/>
        <v>10</v>
      </c>
      <c r="AR51" s="1">
        <f t="shared" si="2"/>
        <v>8</v>
      </c>
      <c r="AS51" s="1">
        <f t="shared" si="3"/>
        <v>8</v>
      </c>
      <c r="AT51" s="1">
        <f t="shared" si="4"/>
        <v>0</v>
      </c>
      <c r="AU51" s="1">
        <f t="shared" si="5"/>
        <v>0</v>
      </c>
      <c r="AV51" s="1">
        <f t="shared" si="6"/>
        <v>0</v>
      </c>
      <c r="AW51" s="1">
        <f t="shared" si="7"/>
        <v>0</v>
      </c>
      <c r="AX51" s="1">
        <f t="shared" si="8"/>
        <v>10</v>
      </c>
      <c r="AY51" s="1">
        <f t="shared" si="9"/>
        <v>8</v>
      </c>
      <c r="AZ51" s="1">
        <f t="shared" si="10"/>
        <v>0</v>
      </c>
      <c r="BA51" s="1">
        <f t="shared" si="11"/>
        <v>7</v>
      </c>
      <c r="BB51" s="1">
        <f t="shared" si="12"/>
        <v>8</v>
      </c>
      <c r="BC51" s="21">
        <f t="shared" si="13"/>
        <v>6.2</v>
      </c>
      <c r="BD51" s="21">
        <f t="shared" si="14"/>
        <v>0</v>
      </c>
      <c r="BE51" s="21">
        <f t="shared" si="15"/>
        <v>7</v>
      </c>
      <c r="BF51" s="21">
        <f t="shared" si="16"/>
        <v>5.3</v>
      </c>
      <c r="BG51" s="3" t="s">
        <v>546</v>
      </c>
    </row>
    <row r="52" spans="1:59" ht="13" x14ac:dyDescent="0.15">
      <c r="A52" s="2">
        <v>43575.557177152776</v>
      </c>
      <c r="B52" s="3" t="s">
        <v>29</v>
      </c>
      <c r="C52" s="3" t="s">
        <v>595</v>
      </c>
      <c r="D52" s="3" t="s">
        <v>546</v>
      </c>
      <c r="E52" s="58" t="s">
        <v>547</v>
      </c>
      <c r="F52" s="3" t="s">
        <v>178</v>
      </c>
      <c r="G52" s="3" t="s">
        <v>689</v>
      </c>
      <c r="H52" s="3" t="s">
        <v>35</v>
      </c>
      <c r="I52" s="3" t="s">
        <v>36</v>
      </c>
      <c r="J52" s="3" t="s">
        <v>690</v>
      </c>
      <c r="K52" s="3" t="s">
        <v>68</v>
      </c>
      <c r="L52" s="3">
        <v>4.46</v>
      </c>
      <c r="M52" s="3">
        <v>2</v>
      </c>
      <c r="N52" s="3" t="s">
        <v>691</v>
      </c>
      <c r="O52" s="3">
        <v>7</v>
      </c>
      <c r="P52" s="3" t="s">
        <v>692</v>
      </c>
      <c r="Q52" s="3">
        <v>6</v>
      </c>
      <c r="R52" s="3" t="s">
        <v>693</v>
      </c>
      <c r="S52" s="3" t="s">
        <v>90</v>
      </c>
      <c r="T52" s="3" t="s">
        <v>694</v>
      </c>
      <c r="U52" s="3" t="s">
        <v>91</v>
      </c>
      <c r="V52" s="3" t="s">
        <v>695</v>
      </c>
      <c r="W52" s="3" t="s">
        <v>48</v>
      </c>
      <c r="X52" s="3" t="s">
        <v>696</v>
      </c>
      <c r="Y52" s="3" t="s">
        <v>50</v>
      </c>
      <c r="Z52" s="3" t="s">
        <v>697</v>
      </c>
      <c r="AA52" s="3">
        <v>9</v>
      </c>
      <c r="AB52" s="3">
        <v>64</v>
      </c>
      <c r="AC52" s="3" t="s">
        <v>698</v>
      </c>
      <c r="AD52" s="3">
        <v>6</v>
      </c>
      <c r="AE52" s="3" t="s">
        <v>699</v>
      </c>
      <c r="AF52" s="3" t="s">
        <v>275</v>
      </c>
      <c r="AG52" s="3" t="s">
        <v>700</v>
      </c>
      <c r="AH52" s="3" t="s">
        <v>197</v>
      </c>
      <c r="AI52" s="3">
        <v>1</v>
      </c>
      <c r="AJ52" s="3" t="s">
        <v>701</v>
      </c>
      <c r="AK52" s="3">
        <v>8</v>
      </c>
      <c r="AL52" s="3" t="s">
        <v>702</v>
      </c>
      <c r="AM52" s="11" t="s">
        <v>703</v>
      </c>
      <c r="AN52" s="3" t="s">
        <v>629</v>
      </c>
      <c r="AO52" s="6">
        <v>0.71250000000145519</v>
      </c>
      <c r="AP52" s="1">
        <f t="shared" si="0"/>
        <v>5</v>
      </c>
      <c r="AQ52" s="1">
        <f t="shared" si="1"/>
        <v>10</v>
      </c>
      <c r="AR52" s="1">
        <f t="shared" si="2"/>
        <v>7</v>
      </c>
      <c r="AS52" s="1">
        <f t="shared" si="3"/>
        <v>6</v>
      </c>
      <c r="AT52" s="1">
        <f t="shared" si="4"/>
        <v>0</v>
      </c>
      <c r="AU52" s="1">
        <f t="shared" si="5"/>
        <v>0</v>
      </c>
      <c r="AV52" s="1">
        <f t="shared" si="6"/>
        <v>0</v>
      </c>
      <c r="AW52" s="1">
        <f t="shared" si="7"/>
        <v>0</v>
      </c>
      <c r="AX52" s="1">
        <f t="shared" si="8"/>
        <v>9</v>
      </c>
      <c r="AY52" s="1">
        <f t="shared" si="9"/>
        <v>6</v>
      </c>
      <c r="AZ52" s="1">
        <f t="shared" si="10"/>
        <v>0</v>
      </c>
      <c r="BA52" s="1">
        <f t="shared" si="11"/>
        <v>5</v>
      </c>
      <c r="BB52" s="1">
        <f t="shared" si="12"/>
        <v>8</v>
      </c>
      <c r="BC52" s="21">
        <f t="shared" si="13"/>
        <v>5.6</v>
      </c>
      <c r="BD52" s="21">
        <f t="shared" si="14"/>
        <v>0</v>
      </c>
      <c r="BE52" s="21">
        <f t="shared" si="15"/>
        <v>5.666666666666667</v>
      </c>
      <c r="BF52" s="21">
        <f t="shared" si="16"/>
        <v>4.7333333333333334</v>
      </c>
      <c r="BG52" s="3" t="s">
        <v>546</v>
      </c>
    </row>
    <row r="53" spans="1:59" ht="13" x14ac:dyDescent="0.15">
      <c r="A53" s="2">
        <v>43575.573289293985</v>
      </c>
      <c r="B53" s="3" t="s">
        <v>29</v>
      </c>
      <c r="C53" s="3" t="s">
        <v>595</v>
      </c>
      <c r="D53" s="3" t="s">
        <v>546</v>
      </c>
      <c r="E53" s="58" t="s">
        <v>547</v>
      </c>
      <c r="F53" s="3" t="s">
        <v>168</v>
      </c>
      <c r="G53" s="3" t="s">
        <v>704</v>
      </c>
      <c r="H53" s="3" t="s">
        <v>35</v>
      </c>
      <c r="I53" s="3">
        <v>8</v>
      </c>
      <c r="J53" s="3" t="s">
        <v>705</v>
      </c>
      <c r="K53" s="3" t="s">
        <v>68</v>
      </c>
      <c r="L53" s="4">
        <v>4.0999999999999996</v>
      </c>
      <c r="M53" s="4">
        <v>4.0999999999999996</v>
      </c>
      <c r="N53" s="3" t="s">
        <v>706</v>
      </c>
      <c r="O53" s="3">
        <v>8</v>
      </c>
      <c r="P53" s="3" t="s">
        <v>707</v>
      </c>
      <c r="Q53" s="3">
        <v>1</v>
      </c>
      <c r="R53" s="3" t="s">
        <v>708</v>
      </c>
      <c r="S53" s="3">
        <v>3</v>
      </c>
      <c r="T53" s="3" t="s">
        <v>709</v>
      </c>
      <c r="U53" s="3" t="s">
        <v>46</v>
      </c>
      <c r="V53" s="3" t="s">
        <v>710</v>
      </c>
      <c r="W53" s="3" t="s">
        <v>48</v>
      </c>
      <c r="X53" s="3" t="s">
        <v>711</v>
      </c>
      <c r="Y53" s="3" t="s">
        <v>92</v>
      </c>
      <c r="Z53" s="3" t="s">
        <v>712</v>
      </c>
      <c r="AA53" s="3">
        <v>9</v>
      </c>
      <c r="AB53" s="3">
        <v>64</v>
      </c>
      <c r="AC53" s="3" t="s">
        <v>713</v>
      </c>
      <c r="AD53" s="3">
        <v>6</v>
      </c>
      <c r="AE53" s="3" t="s">
        <v>714</v>
      </c>
      <c r="AF53" s="3" t="s">
        <v>275</v>
      </c>
      <c r="AG53" s="3" t="s">
        <v>715</v>
      </c>
      <c r="AH53" s="3" t="s">
        <v>197</v>
      </c>
      <c r="AI53" s="3">
        <v>1</v>
      </c>
      <c r="AJ53" s="3" t="s">
        <v>716</v>
      </c>
      <c r="AK53" s="3">
        <v>9</v>
      </c>
      <c r="AL53" s="3" t="s">
        <v>717</v>
      </c>
      <c r="AM53" s="11" t="s">
        <v>718</v>
      </c>
      <c r="AN53" s="3" t="s">
        <v>629</v>
      </c>
      <c r="AO53" s="6">
        <v>0.71944444444670808</v>
      </c>
      <c r="AP53" s="1">
        <f t="shared" si="0"/>
        <v>8</v>
      </c>
      <c r="AQ53" s="1">
        <f t="shared" si="1"/>
        <v>10</v>
      </c>
      <c r="AR53" s="1">
        <f t="shared" si="2"/>
        <v>8</v>
      </c>
      <c r="AS53" s="1">
        <f t="shared" si="3"/>
        <v>1</v>
      </c>
      <c r="AT53" s="1">
        <f t="shared" si="4"/>
        <v>3</v>
      </c>
      <c r="AU53" s="1">
        <f t="shared" si="5"/>
        <v>5</v>
      </c>
      <c r="AV53" s="1">
        <f t="shared" si="6"/>
        <v>0</v>
      </c>
      <c r="AW53" s="1">
        <f t="shared" si="7"/>
        <v>5</v>
      </c>
      <c r="AX53" s="1">
        <f t="shared" si="8"/>
        <v>9</v>
      </c>
      <c r="AY53" s="1">
        <f t="shared" si="9"/>
        <v>6</v>
      </c>
      <c r="AZ53" s="1">
        <f t="shared" si="10"/>
        <v>0</v>
      </c>
      <c r="BA53" s="1">
        <f t="shared" si="11"/>
        <v>5</v>
      </c>
      <c r="BB53" s="1">
        <f t="shared" si="12"/>
        <v>9</v>
      </c>
      <c r="BC53" s="21">
        <f t="shared" si="13"/>
        <v>6</v>
      </c>
      <c r="BD53" s="21">
        <f t="shared" si="14"/>
        <v>3.3333333333333335</v>
      </c>
      <c r="BE53" s="21">
        <f t="shared" si="15"/>
        <v>5.666666666666667</v>
      </c>
      <c r="BF53" s="21">
        <f t="shared" si="16"/>
        <v>5.7</v>
      </c>
      <c r="BG53" s="3" t="s">
        <v>546</v>
      </c>
    </row>
    <row r="54" spans="1:59" ht="13" x14ac:dyDescent="0.15">
      <c r="A54" s="2">
        <v>43575.676811689817</v>
      </c>
      <c r="B54" s="3" t="s">
        <v>29</v>
      </c>
      <c r="C54" s="3" t="s">
        <v>595</v>
      </c>
      <c r="D54" s="3" t="s">
        <v>546</v>
      </c>
      <c r="E54" s="58" t="s">
        <v>547</v>
      </c>
      <c r="F54" s="3" t="s">
        <v>178</v>
      </c>
      <c r="G54" s="3" t="s">
        <v>719</v>
      </c>
      <c r="H54" s="3" t="s">
        <v>35</v>
      </c>
      <c r="I54" s="3">
        <v>8</v>
      </c>
      <c r="J54" s="3" t="s">
        <v>720</v>
      </c>
      <c r="K54" s="3">
        <v>7</v>
      </c>
      <c r="L54" s="4">
        <v>3.12</v>
      </c>
      <c r="M54" s="3">
        <v>1.35</v>
      </c>
      <c r="N54" s="3" t="s">
        <v>721</v>
      </c>
      <c r="O54" s="3">
        <v>9</v>
      </c>
      <c r="P54" s="3" t="s">
        <v>722</v>
      </c>
      <c r="Q54" s="3">
        <v>6</v>
      </c>
      <c r="R54" s="3" t="s">
        <v>723</v>
      </c>
      <c r="S54" s="3" t="s">
        <v>90</v>
      </c>
      <c r="T54" s="3" t="s">
        <v>724</v>
      </c>
      <c r="U54" s="3">
        <v>3</v>
      </c>
      <c r="V54" s="3" t="s">
        <v>725</v>
      </c>
      <c r="W54" s="3">
        <v>4</v>
      </c>
      <c r="X54" s="3" t="s">
        <v>726</v>
      </c>
      <c r="Y54" s="3">
        <v>2</v>
      </c>
      <c r="Z54" s="3" t="s">
        <v>727</v>
      </c>
      <c r="AA54" s="3">
        <v>4</v>
      </c>
      <c r="AB54" s="3">
        <v>73</v>
      </c>
      <c r="AC54" s="3" t="s">
        <v>728</v>
      </c>
      <c r="AD54" s="3">
        <v>3</v>
      </c>
      <c r="AE54" s="3" t="s">
        <v>729</v>
      </c>
      <c r="AF54" s="3">
        <v>1</v>
      </c>
      <c r="AG54" s="3" t="s">
        <v>730</v>
      </c>
      <c r="AH54" s="3">
        <v>8</v>
      </c>
      <c r="AI54" s="3">
        <v>8</v>
      </c>
      <c r="AJ54" s="5"/>
      <c r="AK54" s="3">
        <v>3</v>
      </c>
      <c r="AL54" s="5"/>
      <c r="AM54" s="3" t="s">
        <v>731</v>
      </c>
      <c r="AN54" s="3" t="s">
        <v>607</v>
      </c>
      <c r="AO54" s="6">
        <v>0.68680555555329192</v>
      </c>
      <c r="AP54" s="1">
        <f t="shared" si="0"/>
        <v>8</v>
      </c>
      <c r="AQ54" s="1">
        <f t="shared" si="1"/>
        <v>7</v>
      </c>
      <c r="AR54" s="1">
        <f t="shared" si="2"/>
        <v>9</v>
      </c>
      <c r="AS54" s="1">
        <f t="shared" si="3"/>
        <v>6</v>
      </c>
      <c r="AT54" s="1">
        <f t="shared" si="4"/>
        <v>0</v>
      </c>
      <c r="AU54" s="1">
        <f t="shared" si="5"/>
        <v>3</v>
      </c>
      <c r="AV54" s="1">
        <f t="shared" si="6"/>
        <v>4</v>
      </c>
      <c r="AW54" s="1">
        <f t="shared" si="7"/>
        <v>2</v>
      </c>
      <c r="AX54" s="1">
        <f t="shared" si="8"/>
        <v>4</v>
      </c>
      <c r="AY54" s="1">
        <f t="shared" si="9"/>
        <v>3</v>
      </c>
      <c r="AZ54" s="1">
        <f t="shared" si="10"/>
        <v>1</v>
      </c>
      <c r="BA54" s="1">
        <f t="shared" si="11"/>
        <v>8</v>
      </c>
      <c r="BB54" s="1">
        <f t="shared" si="12"/>
        <v>3</v>
      </c>
      <c r="BC54" s="21">
        <f t="shared" si="13"/>
        <v>6</v>
      </c>
      <c r="BD54" s="21">
        <f t="shared" si="14"/>
        <v>3.1666666666666665</v>
      </c>
      <c r="BE54" s="21">
        <f t="shared" si="15"/>
        <v>4.666666666666667</v>
      </c>
      <c r="BF54" s="21">
        <f t="shared" si="16"/>
        <v>4.8666666666666663</v>
      </c>
      <c r="BG54" s="3" t="s">
        <v>546</v>
      </c>
    </row>
    <row r="55" spans="1:59" ht="13" x14ac:dyDescent="0.15">
      <c r="A55" s="2">
        <v>43575.695254930557</v>
      </c>
      <c r="B55" s="3" t="s">
        <v>29</v>
      </c>
      <c r="C55" s="3" t="s">
        <v>595</v>
      </c>
      <c r="D55" s="3" t="s">
        <v>546</v>
      </c>
      <c r="E55" s="58" t="s">
        <v>547</v>
      </c>
      <c r="F55" s="3" t="s">
        <v>33</v>
      </c>
      <c r="G55" s="3" t="s">
        <v>732</v>
      </c>
      <c r="H55" s="3" t="s">
        <v>35</v>
      </c>
      <c r="I55" s="3">
        <v>9</v>
      </c>
      <c r="J55" s="5"/>
      <c r="K55" s="3" t="s">
        <v>68</v>
      </c>
      <c r="L55" s="3">
        <v>4.9000000000000004</v>
      </c>
      <c r="M55" s="3">
        <v>2.2999999999999998</v>
      </c>
      <c r="N55" s="3" t="s">
        <v>733</v>
      </c>
      <c r="O55" s="3" t="s">
        <v>87</v>
      </c>
      <c r="P55" s="5"/>
      <c r="Q55" s="3">
        <v>8</v>
      </c>
      <c r="R55" s="3" t="s">
        <v>734</v>
      </c>
      <c r="S55" s="3" t="s">
        <v>90</v>
      </c>
      <c r="T55" s="3" t="s">
        <v>735</v>
      </c>
      <c r="U55" s="3" t="s">
        <v>91</v>
      </c>
      <c r="V55" s="5"/>
      <c r="W55" s="3" t="s">
        <v>48</v>
      </c>
      <c r="X55" s="5"/>
      <c r="Y55" s="3">
        <v>2</v>
      </c>
      <c r="Z55" s="3" t="s">
        <v>736</v>
      </c>
      <c r="AA55" s="3">
        <v>4</v>
      </c>
      <c r="AB55" s="3">
        <v>75</v>
      </c>
      <c r="AC55" s="3" t="s">
        <v>737</v>
      </c>
      <c r="AD55" s="3">
        <v>3</v>
      </c>
      <c r="AE55" s="3" t="s">
        <v>729</v>
      </c>
      <c r="AF55" s="3" t="s">
        <v>275</v>
      </c>
      <c r="AG55" s="5"/>
      <c r="AH55" s="3">
        <v>8</v>
      </c>
      <c r="AI55" s="3">
        <v>8</v>
      </c>
      <c r="AJ55" s="5"/>
      <c r="AK55" s="3">
        <v>3</v>
      </c>
      <c r="AL55" s="5"/>
      <c r="AM55" s="3" t="s">
        <v>738</v>
      </c>
      <c r="AN55" s="3" t="s">
        <v>607</v>
      </c>
      <c r="AO55" s="6">
        <v>0.69444444444525288</v>
      </c>
      <c r="AP55" s="1">
        <f t="shared" si="0"/>
        <v>9</v>
      </c>
      <c r="AQ55" s="1">
        <f t="shared" si="1"/>
        <v>10</v>
      </c>
      <c r="AR55" s="1">
        <f t="shared" si="2"/>
        <v>10</v>
      </c>
      <c r="AS55" s="1">
        <f t="shared" si="3"/>
        <v>8</v>
      </c>
      <c r="AT55" s="1">
        <f t="shared" si="4"/>
        <v>0</v>
      </c>
      <c r="AU55" s="1">
        <f t="shared" si="5"/>
        <v>0</v>
      </c>
      <c r="AV55" s="1">
        <f t="shared" si="6"/>
        <v>0</v>
      </c>
      <c r="AW55" s="1">
        <f t="shared" si="7"/>
        <v>2</v>
      </c>
      <c r="AX55" s="1">
        <f t="shared" si="8"/>
        <v>4</v>
      </c>
      <c r="AY55" s="1">
        <f t="shared" si="9"/>
        <v>3</v>
      </c>
      <c r="AZ55" s="1">
        <f t="shared" si="10"/>
        <v>0</v>
      </c>
      <c r="BA55" s="1">
        <f t="shared" si="11"/>
        <v>8</v>
      </c>
      <c r="BB55" s="1">
        <f t="shared" si="12"/>
        <v>3</v>
      </c>
      <c r="BC55" s="21">
        <f t="shared" si="13"/>
        <v>7.4</v>
      </c>
      <c r="BD55" s="21">
        <f t="shared" si="14"/>
        <v>0.33333333333333331</v>
      </c>
      <c r="BE55" s="21">
        <f t="shared" si="15"/>
        <v>4.5</v>
      </c>
      <c r="BF55" s="21">
        <f t="shared" si="16"/>
        <v>4.9666666666666668</v>
      </c>
      <c r="BG55" s="3" t="s">
        <v>546</v>
      </c>
    </row>
    <row r="56" spans="1:59" ht="13" x14ac:dyDescent="0.15">
      <c r="A56" s="2">
        <v>43575.712393657406</v>
      </c>
      <c r="B56" s="3" t="s">
        <v>29</v>
      </c>
      <c r="C56" s="3" t="s">
        <v>595</v>
      </c>
      <c r="D56" s="3" t="s">
        <v>546</v>
      </c>
      <c r="E56" s="58" t="s">
        <v>547</v>
      </c>
      <c r="F56" s="3" t="s">
        <v>168</v>
      </c>
      <c r="G56" s="3" t="s">
        <v>739</v>
      </c>
      <c r="H56" s="3" t="s">
        <v>35</v>
      </c>
      <c r="I56" s="3">
        <v>7</v>
      </c>
      <c r="J56" s="3" t="s">
        <v>740</v>
      </c>
      <c r="K56" s="3" t="s">
        <v>68</v>
      </c>
      <c r="L56" s="3">
        <v>4.8600000000000003</v>
      </c>
      <c r="M56" s="3">
        <v>2.2999999999999998</v>
      </c>
      <c r="N56" s="3" t="s">
        <v>741</v>
      </c>
      <c r="O56" s="3" t="s">
        <v>87</v>
      </c>
      <c r="P56" s="5"/>
      <c r="Q56" s="3">
        <v>6</v>
      </c>
      <c r="R56" s="3" t="s">
        <v>742</v>
      </c>
      <c r="S56" s="3" t="s">
        <v>90</v>
      </c>
      <c r="T56" s="3" t="s">
        <v>743</v>
      </c>
      <c r="U56" s="3" t="s">
        <v>91</v>
      </c>
      <c r="V56" s="5"/>
      <c r="W56" s="3" t="s">
        <v>48</v>
      </c>
      <c r="X56" s="5"/>
      <c r="Y56" s="3" t="s">
        <v>50</v>
      </c>
      <c r="Z56" s="3" t="s">
        <v>744</v>
      </c>
      <c r="AA56" s="3">
        <v>4</v>
      </c>
      <c r="AB56" s="3">
        <v>73</v>
      </c>
      <c r="AC56" s="3" t="s">
        <v>745</v>
      </c>
      <c r="AD56" s="3">
        <v>4</v>
      </c>
      <c r="AE56" s="3" t="s">
        <v>746</v>
      </c>
      <c r="AF56" s="3">
        <v>2</v>
      </c>
      <c r="AG56" s="3" t="s">
        <v>747</v>
      </c>
      <c r="AH56" s="3">
        <v>7</v>
      </c>
      <c r="AI56" s="3">
        <v>4</v>
      </c>
      <c r="AJ56" s="5"/>
      <c r="AK56" s="3">
        <v>4</v>
      </c>
      <c r="AL56" s="3" t="s">
        <v>748</v>
      </c>
      <c r="AM56" s="3" t="s">
        <v>749</v>
      </c>
      <c r="AN56" s="3" t="s">
        <v>607</v>
      </c>
      <c r="AO56" s="6">
        <v>0.69861111111094942</v>
      </c>
      <c r="AP56" s="1">
        <f t="shared" si="0"/>
        <v>7</v>
      </c>
      <c r="AQ56" s="1">
        <f t="shared" si="1"/>
        <v>10</v>
      </c>
      <c r="AR56" s="1">
        <f t="shared" si="2"/>
        <v>10</v>
      </c>
      <c r="AS56" s="1">
        <f t="shared" si="3"/>
        <v>6</v>
      </c>
      <c r="AT56" s="1">
        <f t="shared" si="4"/>
        <v>0</v>
      </c>
      <c r="AU56" s="1">
        <f t="shared" si="5"/>
        <v>0</v>
      </c>
      <c r="AV56" s="1">
        <f t="shared" si="6"/>
        <v>0</v>
      </c>
      <c r="AW56" s="1">
        <f t="shared" si="7"/>
        <v>0</v>
      </c>
      <c r="AX56" s="1">
        <f t="shared" si="8"/>
        <v>4</v>
      </c>
      <c r="AY56" s="1">
        <f t="shared" si="9"/>
        <v>4</v>
      </c>
      <c r="AZ56" s="1">
        <f t="shared" si="10"/>
        <v>2</v>
      </c>
      <c r="BA56" s="1">
        <f t="shared" si="11"/>
        <v>7</v>
      </c>
      <c r="BB56" s="1">
        <f t="shared" si="12"/>
        <v>4</v>
      </c>
      <c r="BC56" s="21">
        <f t="shared" si="13"/>
        <v>6.6</v>
      </c>
      <c r="BD56" s="21">
        <f t="shared" si="14"/>
        <v>0</v>
      </c>
      <c r="BE56" s="21">
        <f t="shared" si="15"/>
        <v>4.666666666666667</v>
      </c>
      <c r="BF56" s="21">
        <f t="shared" si="16"/>
        <v>4.6333333333333337</v>
      </c>
      <c r="BG56" s="3" t="s">
        <v>546</v>
      </c>
    </row>
    <row r="57" spans="1:59" ht="13" x14ac:dyDescent="0.15">
      <c r="A57" s="2">
        <v>43575.734282372687</v>
      </c>
      <c r="B57" s="3" t="s">
        <v>29</v>
      </c>
      <c r="C57" s="3" t="s">
        <v>595</v>
      </c>
      <c r="D57" s="3" t="s">
        <v>546</v>
      </c>
      <c r="E57" s="58" t="s">
        <v>547</v>
      </c>
      <c r="F57" s="3" t="s">
        <v>315</v>
      </c>
      <c r="G57" s="3" t="s">
        <v>750</v>
      </c>
      <c r="H57" s="3" t="s">
        <v>35</v>
      </c>
      <c r="I57" s="3" t="s">
        <v>36</v>
      </c>
      <c r="J57" s="3" t="s">
        <v>751</v>
      </c>
      <c r="K57" s="3" t="s">
        <v>68</v>
      </c>
      <c r="L57" s="3">
        <v>3.78</v>
      </c>
      <c r="M57" s="3">
        <v>2</v>
      </c>
      <c r="N57" s="3" t="s">
        <v>752</v>
      </c>
      <c r="O57" s="3">
        <v>8</v>
      </c>
      <c r="P57" s="5"/>
      <c r="Q57" s="3">
        <v>6</v>
      </c>
      <c r="R57" s="3" t="s">
        <v>753</v>
      </c>
      <c r="S57" s="3" t="s">
        <v>90</v>
      </c>
      <c r="T57" s="5"/>
      <c r="U57" s="3">
        <v>6</v>
      </c>
      <c r="V57" s="3" t="s">
        <v>754</v>
      </c>
      <c r="W57" s="3" t="s">
        <v>74</v>
      </c>
      <c r="X57" s="3" t="s">
        <v>755</v>
      </c>
      <c r="Y57" s="3">
        <v>2</v>
      </c>
      <c r="Z57" s="5"/>
      <c r="AA57" s="3">
        <v>4</v>
      </c>
      <c r="AB57" s="3">
        <v>73</v>
      </c>
      <c r="AC57" s="3" t="s">
        <v>756</v>
      </c>
      <c r="AD57" s="3">
        <v>3</v>
      </c>
      <c r="AE57" s="5"/>
      <c r="AF57" s="3">
        <v>1</v>
      </c>
      <c r="AG57" s="3" t="s">
        <v>757</v>
      </c>
      <c r="AH57" s="3">
        <v>9</v>
      </c>
      <c r="AI57" s="3">
        <v>10</v>
      </c>
      <c r="AJ57" s="5"/>
      <c r="AK57" s="3">
        <v>3</v>
      </c>
      <c r="AL57" s="5"/>
      <c r="AM57" s="3" t="s">
        <v>758</v>
      </c>
      <c r="AN57" s="3" t="s">
        <v>607</v>
      </c>
      <c r="AO57" s="6">
        <v>0.70416666666278616</v>
      </c>
      <c r="AP57" s="1">
        <f t="shared" si="0"/>
        <v>5</v>
      </c>
      <c r="AQ57" s="1">
        <f t="shared" si="1"/>
        <v>10</v>
      </c>
      <c r="AR57" s="1">
        <f t="shared" si="2"/>
        <v>8</v>
      </c>
      <c r="AS57" s="1">
        <f t="shared" si="3"/>
        <v>6</v>
      </c>
      <c r="AT57" s="1">
        <f t="shared" si="4"/>
        <v>0</v>
      </c>
      <c r="AU57" s="1">
        <f t="shared" si="5"/>
        <v>6</v>
      </c>
      <c r="AV57" s="1">
        <f t="shared" si="6"/>
        <v>5</v>
      </c>
      <c r="AW57" s="1">
        <f t="shared" si="7"/>
        <v>2</v>
      </c>
      <c r="AX57" s="1">
        <f t="shared" si="8"/>
        <v>4</v>
      </c>
      <c r="AY57" s="1">
        <f t="shared" si="9"/>
        <v>3</v>
      </c>
      <c r="AZ57" s="1">
        <f t="shared" si="10"/>
        <v>1</v>
      </c>
      <c r="BA57" s="1">
        <f t="shared" si="11"/>
        <v>9</v>
      </c>
      <c r="BB57" s="1">
        <f t="shared" si="12"/>
        <v>3</v>
      </c>
      <c r="BC57" s="21">
        <f t="shared" si="13"/>
        <v>5.8</v>
      </c>
      <c r="BD57" s="21">
        <f t="shared" si="14"/>
        <v>5</v>
      </c>
      <c r="BE57" s="21">
        <f t="shared" si="15"/>
        <v>5</v>
      </c>
      <c r="BF57" s="21">
        <f t="shared" si="16"/>
        <v>5.2</v>
      </c>
      <c r="BG57" s="3" t="s">
        <v>546</v>
      </c>
    </row>
    <row r="58" spans="1:59" ht="13" x14ac:dyDescent="0.15">
      <c r="A58" s="2">
        <v>43575.759240937499</v>
      </c>
      <c r="B58" s="3" t="s">
        <v>29</v>
      </c>
      <c r="C58" s="3" t="s">
        <v>595</v>
      </c>
      <c r="D58" s="3" t="s">
        <v>546</v>
      </c>
      <c r="E58" s="58" t="s">
        <v>547</v>
      </c>
      <c r="F58" s="3" t="s">
        <v>187</v>
      </c>
      <c r="G58" s="3" t="s">
        <v>759</v>
      </c>
      <c r="H58" s="3" t="s">
        <v>35</v>
      </c>
      <c r="I58" s="3" t="s">
        <v>189</v>
      </c>
      <c r="J58" s="3" t="s">
        <v>760</v>
      </c>
      <c r="K58" s="3" t="s">
        <v>68</v>
      </c>
      <c r="L58" s="3">
        <v>4.16</v>
      </c>
      <c r="M58" s="5"/>
      <c r="N58" s="3" t="s">
        <v>761</v>
      </c>
      <c r="O58" s="3" t="s">
        <v>87</v>
      </c>
      <c r="P58" s="5"/>
      <c r="Q58" s="3" t="s">
        <v>42</v>
      </c>
      <c r="R58" s="5"/>
      <c r="S58" s="3" t="s">
        <v>90</v>
      </c>
      <c r="T58" s="3" t="s">
        <v>762</v>
      </c>
      <c r="U58" s="3" t="s">
        <v>91</v>
      </c>
      <c r="V58" s="3" t="s">
        <v>763</v>
      </c>
      <c r="W58" s="3" t="s">
        <v>48</v>
      </c>
      <c r="X58" s="3" t="s">
        <v>764</v>
      </c>
      <c r="Y58" s="3" t="s">
        <v>50</v>
      </c>
      <c r="Z58" s="5"/>
      <c r="AA58" s="3" t="s">
        <v>291</v>
      </c>
      <c r="AB58" s="5"/>
      <c r="AC58" s="5"/>
      <c r="AD58" s="3" t="s">
        <v>343</v>
      </c>
      <c r="AE58" s="5"/>
      <c r="AF58" s="3" t="s">
        <v>275</v>
      </c>
      <c r="AG58" s="3" t="s">
        <v>765</v>
      </c>
      <c r="AH58" s="3" t="s">
        <v>197</v>
      </c>
      <c r="AI58" s="3">
        <v>5</v>
      </c>
      <c r="AJ58" s="3" t="s">
        <v>766</v>
      </c>
      <c r="AK58" s="3" t="s">
        <v>574</v>
      </c>
      <c r="AL58" s="3" t="s">
        <v>767</v>
      </c>
      <c r="AM58" s="3" t="s">
        <v>768</v>
      </c>
      <c r="AN58" s="3" t="s">
        <v>769</v>
      </c>
      <c r="AO58" s="6">
        <v>0.62152777778101154</v>
      </c>
      <c r="AP58" s="1">
        <f t="shared" si="0"/>
        <v>0</v>
      </c>
      <c r="AQ58" s="1">
        <f t="shared" si="1"/>
        <v>10</v>
      </c>
      <c r="AR58" s="1">
        <f t="shared" si="2"/>
        <v>10</v>
      </c>
      <c r="AS58" s="1">
        <f t="shared" si="3"/>
        <v>5</v>
      </c>
      <c r="AT58" s="1">
        <f t="shared" si="4"/>
        <v>0</v>
      </c>
      <c r="AU58" s="1">
        <f t="shared" si="5"/>
        <v>0</v>
      </c>
      <c r="AV58" s="1">
        <f t="shared" si="6"/>
        <v>0</v>
      </c>
      <c r="AW58" s="1">
        <f t="shared" si="7"/>
        <v>0</v>
      </c>
      <c r="AX58" s="1">
        <f t="shared" si="8"/>
        <v>10</v>
      </c>
      <c r="AY58" s="1">
        <f t="shared" si="9"/>
        <v>10</v>
      </c>
      <c r="AZ58" s="1">
        <f t="shared" si="10"/>
        <v>0</v>
      </c>
      <c r="BA58" s="1">
        <f t="shared" si="11"/>
        <v>5</v>
      </c>
      <c r="BB58" s="1">
        <f t="shared" si="12"/>
        <v>0</v>
      </c>
      <c r="BC58" s="21">
        <f t="shared" si="13"/>
        <v>5</v>
      </c>
      <c r="BD58" s="21">
        <f t="shared" si="14"/>
        <v>0</v>
      </c>
      <c r="BE58" s="21">
        <f t="shared" si="15"/>
        <v>6.666666666666667</v>
      </c>
      <c r="BF58" s="21">
        <f t="shared" si="16"/>
        <v>3.8333333333333335</v>
      </c>
      <c r="BG58" s="3" t="s">
        <v>546</v>
      </c>
    </row>
    <row r="59" spans="1:59" ht="13" hidden="1" x14ac:dyDescent="0.15">
      <c r="A59" s="12">
        <v>43575.778666851853</v>
      </c>
      <c r="B59" s="13" t="s">
        <v>770</v>
      </c>
      <c r="C59" s="13" t="s">
        <v>595</v>
      </c>
      <c r="D59" s="13" t="s">
        <v>546</v>
      </c>
      <c r="E59" s="13" t="s">
        <v>547</v>
      </c>
      <c r="F59" s="13"/>
      <c r="G59" s="13" t="s">
        <v>771</v>
      </c>
      <c r="H59" s="13" t="s">
        <v>264</v>
      </c>
      <c r="I59" s="13" t="s">
        <v>189</v>
      </c>
      <c r="J59" s="13" t="s">
        <v>772</v>
      </c>
      <c r="K59" s="13" t="s">
        <v>68</v>
      </c>
      <c r="L59" s="13">
        <v>4.22</v>
      </c>
      <c r="M59" s="13">
        <v>86</v>
      </c>
      <c r="N59" s="13"/>
      <c r="O59" s="13" t="s">
        <v>191</v>
      </c>
      <c r="P59" s="13" t="s">
        <v>773</v>
      </c>
      <c r="Q59" s="13" t="s">
        <v>181</v>
      </c>
      <c r="R59" s="13"/>
      <c r="S59" s="13" t="s">
        <v>90</v>
      </c>
      <c r="T59" s="13" t="s">
        <v>774</v>
      </c>
      <c r="U59" s="13" t="s">
        <v>91</v>
      </c>
      <c r="V59" s="13" t="s">
        <v>775</v>
      </c>
      <c r="W59" s="13" t="s">
        <v>48</v>
      </c>
      <c r="X59" s="13"/>
      <c r="Y59" s="13" t="s">
        <v>50</v>
      </c>
      <c r="Z59" s="13" t="s">
        <v>776</v>
      </c>
      <c r="AA59" s="13" t="s">
        <v>777</v>
      </c>
      <c r="AB59" s="13"/>
      <c r="AC59" s="13" t="s">
        <v>778</v>
      </c>
      <c r="AD59" s="13" t="s">
        <v>563</v>
      </c>
      <c r="AE59" s="13" t="s">
        <v>779</v>
      </c>
      <c r="AF59" s="13" t="s">
        <v>275</v>
      </c>
      <c r="AG59" s="13" t="s">
        <v>780</v>
      </c>
      <c r="AH59" s="13" t="s">
        <v>58</v>
      </c>
      <c r="AI59" s="13">
        <v>0</v>
      </c>
      <c r="AJ59" s="13"/>
      <c r="AK59" s="13" t="s">
        <v>574</v>
      </c>
      <c r="AL59" s="13"/>
      <c r="AM59" s="13"/>
      <c r="AN59" s="13" t="s">
        <v>769</v>
      </c>
      <c r="AO59" s="14">
        <v>0.48263888889050577</v>
      </c>
      <c r="AP59" s="1">
        <f t="shared" si="0"/>
        <v>0</v>
      </c>
      <c r="AQ59" s="1">
        <f t="shared" si="1"/>
        <v>10</v>
      </c>
      <c r="AR59" s="1">
        <f t="shared" si="2"/>
        <v>0</v>
      </c>
      <c r="AS59" s="1">
        <f t="shared" si="3"/>
        <v>0</v>
      </c>
      <c r="AT59" s="1">
        <f t="shared" si="4"/>
        <v>0</v>
      </c>
      <c r="AU59" s="1">
        <f t="shared" si="5"/>
        <v>0</v>
      </c>
      <c r="AV59" s="1">
        <f t="shared" si="6"/>
        <v>0</v>
      </c>
      <c r="AW59" s="1">
        <f t="shared" si="7"/>
        <v>0</v>
      </c>
      <c r="AX59" s="1">
        <f t="shared" si="8"/>
        <v>0</v>
      </c>
      <c r="AY59" s="1">
        <f t="shared" si="9"/>
        <v>0</v>
      </c>
      <c r="AZ59" s="1">
        <f t="shared" si="10"/>
        <v>0</v>
      </c>
      <c r="BA59" s="1">
        <f t="shared" si="11"/>
        <v>0</v>
      </c>
      <c r="BB59" s="1">
        <f t="shared" si="12"/>
        <v>0</v>
      </c>
      <c r="BC59" s="21">
        <f t="shared" si="13"/>
        <v>2</v>
      </c>
      <c r="BD59" s="21">
        <f t="shared" si="14"/>
        <v>0</v>
      </c>
      <c r="BE59" s="21">
        <f t="shared" si="15"/>
        <v>0</v>
      </c>
      <c r="BF59" s="21">
        <f t="shared" si="16"/>
        <v>1</v>
      </c>
      <c r="BG59" s="13" t="s">
        <v>546</v>
      </c>
    </row>
    <row r="60" spans="1:59" ht="13" x14ac:dyDescent="0.15">
      <c r="A60" s="2">
        <v>43575.790039409723</v>
      </c>
      <c r="B60" s="3" t="s">
        <v>29</v>
      </c>
      <c r="C60" s="3" t="s">
        <v>595</v>
      </c>
      <c r="D60" s="3" t="s">
        <v>546</v>
      </c>
      <c r="E60" s="58" t="s">
        <v>547</v>
      </c>
      <c r="F60" s="3" t="s">
        <v>187</v>
      </c>
      <c r="G60" s="3" t="s">
        <v>781</v>
      </c>
      <c r="H60" s="3" t="s">
        <v>35</v>
      </c>
      <c r="I60" s="3" t="s">
        <v>189</v>
      </c>
      <c r="J60" s="3" t="s">
        <v>782</v>
      </c>
      <c r="K60" s="3" t="s">
        <v>68</v>
      </c>
      <c r="L60" s="3">
        <v>8.23</v>
      </c>
      <c r="M60" s="3">
        <v>4.5999999999999996</v>
      </c>
      <c r="N60" s="3" t="s">
        <v>783</v>
      </c>
      <c r="O60" s="3" t="s">
        <v>87</v>
      </c>
      <c r="P60" s="5"/>
      <c r="Q60" s="3" t="s">
        <v>42</v>
      </c>
      <c r="R60" s="3" t="s">
        <v>784</v>
      </c>
      <c r="S60" s="3" t="s">
        <v>90</v>
      </c>
      <c r="T60" s="3" t="s">
        <v>785</v>
      </c>
      <c r="U60" s="3" t="s">
        <v>91</v>
      </c>
      <c r="V60" s="3" t="s">
        <v>786</v>
      </c>
      <c r="W60" s="3" t="s">
        <v>48</v>
      </c>
      <c r="X60" s="3" t="s">
        <v>764</v>
      </c>
      <c r="Y60" s="3" t="s">
        <v>50</v>
      </c>
      <c r="Z60" s="3" t="s">
        <v>787</v>
      </c>
      <c r="AA60" s="3" t="s">
        <v>291</v>
      </c>
      <c r="AB60" s="5"/>
      <c r="AC60" s="5"/>
      <c r="AD60" s="3" t="s">
        <v>54</v>
      </c>
      <c r="AE60" s="5"/>
      <c r="AF60" s="3" t="s">
        <v>275</v>
      </c>
      <c r="AG60" s="3" t="s">
        <v>780</v>
      </c>
      <c r="AH60" s="3" t="s">
        <v>58</v>
      </c>
      <c r="AI60" s="5"/>
      <c r="AJ60" s="3" t="s">
        <v>532</v>
      </c>
      <c r="AK60" s="3" t="s">
        <v>574</v>
      </c>
      <c r="AL60" s="5"/>
      <c r="AM60" s="3" t="s">
        <v>788</v>
      </c>
      <c r="AN60" s="3" t="s">
        <v>769</v>
      </c>
      <c r="AO60" s="6">
        <v>0.58333333333575865</v>
      </c>
      <c r="AP60" s="1">
        <f t="shared" si="0"/>
        <v>0</v>
      </c>
      <c r="AQ60" s="1">
        <f t="shared" si="1"/>
        <v>10</v>
      </c>
      <c r="AR60" s="1">
        <f t="shared" si="2"/>
        <v>10</v>
      </c>
      <c r="AS60" s="1">
        <f t="shared" si="3"/>
        <v>5</v>
      </c>
      <c r="AT60" s="1">
        <f t="shared" si="4"/>
        <v>0</v>
      </c>
      <c r="AU60" s="1">
        <f t="shared" si="5"/>
        <v>0</v>
      </c>
      <c r="AV60" s="1">
        <f t="shared" si="6"/>
        <v>0</v>
      </c>
      <c r="AW60" s="1">
        <f t="shared" si="7"/>
        <v>0</v>
      </c>
      <c r="AX60" s="1">
        <f t="shared" si="8"/>
        <v>10</v>
      </c>
      <c r="AY60" s="1">
        <f t="shared" si="9"/>
        <v>5</v>
      </c>
      <c r="AZ60" s="1">
        <f t="shared" si="10"/>
        <v>0</v>
      </c>
      <c r="BA60" s="1">
        <f t="shared" si="11"/>
        <v>0</v>
      </c>
      <c r="BB60" s="1">
        <f t="shared" si="12"/>
        <v>0</v>
      </c>
      <c r="BC60" s="21">
        <f t="shared" si="13"/>
        <v>5</v>
      </c>
      <c r="BD60" s="21">
        <f t="shared" si="14"/>
        <v>0</v>
      </c>
      <c r="BE60" s="21">
        <f t="shared" si="15"/>
        <v>4.166666666666667</v>
      </c>
      <c r="BF60" s="21">
        <f t="shared" si="16"/>
        <v>3.3333333333333335</v>
      </c>
      <c r="BG60" s="3" t="s">
        <v>546</v>
      </c>
    </row>
    <row r="61" spans="1:59" ht="13" x14ac:dyDescent="0.15">
      <c r="A61" s="2">
        <v>43575.797168611112</v>
      </c>
      <c r="B61" s="3" t="s">
        <v>29</v>
      </c>
      <c r="C61" s="3" t="s">
        <v>595</v>
      </c>
      <c r="D61" s="3" t="s">
        <v>546</v>
      </c>
      <c r="E61" s="58" t="s">
        <v>547</v>
      </c>
      <c r="F61" s="3" t="s">
        <v>100</v>
      </c>
      <c r="G61" s="3" t="s">
        <v>789</v>
      </c>
      <c r="H61" s="3" t="s">
        <v>66</v>
      </c>
      <c r="I61" s="3" t="s">
        <v>189</v>
      </c>
      <c r="J61" s="3" t="s">
        <v>790</v>
      </c>
      <c r="K61" s="3" t="s">
        <v>68</v>
      </c>
      <c r="L61" s="4">
        <v>4.1100000000000003</v>
      </c>
      <c r="M61" s="5"/>
      <c r="N61" s="3" t="s">
        <v>791</v>
      </c>
      <c r="O61" s="3" t="s">
        <v>87</v>
      </c>
      <c r="P61" s="5"/>
      <c r="Q61" s="3" t="s">
        <v>226</v>
      </c>
      <c r="R61" s="3" t="s">
        <v>792</v>
      </c>
      <c r="S61" s="3" t="s">
        <v>90</v>
      </c>
      <c r="T61" s="3" t="s">
        <v>793</v>
      </c>
      <c r="U61" s="3" t="s">
        <v>91</v>
      </c>
      <c r="V61" s="3" t="s">
        <v>794</v>
      </c>
      <c r="W61" s="3" t="s">
        <v>48</v>
      </c>
      <c r="X61" s="3" t="s">
        <v>795</v>
      </c>
      <c r="Y61" s="3" t="s">
        <v>50</v>
      </c>
      <c r="Z61" s="3" t="s">
        <v>796</v>
      </c>
      <c r="AA61" s="3" t="s">
        <v>777</v>
      </c>
      <c r="AB61" s="5"/>
      <c r="AC61" s="5"/>
      <c r="AD61" s="3" t="s">
        <v>563</v>
      </c>
      <c r="AE61" s="5"/>
      <c r="AF61" s="3" t="s">
        <v>275</v>
      </c>
      <c r="AG61" s="5"/>
      <c r="AH61" s="3" t="s">
        <v>58</v>
      </c>
      <c r="AI61" s="3">
        <v>0</v>
      </c>
      <c r="AJ61" s="5"/>
      <c r="AK61" s="3" t="s">
        <v>574</v>
      </c>
      <c r="AL61" s="5"/>
      <c r="AM61" s="3" t="s">
        <v>797</v>
      </c>
      <c r="AN61" s="3" t="s">
        <v>769</v>
      </c>
      <c r="AO61" s="6">
        <v>0.50486111111240461</v>
      </c>
      <c r="AP61" s="1">
        <f t="shared" si="0"/>
        <v>0</v>
      </c>
      <c r="AQ61" s="1">
        <f t="shared" si="1"/>
        <v>10</v>
      </c>
      <c r="AR61" s="1">
        <f t="shared" si="2"/>
        <v>10</v>
      </c>
      <c r="AS61" s="1">
        <f t="shared" si="3"/>
        <v>10</v>
      </c>
      <c r="AT61" s="1">
        <f t="shared" si="4"/>
        <v>0</v>
      </c>
      <c r="AU61" s="1">
        <f t="shared" si="5"/>
        <v>0</v>
      </c>
      <c r="AV61" s="1">
        <f t="shared" si="6"/>
        <v>0</v>
      </c>
      <c r="AW61" s="1">
        <f t="shared" si="7"/>
        <v>0</v>
      </c>
      <c r="AX61" s="1">
        <f t="shared" si="8"/>
        <v>0</v>
      </c>
      <c r="AY61" s="1">
        <f t="shared" si="9"/>
        <v>0</v>
      </c>
      <c r="AZ61" s="1">
        <f t="shared" si="10"/>
        <v>0</v>
      </c>
      <c r="BA61" s="1">
        <f t="shared" si="11"/>
        <v>0</v>
      </c>
      <c r="BB61" s="1">
        <f t="shared" si="12"/>
        <v>0</v>
      </c>
      <c r="BC61" s="21">
        <f t="shared" si="13"/>
        <v>6</v>
      </c>
      <c r="BD61" s="21">
        <f t="shared" si="14"/>
        <v>0</v>
      </c>
      <c r="BE61" s="21">
        <f t="shared" si="15"/>
        <v>0</v>
      </c>
      <c r="BF61" s="21">
        <f t="shared" si="16"/>
        <v>3</v>
      </c>
      <c r="BG61" s="3" t="s">
        <v>546</v>
      </c>
    </row>
    <row r="62" spans="1:59" ht="13" x14ac:dyDescent="0.15">
      <c r="A62" s="2">
        <v>43575.803918460646</v>
      </c>
      <c r="B62" s="3" t="s">
        <v>29</v>
      </c>
      <c r="C62" s="3" t="s">
        <v>595</v>
      </c>
      <c r="D62" s="3" t="s">
        <v>546</v>
      </c>
      <c r="E62" s="58" t="s">
        <v>547</v>
      </c>
      <c r="F62" s="3" t="s">
        <v>113</v>
      </c>
      <c r="G62" s="3" t="s">
        <v>798</v>
      </c>
      <c r="H62" s="3" t="s">
        <v>66</v>
      </c>
      <c r="I62" s="3" t="s">
        <v>189</v>
      </c>
      <c r="J62" s="3" t="s">
        <v>799</v>
      </c>
      <c r="K62" s="3" t="s">
        <v>68</v>
      </c>
      <c r="L62" s="3">
        <v>6.73</v>
      </c>
      <c r="M62" s="3">
        <v>1.3</v>
      </c>
      <c r="N62" s="5"/>
      <c r="O62" s="3" t="s">
        <v>191</v>
      </c>
      <c r="P62" s="5"/>
      <c r="Q62" s="3" t="s">
        <v>181</v>
      </c>
      <c r="R62" s="5"/>
      <c r="S62" s="3" t="s">
        <v>90</v>
      </c>
      <c r="T62" s="3" t="s">
        <v>800</v>
      </c>
      <c r="U62" s="3" t="s">
        <v>91</v>
      </c>
      <c r="V62" s="3" t="s">
        <v>763</v>
      </c>
      <c r="W62" s="3" t="s">
        <v>48</v>
      </c>
      <c r="X62" s="3" t="s">
        <v>801</v>
      </c>
      <c r="Y62" s="3" t="s">
        <v>50</v>
      </c>
      <c r="Z62" s="3" t="s">
        <v>787</v>
      </c>
      <c r="AA62" s="3" t="s">
        <v>777</v>
      </c>
      <c r="AB62" s="5"/>
      <c r="AC62" s="5"/>
      <c r="AD62" s="3" t="s">
        <v>563</v>
      </c>
      <c r="AE62" s="3" t="s">
        <v>802</v>
      </c>
      <c r="AF62" s="3" t="s">
        <v>275</v>
      </c>
      <c r="AG62" s="5"/>
      <c r="AH62" s="3" t="s">
        <v>197</v>
      </c>
      <c r="AI62" s="3">
        <v>15</v>
      </c>
      <c r="AJ62" s="3" t="s">
        <v>803</v>
      </c>
      <c r="AK62" s="3" t="s">
        <v>574</v>
      </c>
      <c r="AL62" s="5"/>
      <c r="AM62" s="3" t="s">
        <v>804</v>
      </c>
      <c r="AN62" s="3" t="s">
        <v>769</v>
      </c>
      <c r="AO62" s="6">
        <v>0.55208333333575865</v>
      </c>
      <c r="AP62" s="1">
        <f t="shared" si="0"/>
        <v>0</v>
      </c>
      <c r="AQ62" s="1">
        <f t="shared" si="1"/>
        <v>10</v>
      </c>
      <c r="AR62" s="1">
        <f t="shared" si="2"/>
        <v>0</v>
      </c>
      <c r="AS62" s="1">
        <f t="shared" si="3"/>
        <v>0</v>
      </c>
      <c r="AT62" s="1">
        <f t="shared" si="4"/>
        <v>0</v>
      </c>
      <c r="AU62" s="1">
        <f t="shared" si="5"/>
        <v>0</v>
      </c>
      <c r="AV62" s="1">
        <f t="shared" si="6"/>
        <v>0</v>
      </c>
      <c r="AW62" s="1">
        <f t="shared" si="7"/>
        <v>0</v>
      </c>
      <c r="AX62" s="1">
        <f t="shared" si="8"/>
        <v>0</v>
      </c>
      <c r="AY62" s="1">
        <f t="shared" si="9"/>
        <v>0</v>
      </c>
      <c r="AZ62" s="1">
        <f t="shared" si="10"/>
        <v>0</v>
      </c>
      <c r="BA62" s="1">
        <f t="shared" si="11"/>
        <v>5</v>
      </c>
      <c r="BB62" s="1">
        <f t="shared" si="12"/>
        <v>0</v>
      </c>
      <c r="BC62" s="21">
        <f t="shared" si="13"/>
        <v>2</v>
      </c>
      <c r="BD62" s="21">
        <f t="shared" si="14"/>
        <v>0</v>
      </c>
      <c r="BE62" s="21">
        <f t="shared" si="15"/>
        <v>1.6666666666666667</v>
      </c>
      <c r="BF62" s="21">
        <f t="shared" si="16"/>
        <v>1.3333333333333333</v>
      </c>
      <c r="BG62" s="3" t="s">
        <v>546</v>
      </c>
    </row>
    <row r="63" spans="1:59" ht="13" x14ac:dyDescent="0.15">
      <c r="A63" s="2">
        <v>43576.609608680556</v>
      </c>
      <c r="B63" s="3" t="s">
        <v>29</v>
      </c>
      <c r="C63" s="3" t="s">
        <v>595</v>
      </c>
      <c r="D63" s="3" t="s">
        <v>546</v>
      </c>
      <c r="E63" s="58" t="s">
        <v>547</v>
      </c>
      <c r="F63" s="3" t="s">
        <v>187</v>
      </c>
      <c r="G63" s="3" t="s">
        <v>805</v>
      </c>
      <c r="H63" s="3" t="s">
        <v>66</v>
      </c>
      <c r="I63" s="3" t="s">
        <v>189</v>
      </c>
      <c r="J63" s="3" t="s">
        <v>806</v>
      </c>
      <c r="K63" s="3" t="s">
        <v>68</v>
      </c>
      <c r="L63" s="4">
        <v>4.0999999999999996</v>
      </c>
      <c r="M63" s="5"/>
      <c r="N63" s="5"/>
      <c r="O63" s="3" t="s">
        <v>87</v>
      </c>
      <c r="P63" s="5"/>
      <c r="Q63" s="3" t="s">
        <v>226</v>
      </c>
      <c r="R63" s="5"/>
      <c r="S63" s="3" t="s">
        <v>90</v>
      </c>
      <c r="T63" s="3" t="s">
        <v>807</v>
      </c>
      <c r="U63" s="3" t="s">
        <v>91</v>
      </c>
      <c r="V63" s="3" t="s">
        <v>808</v>
      </c>
      <c r="W63" s="3" t="s">
        <v>48</v>
      </c>
      <c r="X63" s="3" t="s">
        <v>801</v>
      </c>
      <c r="Y63" s="3" t="s">
        <v>50</v>
      </c>
      <c r="Z63" s="3" t="s">
        <v>809</v>
      </c>
      <c r="AA63" s="3" t="s">
        <v>777</v>
      </c>
      <c r="AB63" s="5"/>
      <c r="AC63" s="3" t="s">
        <v>810</v>
      </c>
      <c r="AD63" s="3" t="s">
        <v>563</v>
      </c>
      <c r="AE63" s="3" t="s">
        <v>811</v>
      </c>
      <c r="AF63" s="3" t="s">
        <v>275</v>
      </c>
      <c r="AG63" s="5"/>
      <c r="AH63" s="3" t="s">
        <v>58</v>
      </c>
      <c r="AI63" s="3">
        <v>1</v>
      </c>
      <c r="AJ63" s="5"/>
      <c r="AK63" s="3" t="s">
        <v>574</v>
      </c>
      <c r="AL63" s="5"/>
      <c r="AM63" s="3" t="s">
        <v>812</v>
      </c>
      <c r="AN63" s="3" t="s">
        <v>769</v>
      </c>
      <c r="AO63" s="6">
        <v>0.52083333333575865</v>
      </c>
      <c r="AP63" s="1">
        <f t="shared" si="0"/>
        <v>0</v>
      </c>
      <c r="AQ63" s="1">
        <f t="shared" si="1"/>
        <v>10</v>
      </c>
      <c r="AR63" s="1">
        <f t="shared" si="2"/>
        <v>10</v>
      </c>
      <c r="AS63" s="1">
        <f t="shared" si="3"/>
        <v>10</v>
      </c>
      <c r="AT63" s="1">
        <f t="shared" si="4"/>
        <v>0</v>
      </c>
      <c r="AU63" s="1">
        <f t="shared" si="5"/>
        <v>0</v>
      </c>
      <c r="AV63" s="1">
        <f t="shared" si="6"/>
        <v>0</v>
      </c>
      <c r="AW63" s="1">
        <f t="shared" si="7"/>
        <v>0</v>
      </c>
      <c r="AX63" s="1">
        <f t="shared" si="8"/>
        <v>0</v>
      </c>
      <c r="AY63" s="1">
        <f t="shared" si="9"/>
        <v>0</v>
      </c>
      <c r="AZ63" s="1">
        <f t="shared" si="10"/>
        <v>0</v>
      </c>
      <c r="BA63" s="1">
        <f t="shared" si="11"/>
        <v>0</v>
      </c>
      <c r="BB63" s="1">
        <f t="shared" si="12"/>
        <v>0</v>
      </c>
      <c r="BC63" s="21">
        <f t="shared" si="13"/>
        <v>6</v>
      </c>
      <c r="BD63" s="21">
        <f t="shared" si="14"/>
        <v>0</v>
      </c>
      <c r="BE63" s="21">
        <f t="shared" si="15"/>
        <v>0</v>
      </c>
      <c r="BF63" s="21">
        <f t="shared" si="16"/>
        <v>3</v>
      </c>
      <c r="BG63" s="3" t="s">
        <v>546</v>
      </c>
    </row>
    <row r="64" spans="1:59" ht="13" x14ac:dyDescent="0.15">
      <c r="A64" s="2">
        <v>43576.619455023145</v>
      </c>
      <c r="B64" s="3" t="s">
        <v>29</v>
      </c>
      <c r="C64" s="3" t="s">
        <v>595</v>
      </c>
      <c r="D64" s="3" t="s">
        <v>546</v>
      </c>
      <c r="E64" s="58" t="s">
        <v>547</v>
      </c>
      <c r="F64" s="3" t="s">
        <v>147</v>
      </c>
      <c r="G64" s="3" t="s">
        <v>813</v>
      </c>
      <c r="H64" s="3" t="s">
        <v>66</v>
      </c>
      <c r="I64" s="3" t="s">
        <v>189</v>
      </c>
      <c r="J64" s="3" t="s">
        <v>814</v>
      </c>
      <c r="K64" s="3">
        <v>4</v>
      </c>
      <c r="L64" s="3">
        <v>1.64</v>
      </c>
      <c r="M64" s="5"/>
      <c r="N64" s="3" t="s">
        <v>815</v>
      </c>
      <c r="O64" s="3" t="s">
        <v>191</v>
      </c>
      <c r="P64" s="3" t="s">
        <v>816</v>
      </c>
      <c r="Q64" s="3" t="s">
        <v>181</v>
      </c>
      <c r="R64" s="3" t="s">
        <v>817</v>
      </c>
      <c r="S64" s="3" t="s">
        <v>90</v>
      </c>
      <c r="T64" s="3" t="s">
        <v>818</v>
      </c>
      <c r="U64" s="3" t="s">
        <v>91</v>
      </c>
      <c r="V64" s="3" t="s">
        <v>819</v>
      </c>
      <c r="W64" s="3">
        <v>2</v>
      </c>
      <c r="X64" s="3" t="s">
        <v>820</v>
      </c>
      <c r="Y64" s="3">
        <v>2</v>
      </c>
      <c r="Z64" s="3" t="s">
        <v>821</v>
      </c>
      <c r="AA64" s="3" t="s">
        <v>777</v>
      </c>
      <c r="AB64" s="5"/>
      <c r="AC64" s="3" t="s">
        <v>822</v>
      </c>
      <c r="AD64" s="3" t="s">
        <v>563</v>
      </c>
      <c r="AE64" s="3" t="s">
        <v>823</v>
      </c>
      <c r="AF64" s="3" t="s">
        <v>275</v>
      </c>
      <c r="AG64" s="5"/>
      <c r="AH64" s="3" t="s">
        <v>58</v>
      </c>
      <c r="AI64" s="4" t="s">
        <v>824</v>
      </c>
      <c r="AJ64" s="5"/>
      <c r="AK64" s="3" t="s">
        <v>574</v>
      </c>
      <c r="AL64" s="3" t="s">
        <v>825</v>
      </c>
      <c r="AM64" s="3" t="s">
        <v>826</v>
      </c>
      <c r="AN64" s="3" t="s">
        <v>769</v>
      </c>
      <c r="AO64" s="6">
        <v>0.55208333333575865</v>
      </c>
      <c r="AP64" s="1">
        <f t="shared" si="0"/>
        <v>0</v>
      </c>
      <c r="AQ64" s="1">
        <f t="shared" si="1"/>
        <v>4</v>
      </c>
      <c r="AR64" s="1">
        <f t="shared" si="2"/>
        <v>0</v>
      </c>
      <c r="AS64" s="1">
        <f t="shared" si="3"/>
        <v>0</v>
      </c>
      <c r="AT64" s="1">
        <f t="shared" si="4"/>
        <v>0</v>
      </c>
      <c r="AU64" s="1">
        <f t="shared" si="5"/>
        <v>0</v>
      </c>
      <c r="AV64" s="1">
        <f t="shared" si="6"/>
        <v>2</v>
      </c>
      <c r="AW64" s="1">
        <f t="shared" si="7"/>
        <v>2</v>
      </c>
      <c r="AX64" s="1">
        <f t="shared" si="8"/>
        <v>0</v>
      </c>
      <c r="AY64" s="1">
        <f t="shared" si="9"/>
        <v>0</v>
      </c>
      <c r="AZ64" s="1">
        <f t="shared" si="10"/>
        <v>0</v>
      </c>
      <c r="BA64" s="1">
        <f t="shared" si="11"/>
        <v>0</v>
      </c>
      <c r="BB64" s="1">
        <f t="shared" si="12"/>
        <v>0</v>
      </c>
      <c r="BC64" s="21">
        <f t="shared" si="13"/>
        <v>0.8</v>
      </c>
      <c r="BD64" s="21">
        <f t="shared" si="14"/>
        <v>1</v>
      </c>
      <c r="BE64" s="21">
        <f t="shared" si="15"/>
        <v>0</v>
      </c>
      <c r="BF64" s="21">
        <f t="shared" si="16"/>
        <v>0.6</v>
      </c>
      <c r="BG64" s="3" t="s">
        <v>546</v>
      </c>
    </row>
    <row r="65" spans="1:59" ht="13" x14ac:dyDescent="0.15">
      <c r="A65" s="2">
        <v>43576.630826006949</v>
      </c>
      <c r="B65" s="3" t="s">
        <v>29</v>
      </c>
      <c r="C65" s="3" t="s">
        <v>595</v>
      </c>
      <c r="D65" s="3" t="s">
        <v>546</v>
      </c>
      <c r="E65" s="58" t="s">
        <v>547</v>
      </c>
      <c r="F65" s="3" t="s">
        <v>187</v>
      </c>
      <c r="G65" s="3" t="s">
        <v>827</v>
      </c>
      <c r="H65" s="3" t="s">
        <v>66</v>
      </c>
      <c r="I65" s="3">
        <v>3</v>
      </c>
      <c r="J65" s="3" t="s">
        <v>828</v>
      </c>
      <c r="K65" s="3">
        <v>3</v>
      </c>
      <c r="L65" s="3">
        <v>1.6</v>
      </c>
      <c r="M65" s="5"/>
      <c r="N65" s="3" t="s">
        <v>829</v>
      </c>
      <c r="O65" s="3" t="s">
        <v>191</v>
      </c>
      <c r="P65" s="3" t="s">
        <v>830</v>
      </c>
      <c r="Q65" s="3" t="s">
        <v>181</v>
      </c>
      <c r="R65" s="3" t="s">
        <v>831</v>
      </c>
      <c r="S65" s="3" t="s">
        <v>90</v>
      </c>
      <c r="T65" s="3" t="s">
        <v>832</v>
      </c>
      <c r="U65" s="3" t="s">
        <v>91</v>
      </c>
      <c r="V65" s="3" t="s">
        <v>833</v>
      </c>
      <c r="W65" s="3">
        <v>2</v>
      </c>
      <c r="X65" s="3" t="s">
        <v>834</v>
      </c>
      <c r="Y65" s="3">
        <v>2</v>
      </c>
      <c r="Z65" s="3" t="s">
        <v>835</v>
      </c>
      <c r="AA65" s="3" t="s">
        <v>777</v>
      </c>
      <c r="AB65" s="5"/>
      <c r="AC65" s="3" t="s">
        <v>836</v>
      </c>
      <c r="AD65" s="3" t="s">
        <v>563</v>
      </c>
      <c r="AE65" s="3" t="s">
        <v>837</v>
      </c>
      <c r="AF65" s="3" t="s">
        <v>275</v>
      </c>
      <c r="AG65" s="5"/>
      <c r="AH65" s="3">
        <v>2</v>
      </c>
      <c r="AI65" s="4" t="s">
        <v>838</v>
      </c>
      <c r="AJ65" s="5"/>
      <c r="AK65" s="3" t="s">
        <v>574</v>
      </c>
      <c r="AL65" s="3" t="s">
        <v>839</v>
      </c>
      <c r="AM65" s="3" t="s">
        <v>840</v>
      </c>
      <c r="AN65" s="3" t="s">
        <v>769</v>
      </c>
      <c r="AO65" s="6">
        <v>0.54166666666424135</v>
      </c>
      <c r="AP65" s="1">
        <f t="shared" si="0"/>
        <v>3</v>
      </c>
      <c r="AQ65" s="1">
        <f t="shared" si="1"/>
        <v>3</v>
      </c>
      <c r="AR65" s="1">
        <f t="shared" si="2"/>
        <v>0</v>
      </c>
      <c r="AS65" s="1">
        <f t="shared" si="3"/>
        <v>0</v>
      </c>
      <c r="AT65" s="1">
        <f t="shared" si="4"/>
        <v>0</v>
      </c>
      <c r="AU65" s="1">
        <f t="shared" si="5"/>
        <v>0</v>
      </c>
      <c r="AV65" s="1">
        <f t="shared" si="6"/>
        <v>2</v>
      </c>
      <c r="AW65" s="1">
        <f t="shared" si="7"/>
        <v>2</v>
      </c>
      <c r="AX65" s="1">
        <f t="shared" si="8"/>
        <v>0</v>
      </c>
      <c r="AY65" s="1">
        <f t="shared" si="9"/>
        <v>0</v>
      </c>
      <c r="AZ65" s="1">
        <f t="shared" si="10"/>
        <v>0</v>
      </c>
      <c r="BA65" s="1">
        <f t="shared" si="11"/>
        <v>2</v>
      </c>
      <c r="BB65" s="1">
        <f t="shared" si="12"/>
        <v>0</v>
      </c>
      <c r="BC65" s="21">
        <f t="shared" si="13"/>
        <v>1.2</v>
      </c>
      <c r="BD65" s="21">
        <f t="shared" si="14"/>
        <v>1</v>
      </c>
      <c r="BE65" s="21">
        <f t="shared" si="15"/>
        <v>0.66666666666666663</v>
      </c>
      <c r="BF65" s="21">
        <f t="shared" si="16"/>
        <v>0.93333333333333335</v>
      </c>
      <c r="BG65" s="3" t="s">
        <v>546</v>
      </c>
    </row>
    <row r="66" spans="1:59" ht="13" x14ac:dyDescent="0.15">
      <c r="A66" s="2">
        <v>43576.641123506939</v>
      </c>
      <c r="B66" s="3" t="s">
        <v>29</v>
      </c>
      <c r="C66" s="3" t="s">
        <v>595</v>
      </c>
      <c r="D66" s="3" t="s">
        <v>546</v>
      </c>
      <c r="E66" s="58" t="s">
        <v>547</v>
      </c>
      <c r="F66" s="3" t="s">
        <v>64</v>
      </c>
      <c r="G66" s="3" t="s">
        <v>841</v>
      </c>
      <c r="H66" s="3" t="s">
        <v>35</v>
      </c>
      <c r="I66" s="3" t="s">
        <v>189</v>
      </c>
      <c r="J66" s="3" t="s">
        <v>842</v>
      </c>
      <c r="K66" s="3">
        <v>4</v>
      </c>
      <c r="L66" s="3">
        <v>1.3</v>
      </c>
      <c r="M66" s="5"/>
      <c r="N66" s="3" t="s">
        <v>843</v>
      </c>
      <c r="O66" s="3">
        <v>1</v>
      </c>
      <c r="P66" s="3" t="s">
        <v>844</v>
      </c>
      <c r="Q66" s="3" t="s">
        <v>181</v>
      </c>
      <c r="R66" s="3" t="s">
        <v>845</v>
      </c>
      <c r="S66" s="3" t="s">
        <v>90</v>
      </c>
      <c r="T66" s="3" t="s">
        <v>846</v>
      </c>
      <c r="U66" s="3" t="s">
        <v>91</v>
      </c>
      <c r="V66" s="3" t="s">
        <v>847</v>
      </c>
      <c r="W66" s="3" t="s">
        <v>48</v>
      </c>
      <c r="X66" s="3" t="s">
        <v>795</v>
      </c>
      <c r="Y66" s="3">
        <v>1</v>
      </c>
      <c r="Z66" s="3" t="s">
        <v>848</v>
      </c>
      <c r="AA66" s="3">
        <v>2</v>
      </c>
      <c r="AB66" s="5"/>
      <c r="AC66" s="3" t="s">
        <v>849</v>
      </c>
      <c r="AD66" s="3">
        <v>4</v>
      </c>
      <c r="AE66" s="5"/>
      <c r="AF66" s="3" t="s">
        <v>275</v>
      </c>
      <c r="AG66" s="5"/>
      <c r="AH66" s="3">
        <v>1</v>
      </c>
      <c r="AI66" s="3">
        <v>0</v>
      </c>
      <c r="AJ66" s="3" t="s">
        <v>850</v>
      </c>
      <c r="AK66" s="3" t="s">
        <v>574</v>
      </c>
      <c r="AL66" s="3" t="s">
        <v>851</v>
      </c>
      <c r="AM66" s="3" t="s">
        <v>852</v>
      </c>
      <c r="AN66" s="3" t="s">
        <v>769</v>
      </c>
      <c r="AO66" s="6">
        <v>0.5</v>
      </c>
      <c r="AP66" s="1">
        <f t="shared" si="0"/>
        <v>0</v>
      </c>
      <c r="AQ66" s="1">
        <f t="shared" si="1"/>
        <v>4</v>
      </c>
      <c r="AR66" s="1">
        <f t="shared" si="2"/>
        <v>1</v>
      </c>
      <c r="AS66" s="1">
        <f t="shared" si="3"/>
        <v>0</v>
      </c>
      <c r="AT66" s="1">
        <f t="shared" si="4"/>
        <v>0</v>
      </c>
      <c r="AU66" s="1">
        <f t="shared" si="5"/>
        <v>0</v>
      </c>
      <c r="AV66" s="1">
        <f t="shared" si="6"/>
        <v>0</v>
      </c>
      <c r="AW66" s="1">
        <f t="shared" si="7"/>
        <v>1</v>
      </c>
      <c r="AX66" s="1">
        <f t="shared" si="8"/>
        <v>2</v>
      </c>
      <c r="AY66" s="1">
        <f t="shared" si="9"/>
        <v>4</v>
      </c>
      <c r="AZ66" s="1">
        <f t="shared" si="10"/>
        <v>0</v>
      </c>
      <c r="BA66" s="1">
        <f t="shared" si="11"/>
        <v>1</v>
      </c>
      <c r="BB66" s="1">
        <f t="shared" si="12"/>
        <v>0</v>
      </c>
      <c r="BC66" s="21">
        <f t="shared" si="13"/>
        <v>1</v>
      </c>
      <c r="BD66" s="21">
        <f t="shared" si="14"/>
        <v>0.16666666666666666</v>
      </c>
      <c r="BE66" s="21">
        <f t="shared" si="15"/>
        <v>1.6666666666666667</v>
      </c>
      <c r="BF66" s="21">
        <f t="shared" si="16"/>
        <v>0.8666666666666667</v>
      </c>
      <c r="BG66" s="3" t="s">
        <v>546</v>
      </c>
    </row>
    <row r="67" spans="1:59" ht="13" x14ac:dyDescent="0.15">
      <c r="A67" s="2">
        <v>43576.649325624996</v>
      </c>
      <c r="B67" s="3" t="s">
        <v>29</v>
      </c>
      <c r="C67" s="3" t="s">
        <v>595</v>
      </c>
      <c r="D67" s="3" t="s">
        <v>546</v>
      </c>
      <c r="E67" s="58" t="s">
        <v>547</v>
      </c>
      <c r="F67" s="3" t="s">
        <v>100</v>
      </c>
      <c r="G67" s="3" t="s">
        <v>853</v>
      </c>
      <c r="H67" s="3" t="s">
        <v>66</v>
      </c>
      <c r="I67" s="3" t="s">
        <v>189</v>
      </c>
      <c r="J67" s="3" t="s">
        <v>854</v>
      </c>
      <c r="K67" s="3">
        <v>4</v>
      </c>
      <c r="L67" s="3">
        <v>1.7</v>
      </c>
      <c r="M67" s="5"/>
      <c r="N67" s="3" t="s">
        <v>855</v>
      </c>
      <c r="O67" s="3">
        <v>2</v>
      </c>
      <c r="P67" s="3" t="s">
        <v>856</v>
      </c>
      <c r="Q67" s="3" t="s">
        <v>181</v>
      </c>
      <c r="R67" s="3" t="s">
        <v>857</v>
      </c>
      <c r="S67" s="3" t="s">
        <v>90</v>
      </c>
      <c r="T67" s="3" t="s">
        <v>858</v>
      </c>
      <c r="U67" s="3" t="s">
        <v>91</v>
      </c>
      <c r="V67" s="3" t="s">
        <v>859</v>
      </c>
      <c r="W67" s="3">
        <v>1</v>
      </c>
      <c r="X67" s="3" t="s">
        <v>860</v>
      </c>
      <c r="Y67" s="3">
        <v>1</v>
      </c>
      <c r="Z67" s="3" t="s">
        <v>861</v>
      </c>
      <c r="AA67" s="3" t="s">
        <v>777</v>
      </c>
      <c r="AB67" s="5"/>
      <c r="AC67" s="5"/>
      <c r="AD67" s="3" t="s">
        <v>563</v>
      </c>
      <c r="AE67" s="3" t="s">
        <v>862</v>
      </c>
      <c r="AF67" s="3" t="s">
        <v>275</v>
      </c>
      <c r="AG67" s="5"/>
      <c r="AH67" s="3">
        <v>1</v>
      </c>
      <c r="AI67" s="3">
        <v>4</v>
      </c>
      <c r="AJ67" s="5"/>
      <c r="AK67" s="3" t="s">
        <v>574</v>
      </c>
      <c r="AL67" s="3" t="s">
        <v>863</v>
      </c>
      <c r="AM67" s="3" t="s">
        <v>864</v>
      </c>
      <c r="AN67" s="3" t="s">
        <v>769</v>
      </c>
      <c r="AO67" s="6">
        <v>0.4375</v>
      </c>
      <c r="AP67" s="1">
        <f t="shared" ref="AP67:AP130" si="17">1*LEFT($I67,2)</f>
        <v>0</v>
      </c>
      <c r="AQ67" s="1">
        <f t="shared" ref="AQ67:AQ130" si="18">1*LEFT($K67,2)</f>
        <v>4</v>
      </c>
      <c r="AR67" s="1">
        <f t="shared" ref="AR67:AR130" si="19">1*LEFT($O67,2)</f>
        <v>2</v>
      </c>
      <c r="AS67" s="1">
        <f t="shared" ref="AS67:AS130" si="20">1*LEFT($Q67,2)</f>
        <v>0</v>
      </c>
      <c r="AT67" s="1">
        <f t="shared" ref="AT67:AT130" si="21">1*LEFT($S67,2)</f>
        <v>0</v>
      </c>
      <c r="AU67" s="1">
        <f t="shared" ref="AU67:AU130" si="22">1*LEFT($U67,2)</f>
        <v>0</v>
      </c>
      <c r="AV67" s="1">
        <f t="shared" ref="AV67:AV130" si="23">1*LEFT($W67,2)</f>
        <v>1</v>
      </c>
      <c r="AW67" s="1">
        <f t="shared" ref="AW67:AW130" si="24">1*LEFT($Y67,2)</f>
        <v>1</v>
      </c>
      <c r="AX67" s="1">
        <f t="shared" ref="AX67:AX130" si="25">1*LEFT($AA67,2)</f>
        <v>0</v>
      </c>
      <c r="AY67" s="1">
        <f t="shared" ref="AY67:AY130" si="26">1*LEFT($AD67,2)</f>
        <v>0</v>
      </c>
      <c r="AZ67" s="1">
        <f t="shared" ref="AZ67:AZ130" si="27">1*LEFT($AF67,2)</f>
        <v>0</v>
      </c>
      <c r="BA67" s="1">
        <f t="shared" ref="BA67:BA130" si="28">1*LEFT($AH67,2)</f>
        <v>1</v>
      </c>
      <c r="BB67" s="1">
        <f t="shared" ref="BB67:BB130" si="29">1*LEFT($AK67,2)</f>
        <v>0</v>
      </c>
      <c r="BC67" s="21">
        <f t="shared" ref="BC67:BC130" si="30">((AP67*3)+(AQ67*3)+(AR67*3)+(AS67*3)+(AT67*3))/15</f>
        <v>1.2</v>
      </c>
      <c r="BD67" s="21">
        <f t="shared" ref="BD67:BD130" si="31">((AU67*3)+(AV67*2)+(AW67*1))/6</f>
        <v>0.5</v>
      </c>
      <c r="BE67" s="21">
        <f t="shared" ref="BE67:BE130" si="32">((AX67*2)+(AY67*1)+(AZ67*1)+(BA67*2))/6</f>
        <v>0.33333333333333331</v>
      </c>
      <c r="BF67" s="21">
        <f t="shared" ref="BF67:BF130" si="33">((AP67*3)+(AQ67*3)+(AR67*3)+(AS67*3)+(AT67*3)+(AU67*3)+(AV67*2)+(AW67*1)+(AX67*2)+(AY67*1)+(AZ67*1)+(BA67*2)+(BB67*3))/30</f>
        <v>0.76666666666666672</v>
      </c>
      <c r="BG67" s="3" t="s">
        <v>546</v>
      </c>
    </row>
    <row r="68" spans="1:59" ht="13" x14ac:dyDescent="0.15">
      <c r="A68" s="2">
        <v>43576.741242638891</v>
      </c>
      <c r="B68" s="3" t="s">
        <v>29</v>
      </c>
      <c r="C68" s="3" t="s">
        <v>595</v>
      </c>
      <c r="D68" s="3" t="s">
        <v>546</v>
      </c>
      <c r="E68" s="58" t="s">
        <v>547</v>
      </c>
      <c r="F68" s="3" t="s">
        <v>187</v>
      </c>
      <c r="G68" s="3" t="s">
        <v>865</v>
      </c>
      <c r="H68" s="3" t="s">
        <v>35</v>
      </c>
      <c r="I68" s="3">
        <v>6</v>
      </c>
      <c r="J68" s="3" t="s">
        <v>866</v>
      </c>
      <c r="K68" s="3" t="s">
        <v>68</v>
      </c>
      <c r="L68" s="3">
        <v>3.65</v>
      </c>
      <c r="M68" s="3">
        <v>1.9</v>
      </c>
      <c r="N68" s="3" t="s">
        <v>867</v>
      </c>
      <c r="O68" s="3" t="s">
        <v>87</v>
      </c>
      <c r="P68" s="5"/>
      <c r="Q68" s="3">
        <v>4</v>
      </c>
      <c r="R68" s="3" t="s">
        <v>868</v>
      </c>
      <c r="S68" s="3">
        <v>6</v>
      </c>
      <c r="T68" s="3" t="s">
        <v>869</v>
      </c>
      <c r="U68" s="3">
        <v>6</v>
      </c>
      <c r="V68" s="3" t="s">
        <v>870</v>
      </c>
      <c r="W68" s="3">
        <v>4</v>
      </c>
      <c r="X68" s="3" t="s">
        <v>871</v>
      </c>
      <c r="Y68" s="3">
        <v>4</v>
      </c>
      <c r="Z68" s="3" t="s">
        <v>872</v>
      </c>
      <c r="AA68" s="3">
        <v>3</v>
      </c>
      <c r="AB68" s="5"/>
      <c r="AC68" s="3">
        <v>77</v>
      </c>
      <c r="AD68" s="3" t="s">
        <v>54</v>
      </c>
      <c r="AE68" s="3" t="s">
        <v>873</v>
      </c>
      <c r="AF68" s="3">
        <v>4</v>
      </c>
      <c r="AG68" s="3" t="s">
        <v>874</v>
      </c>
      <c r="AH68" s="3">
        <v>8</v>
      </c>
      <c r="AI68" s="3">
        <v>10</v>
      </c>
      <c r="AJ68" s="3" t="s">
        <v>875</v>
      </c>
      <c r="AK68" s="3">
        <v>3</v>
      </c>
      <c r="AL68" s="5"/>
      <c r="AM68" s="3" t="s">
        <v>876</v>
      </c>
      <c r="AN68" s="3" t="s">
        <v>607</v>
      </c>
      <c r="AO68" s="6">
        <v>0.71180555555474712</v>
      </c>
      <c r="AP68" s="1">
        <f t="shared" si="17"/>
        <v>6</v>
      </c>
      <c r="AQ68" s="1">
        <f t="shared" si="18"/>
        <v>10</v>
      </c>
      <c r="AR68" s="1">
        <f t="shared" si="19"/>
        <v>10</v>
      </c>
      <c r="AS68" s="1">
        <f t="shared" si="20"/>
        <v>4</v>
      </c>
      <c r="AT68" s="1">
        <f t="shared" si="21"/>
        <v>6</v>
      </c>
      <c r="AU68" s="1">
        <f t="shared" si="22"/>
        <v>6</v>
      </c>
      <c r="AV68" s="1">
        <f t="shared" si="23"/>
        <v>4</v>
      </c>
      <c r="AW68" s="1">
        <f t="shared" si="24"/>
        <v>4</v>
      </c>
      <c r="AX68" s="1">
        <f t="shared" si="25"/>
        <v>3</v>
      </c>
      <c r="AY68" s="1">
        <f t="shared" si="26"/>
        <v>5</v>
      </c>
      <c r="AZ68" s="1">
        <f t="shared" si="27"/>
        <v>4</v>
      </c>
      <c r="BA68" s="1">
        <f t="shared" si="28"/>
        <v>8</v>
      </c>
      <c r="BB68" s="1">
        <f t="shared" si="29"/>
        <v>3</v>
      </c>
      <c r="BC68" s="21">
        <f t="shared" si="30"/>
        <v>7.2</v>
      </c>
      <c r="BD68" s="21">
        <f t="shared" si="31"/>
        <v>5</v>
      </c>
      <c r="BE68" s="21">
        <f t="shared" si="32"/>
        <v>5.166666666666667</v>
      </c>
      <c r="BF68" s="21">
        <f t="shared" si="33"/>
        <v>5.9333333333333336</v>
      </c>
      <c r="BG68" s="3" t="s">
        <v>546</v>
      </c>
    </row>
    <row r="69" spans="1:59" ht="18" customHeight="1" x14ac:dyDescent="0.15">
      <c r="A69" s="2">
        <v>43576.807279606481</v>
      </c>
      <c r="B69" s="3" t="s">
        <v>29</v>
      </c>
      <c r="C69" s="3" t="s">
        <v>595</v>
      </c>
      <c r="D69" s="3" t="s">
        <v>546</v>
      </c>
      <c r="E69" s="58" t="s">
        <v>547</v>
      </c>
      <c r="F69" s="3" t="s">
        <v>187</v>
      </c>
      <c r="G69" s="3" t="s">
        <v>877</v>
      </c>
      <c r="H69" s="3" t="s">
        <v>66</v>
      </c>
      <c r="I69" s="3">
        <v>2</v>
      </c>
      <c r="J69" s="3" t="s">
        <v>878</v>
      </c>
      <c r="K69" s="3">
        <v>7</v>
      </c>
      <c r="L69" s="4">
        <v>2.8</v>
      </c>
      <c r="M69" s="4">
        <v>1.3</v>
      </c>
      <c r="N69" s="3" t="s">
        <v>879</v>
      </c>
      <c r="O69" s="3">
        <v>9</v>
      </c>
      <c r="P69" s="3" t="s">
        <v>880</v>
      </c>
      <c r="Q69" s="3">
        <v>4</v>
      </c>
      <c r="R69" s="3" t="s">
        <v>881</v>
      </c>
      <c r="S69" s="3" t="s">
        <v>44</v>
      </c>
      <c r="T69" s="3" t="s">
        <v>882</v>
      </c>
      <c r="U69" s="3" t="s">
        <v>46</v>
      </c>
      <c r="V69" s="3" t="s">
        <v>883</v>
      </c>
      <c r="W69" s="3">
        <v>3</v>
      </c>
      <c r="X69" s="3" t="s">
        <v>884</v>
      </c>
      <c r="Y69" s="3" t="s">
        <v>50</v>
      </c>
      <c r="Z69" s="3" t="s">
        <v>885</v>
      </c>
      <c r="AA69" s="3">
        <v>3</v>
      </c>
      <c r="AB69" s="3">
        <v>76</v>
      </c>
      <c r="AC69" s="3" t="s">
        <v>886</v>
      </c>
      <c r="AD69" s="3">
        <v>3</v>
      </c>
      <c r="AE69" s="5"/>
      <c r="AF69" s="3">
        <v>4</v>
      </c>
      <c r="AG69" s="3" t="s">
        <v>887</v>
      </c>
      <c r="AH69" s="3" t="s">
        <v>197</v>
      </c>
      <c r="AI69" s="3">
        <v>4</v>
      </c>
      <c r="AJ69" s="3" t="s">
        <v>888</v>
      </c>
      <c r="AK69" s="3">
        <v>6</v>
      </c>
      <c r="AL69" s="3" t="s">
        <v>889</v>
      </c>
      <c r="AM69" s="3" t="s">
        <v>890</v>
      </c>
      <c r="AN69" s="3" t="s">
        <v>607</v>
      </c>
      <c r="AO69" s="6">
        <v>0.71875</v>
      </c>
      <c r="AP69" s="1">
        <f t="shared" si="17"/>
        <v>2</v>
      </c>
      <c r="AQ69" s="1">
        <f t="shared" si="18"/>
        <v>7</v>
      </c>
      <c r="AR69" s="1">
        <f t="shared" si="19"/>
        <v>9</v>
      </c>
      <c r="AS69" s="1">
        <f t="shared" si="20"/>
        <v>4</v>
      </c>
      <c r="AT69" s="1">
        <f t="shared" si="21"/>
        <v>5</v>
      </c>
      <c r="AU69" s="1">
        <f t="shared" si="22"/>
        <v>5</v>
      </c>
      <c r="AV69" s="1">
        <f t="shared" si="23"/>
        <v>3</v>
      </c>
      <c r="AW69" s="1">
        <f t="shared" si="24"/>
        <v>0</v>
      </c>
      <c r="AX69" s="1">
        <f t="shared" si="25"/>
        <v>3</v>
      </c>
      <c r="AY69" s="1">
        <f t="shared" si="26"/>
        <v>3</v>
      </c>
      <c r="AZ69" s="1">
        <f t="shared" si="27"/>
        <v>4</v>
      </c>
      <c r="BA69" s="1">
        <f t="shared" si="28"/>
        <v>5</v>
      </c>
      <c r="BB69" s="1">
        <f t="shared" si="29"/>
        <v>6</v>
      </c>
      <c r="BC69" s="21">
        <f t="shared" si="30"/>
        <v>5.4</v>
      </c>
      <c r="BD69" s="21">
        <f t="shared" si="31"/>
        <v>3.5</v>
      </c>
      <c r="BE69" s="21">
        <f t="shared" si="32"/>
        <v>3.8333333333333335</v>
      </c>
      <c r="BF69" s="21">
        <f t="shared" si="33"/>
        <v>4.7666666666666666</v>
      </c>
      <c r="BG69" s="3" t="s">
        <v>546</v>
      </c>
    </row>
    <row r="70" spans="1:59" ht="13" x14ac:dyDescent="0.15">
      <c r="A70" s="2">
        <v>43576.823783854168</v>
      </c>
      <c r="B70" s="3" t="s">
        <v>29</v>
      </c>
      <c r="C70" s="3" t="s">
        <v>595</v>
      </c>
      <c r="D70" s="3" t="s">
        <v>546</v>
      </c>
      <c r="E70" s="58" t="s">
        <v>547</v>
      </c>
      <c r="F70" s="3" t="s">
        <v>100</v>
      </c>
      <c r="G70" s="3" t="s">
        <v>891</v>
      </c>
      <c r="H70" s="3" t="s">
        <v>35</v>
      </c>
      <c r="I70" s="3">
        <v>2</v>
      </c>
      <c r="J70" s="3" t="s">
        <v>892</v>
      </c>
      <c r="K70" s="3" t="s">
        <v>68</v>
      </c>
      <c r="L70" s="4">
        <v>3.7</v>
      </c>
      <c r="M70" s="4">
        <v>2.2999999999999998</v>
      </c>
      <c r="N70" s="3" t="s">
        <v>893</v>
      </c>
      <c r="O70" s="3">
        <v>3</v>
      </c>
      <c r="P70" s="3" t="s">
        <v>894</v>
      </c>
      <c r="Q70" s="3">
        <v>2</v>
      </c>
      <c r="R70" s="3" t="s">
        <v>895</v>
      </c>
      <c r="S70" s="3">
        <v>1</v>
      </c>
      <c r="T70" s="3" t="s">
        <v>896</v>
      </c>
      <c r="U70" s="3">
        <v>4</v>
      </c>
      <c r="V70" s="3" t="s">
        <v>897</v>
      </c>
      <c r="W70" s="3" t="s">
        <v>74</v>
      </c>
      <c r="X70" s="3" t="s">
        <v>898</v>
      </c>
      <c r="Y70" s="3" t="s">
        <v>50</v>
      </c>
      <c r="Z70" s="5"/>
      <c r="AA70" s="3">
        <v>4</v>
      </c>
      <c r="AB70" s="3">
        <v>72</v>
      </c>
      <c r="AC70" s="3" t="s">
        <v>899</v>
      </c>
      <c r="AD70" s="3">
        <v>4</v>
      </c>
      <c r="AE70" s="5"/>
      <c r="AF70" s="3">
        <v>1</v>
      </c>
      <c r="AG70" s="3" t="s">
        <v>900</v>
      </c>
      <c r="AH70" s="3" t="s">
        <v>197</v>
      </c>
      <c r="AI70" s="3">
        <v>9</v>
      </c>
      <c r="AJ70" s="3" t="s">
        <v>901</v>
      </c>
      <c r="AK70" s="3">
        <v>3</v>
      </c>
      <c r="AL70" s="3" t="s">
        <v>902</v>
      </c>
      <c r="AM70" s="3" t="s">
        <v>903</v>
      </c>
      <c r="AN70" s="3" t="s">
        <v>607</v>
      </c>
      <c r="AO70" s="6">
        <v>0.74652777778101154</v>
      </c>
      <c r="AP70" s="1">
        <f t="shared" si="17"/>
        <v>2</v>
      </c>
      <c r="AQ70" s="1">
        <f t="shared" si="18"/>
        <v>10</v>
      </c>
      <c r="AR70" s="1">
        <f t="shared" si="19"/>
        <v>3</v>
      </c>
      <c r="AS70" s="1">
        <f t="shared" si="20"/>
        <v>2</v>
      </c>
      <c r="AT70" s="1">
        <f t="shared" si="21"/>
        <v>1</v>
      </c>
      <c r="AU70" s="1">
        <f t="shared" si="22"/>
        <v>4</v>
      </c>
      <c r="AV70" s="1">
        <f t="shared" si="23"/>
        <v>5</v>
      </c>
      <c r="AW70" s="1">
        <f t="shared" si="24"/>
        <v>0</v>
      </c>
      <c r="AX70" s="1">
        <f t="shared" si="25"/>
        <v>4</v>
      </c>
      <c r="AY70" s="1">
        <f t="shared" si="26"/>
        <v>4</v>
      </c>
      <c r="AZ70" s="1">
        <f t="shared" si="27"/>
        <v>1</v>
      </c>
      <c r="BA70" s="1">
        <f t="shared" si="28"/>
        <v>5</v>
      </c>
      <c r="BB70" s="1">
        <f t="shared" si="29"/>
        <v>3</v>
      </c>
      <c r="BC70" s="21">
        <f t="shared" si="30"/>
        <v>3.6</v>
      </c>
      <c r="BD70" s="21">
        <f t="shared" si="31"/>
        <v>3.6666666666666665</v>
      </c>
      <c r="BE70" s="21">
        <f t="shared" si="32"/>
        <v>3.8333333333333335</v>
      </c>
      <c r="BF70" s="21">
        <f t="shared" si="33"/>
        <v>3.6</v>
      </c>
      <c r="BG70" s="3" t="s">
        <v>546</v>
      </c>
    </row>
    <row r="71" spans="1:59" ht="13" x14ac:dyDescent="0.15">
      <c r="A71" s="2">
        <v>43576.83302229167</v>
      </c>
      <c r="B71" s="3" t="s">
        <v>29</v>
      </c>
      <c r="C71" s="3" t="s">
        <v>595</v>
      </c>
      <c r="D71" s="3" t="s">
        <v>546</v>
      </c>
      <c r="E71" s="58" t="s">
        <v>547</v>
      </c>
      <c r="F71" s="3" t="s">
        <v>33</v>
      </c>
      <c r="G71" s="3" t="s">
        <v>904</v>
      </c>
      <c r="H71" s="3" t="s">
        <v>35</v>
      </c>
      <c r="I71" s="3">
        <v>6</v>
      </c>
      <c r="J71" s="3" t="s">
        <v>905</v>
      </c>
      <c r="K71" s="3" t="s">
        <v>68</v>
      </c>
      <c r="L71" s="4">
        <v>4.5</v>
      </c>
      <c r="M71" s="4">
        <v>4.3</v>
      </c>
      <c r="N71" s="3" t="s">
        <v>906</v>
      </c>
      <c r="O71" s="3" t="s">
        <v>87</v>
      </c>
      <c r="P71" s="5"/>
      <c r="Q71" s="3">
        <v>9</v>
      </c>
      <c r="R71" s="3" t="s">
        <v>907</v>
      </c>
      <c r="S71" s="3" t="s">
        <v>90</v>
      </c>
      <c r="T71" s="5"/>
      <c r="U71" s="3">
        <v>3</v>
      </c>
      <c r="V71" s="3" t="s">
        <v>908</v>
      </c>
      <c r="W71" s="3">
        <v>6</v>
      </c>
      <c r="X71" s="3" t="s">
        <v>909</v>
      </c>
      <c r="Y71" s="3">
        <v>2</v>
      </c>
      <c r="Z71" s="3" t="s">
        <v>910</v>
      </c>
      <c r="AA71" s="3">
        <v>3</v>
      </c>
      <c r="AB71" s="3">
        <v>77</v>
      </c>
      <c r="AC71" s="3" t="s">
        <v>911</v>
      </c>
      <c r="AD71" s="3">
        <v>3</v>
      </c>
      <c r="AE71" s="3" t="s">
        <v>912</v>
      </c>
      <c r="AF71" s="3">
        <v>6</v>
      </c>
      <c r="AG71" s="3" t="s">
        <v>913</v>
      </c>
      <c r="AH71" s="3" t="s">
        <v>58</v>
      </c>
      <c r="AI71" s="3">
        <v>0</v>
      </c>
      <c r="AJ71" s="3" t="s">
        <v>914</v>
      </c>
      <c r="AK71" s="3">
        <v>4</v>
      </c>
      <c r="AL71" s="5"/>
      <c r="AM71" s="3" t="s">
        <v>915</v>
      </c>
      <c r="AN71" s="3" t="s">
        <v>607</v>
      </c>
      <c r="AO71" s="6">
        <v>0.75208333333284827</v>
      </c>
      <c r="AP71" s="1">
        <f t="shared" si="17"/>
        <v>6</v>
      </c>
      <c r="AQ71" s="1">
        <f t="shared" si="18"/>
        <v>10</v>
      </c>
      <c r="AR71" s="1">
        <f t="shared" si="19"/>
        <v>10</v>
      </c>
      <c r="AS71" s="1">
        <f t="shared" si="20"/>
        <v>9</v>
      </c>
      <c r="AT71" s="1">
        <f t="shared" si="21"/>
        <v>0</v>
      </c>
      <c r="AU71" s="1">
        <f t="shared" si="22"/>
        <v>3</v>
      </c>
      <c r="AV71" s="1">
        <f t="shared" si="23"/>
        <v>6</v>
      </c>
      <c r="AW71" s="1">
        <f t="shared" si="24"/>
        <v>2</v>
      </c>
      <c r="AX71" s="1">
        <f t="shared" si="25"/>
        <v>3</v>
      </c>
      <c r="AY71" s="1">
        <f t="shared" si="26"/>
        <v>3</v>
      </c>
      <c r="AZ71" s="1">
        <f t="shared" si="27"/>
        <v>6</v>
      </c>
      <c r="BA71" s="1">
        <f t="shared" si="28"/>
        <v>0</v>
      </c>
      <c r="BB71" s="1">
        <f t="shared" si="29"/>
        <v>4</v>
      </c>
      <c r="BC71" s="21">
        <f t="shared" si="30"/>
        <v>7</v>
      </c>
      <c r="BD71" s="21">
        <f t="shared" si="31"/>
        <v>3.8333333333333335</v>
      </c>
      <c r="BE71" s="21">
        <f t="shared" si="32"/>
        <v>2.5</v>
      </c>
      <c r="BF71" s="21">
        <f t="shared" si="33"/>
        <v>5.166666666666667</v>
      </c>
      <c r="BG71" s="3" t="s">
        <v>546</v>
      </c>
    </row>
    <row r="72" spans="1:59" ht="13" x14ac:dyDescent="0.15">
      <c r="A72" s="2">
        <v>43576.853928090277</v>
      </c>
      <c r="B72" s="3" t="s">
        <v>29</v>
      </c>
      <c r="C72" s="3" t="s">
        <v>595</v>
      </c>
      <c r="D72" s="3" t="s">
        <v>546</v>
      </c>
      <c r="E72" s="58" t="s">
        <v>547</v>
      </c>
      <c r="F72" s="3" t="s">
        <v>100</v>
      </c>
      <c r="G72" s="3" t="s">
        <v>916</v>
      </c>
      <c r="H72" s="3" t="s">
        <v>264</v>
      </c>
      <c r="I72" s="3">
        <v>3</v>
      </c>
      <c r="J72" s="3" t="s">
        <v>917</v>
      </c>
      <c r="K72" s="3">
        <v>2</v>
      </c>
      <c r="L72" s="3">
        <v>1.35</v>
      </c>
      <c r="M72" s="3">
        <v>0.85</v>
      </c>
      <c r="N72" s="3" t="s">
        <v>918</v>
      </c>
      <c r="O72" s="3">
        <v>9</v>
      </c>
      <c r="P72" s="5"/>
      <c r="Q72" s="3">
        <v>6</v>
      </c>
      <c r="R72" s="3" t="s">
        <v>919</v>
      </c>
      <c r="S72" s="3" t="s">
        <v>90</v>
      </c>
      <c r="T72" s="5"/>
      <c r="U72" s="3" t="s">
        <v>91</v>
      </c>
      <c r="V72" s="5"/>
      <c r="W72" s="3" t="s">
        <v>48</v>
      </c>
      <c r="X72" s="5"/>
      <c r="Y72" s="3" t="s">
        <v>50</v>
      </c>
      <c r="Z72" s="5"/>
      <c r="AA72" s="3">
        <v>7</v>
      </c>
      <c r="AB72" s="3">
        <v>67</v>
      </c>
      <c r="AC72" s="3" t="s">
        <v>920</v>
      </c>
      <c r="AD72" s="3">
        <v>7</v>
      </c>
      <c r="AE72" s="5"/>
      <c r="AF72" s="3">
        <v>6</v>
      </c>
      <c r="AG72" s="3" t="s">
        <v>921</v>
      </c>
      <c r="AH72" s="3">
        <v>9</v>
      </c>
      <c r="AI72" s="3">
        <v>23</v>
      </c>
      <c r="AJ72" s="3" t="s">
        <v>922</v>
      </c>
      <c r="AK72" s="3">
        <v>7</v>
      </c>
      <c r="AL72" s="5"/>
      <c r="AM72" s="3" t="s">
        <v>923</v>
      </c>
      <c r="AN72" s="3" t="s">
        <v>607</v>
      </c>
      <c r="AO72" s="6">
        <v>0.75972222222480923</v>
      </c>
      <c r="AP72" s="1">
        <f t="shared" si="17"/>
        <v>3</v>
      </c>
      <c r="AQ72" s="1">
        <f t="shared" si="18"/>
        <v>2</v>
      </c>
      <c r="AR72" s="1">
        <f t="shared" si="19"/>
        <v>9</v>
      </c>
      <c r="AS72" s="1">
        <f t="shared" si="20"/>
        <v>6</v>
      </c>
      <c r="AT72" s="1">
        <f t="shared" si="21"/>
        <v>0</v>
      </c>
      <c r="AU72" s="1">
        <f t="shared" si="22"/>
        <v>0</v>
      </c>
      <c r="AV72" s="1">
        <f t="shared" si="23"/>
        <v>0</v>
      </c>
      <c r="AW72" s="1">
        <f t="shared" si="24"/>
        <v>0</v>
      </c>
      <c r="AX72" s="1">
        <f t="shared" si="25"/>
        <v>7</v>
      </c>
      <c r="AY72" s="1">
        <f t="shared" si="26"/>
        <v>7</v>
      </c>
      <c r="AZ72" s="1">
        <f t="shared" si="27"/>
        <v>6</v>
      </c>
      <c r="BA72" s="1">
        <f t="shared" si="28"/>
        <v>9</v>
      </c>
      <c r="BB72" s="1">
        <f t="shared" si="29"/>
        <v>7</v>
      </c>
      <c r="BC72" s="21">
        <f t="shared" si="30"/>
        <v>4</v>
      </c>
      <c r="BD72" s="21">
        <f t="shared" si="31"/>
        <v>0</v>
      </c>
      <c r="BE72" s="21">
        <f t="shared" si="32"/>
        <v>7.5</v>
      </c>
      <c r="BF72" s="21">
        <f t="shared" si="33"/>
        <v>4.2</v>
      </c>
      <c r="BG72" s="3" t="s">
        <v>546</v>
      </c>
    </row>
    <row r="73" spans="1:59" ht="13" x14ac:dyDescent="0.15">
      <c r="A73" s="2">
        <v>43576.865308206019</v>
      </c>
      <c r="B73" s="3" t="s">
        <v>29</v>
      </c>
      <c r="C73" s="3" t="s">
        <v>595</v>
      </c>
      <c r="D73" s="3" t="s">
        <v>546</v>
      </c>
      <c r="E73" s="58" t="s">
        <v>547</v>
      </c>
      <c r="F73" s="3" t="s">
        <v>187</v>
      </c>
      <c r="G73" s="3" t="s">
        <v>924</v>
      </c>
      <c r="H73" s="3" t="s">
        <v>264</v>
      </c>
      <c r="I73" s="3">
        <v>6</v>
      </c>
      <c r="J73" s="3" t="s">
        <v>925</v>
      </c>
      <c r="K73" s="3" t="s">
        <v>68</v>
      </c>
      <c r="L73" s="3">
        <v>4.8499999999999996</v>
      </c>
      <c r="M73" s="4">
        <v>4.3</v>
      </c>
      <c r="N73" s="3" t="s">
        <v>926</v>
      </c>
      <c r="O73" s="3">
        <v>9</v>
      </c>
      <c r="P73" s="5"/>
      <c r="Q73" s="3">
        <v>7</v>
      </c>
      <c r="R73" s="3" t="s">
        <v>927</v>
      </c>
      <c r="S73" s="3">
        <v>8</v>
      </c>
      <c r="T73" s="3" t="s">
        <v>928</v>
      </c>
      <c r="U73" s="3">
        <v>6</v>
      </c>
      <c r="V73" s="3" t="s">
        <v>929</v>
      </c>
      <c r="W73" s="3" t="s">
        <v>48</v>
      </c>
      <c r="X73" s="5"/>
      <c r="Y73" s="3" t="s">
        <v>50</v>
      </c>
      <c r="Z73" s="5"/>
      <c r="AA73" s="3">
        <v>4</v>
      </c>
      <c r="AB73" s="3">
        <v>71</v>
      </c>
      <c r="AC73" s="3" t="s">
        <v>930</v>
      </c>
      <c r="AD73" s="3" t="s">
        <v>54</v>
      </c>
      <c r="AE73" s="5"/>
      <c r="AF73" s="3">
        <v>6</v>
      </c>
      <c r="AG73" s="3" t="s">
        <v>931</v>
      </c>
      <c r="AH73" s="3" t="s">
        <v>197</v>
      </c>
      <c r="AI73" s="3">
        <v>10</v>
      </c>
      <c r="AJ73" s="3" t="s">
        <v>932</v>
      </c>
      <c r="AK73" s="3" t="s">
        <v>111</v>
      </c>
      <c r="AL73" s="5"/>
      <c r="AM73" s="3" t="s">
        <v>933</v>
      </c>
      <c r="AN73" s="3" t="s">
        <v>607</v>
      </c>
      <c r="AO73" s="6">
        <v>0.76388888889050577</v>
      </c>
      <c r="AP73" s="1">
        <f t="shared" si="17"/>
        <v>6</v>
      </c>
      <c r="AQ73" s="1">
        <f t="shared" si="18"/>
        <v>10</v>
      </c>
      <c r="AR73" s="1">
        <f t="shared" si="19"/>
        <v>9</v>
      </c>
      <c r="AS73" s="1">
        <f t="shared" si="20"/>
        <v>7</v>
      </c>
      <c r="AT73" s="1">
        <f t="shared" si="21"/>
        <v>8</v>
      </c>
      <c r="AU73" s="1">
        <f t="shared" si="22"/>
        <v>6</v>
      </c>
      <c r="AV73" s="1">
        <f t="shared" si="23"/>
        <v>0</v>
      </c>
      <c r="AW73" s="1">
        <f t="shared" si="24"/>
        <v>0</v>
      </c>
      <c r="AX73" s="1">
        <f t="shared" si="25"/>
        <v>4</v>
      </c>
      <c r="AY73" s="1">
        <f t="shared" si="26"/>
        <v>5</v>
      </c>
      <c r="AZ73" s="1">
        <f t="shared" si="27"/>
        <v>6</v>
      </c>
      <c r="BA73" s="1">
        <f t="shared" si="28"/>
        <v>5</v>
      </c>
      <c r="BB73" s="1">
        <f t="shared" si="29"/>
        <v>5</v>
      </c>
      <c r="BC73" s="21">
        <f t="shared" si="30"/>
        <v>8</v>
      </c>
      <c r="BD73" s="21">
        <f t="shared" si="31"/>
        <v>3</v>
      </c>
      <c r="BE73" s="21">
        <f t="shared" si="32"/>
        <v>4.833333333333333</v>
      </c>
      <c r="BF73" s="21">
        <f t="shared" si="33"/>
        <v>6.0666666666666664</v>
      </c>
      <c r="BG73" s="3" t="s">
        <v>546</v>
      </c>
    </row>
    <row r="74" spans="1:59" ht="13" x14ac:dyDescent="0.15">
      <c r="A74" s="2">
        <v>43567.902076585648</v>
      </c>
      <c r="B74" s="3" t="s">
        <v>29</v>
      </c>
      <c r="C74" s="3" t="s">
        <v>595</v>
      </c>
      <c r="D74" s="3" t="s">
        <v>546</v>
      </c>
      <c r="E74" s="58" t="s">
        <v>547</v>
      </c>
      <c r="F74" s="3" t="s">
        <v>113</v>
      </c>
      <c r="G74" s="3" t="s">
        <v>934</v>
      </c>
      <c r="H74" s="3" t="s">
        <v>66</v>
      </c>
      <c r="I74" s="3">
        <v>7</v>
      </c>
      <c r="J74" s="3" t="s">
        <v>935</v>
      </c>
      <c r="K74" s="3" t="s">
        <v>68</v>
      </c>
      <c r="L74" s="3">
        <v>2.5</v>
      </c>
      <c r="M74" s="3">
        <v>2</v>
      </c>
      <c r="N74" s="3" t="s">
        <v>936</v>
      </c>
      <c r="O74" s="3">
        <v>1</v>
      </c>
      <c r="P74" s="3" t="s">
        <v>937</v>
      </c>
      <c r="Q74" s="3" t="s">
        <v>226</v>
      </c>
      <c r="R74" s="3" t="s">
        <v>938</v>
      </c>
      <c r="S74" s="3">
        <v>7</v>
      </c>
      <c r="T74" s="3" t="s">
        <v>939</v>
      </c>
      <c r="U74" s="3">
        <v>7</v>
      </c>
      <c r="V74" s="3" t="s">
        <v>940</v>
      </c>
      <c r="W74" s="3">
        <v>6</v>
      </c>
      <c r="X74" s="3" t="s">
        <v>941</v>
      </c>
      <c r="Y74" s="3">
        <v>7</v>
      </c>
      <c r="Z74" s="3" t="s">
        <v>942</v>
      </c>
      <c r="AA74" s="3">
        <v>7</v>
      </c>
      <c r="AB74" s="3">
        <v>63.33</v>
      </c>
      <c r="AC74" s="3" t="s">
        <v>943</v>
      </c>
      <c r="AD74" s="3">
        <v>7</v>
      </c>
      <c r="AE74" s="3" t="s">
        <v>944</v>
      </c>
      <c r="AF74" s="3">
        <v>6</v>
      </c>
      <c r="AG74" s="3" t="s">
        <v>945</v>
      </c>
      <c r="AH74" s="3">
        <v>6</v>
      </c>
      <c r="AI74" s="3">
        <v>1</v>
      </c>
      <c r="AJ74" s="3" t="s">
        <v>946</v>
      </c>
      <c r="AK74" s="3" t="s">
        <v>60</v>
      </c>
      <c r="AL74" s="3" t="s">
        <v>947</v>
      </c>
      <c r="AM74" s="3" t="s">
        <v>948</v>
      </c>
      <c r="AN74" s="3" t="s">
        <v>949</v>
      </c>
      <c r="AO74" s="6">
        <v>0.74375000000145519</v>
      </c>
      <c r="AP74" s="1">
        <f t="shared" si="17"/>
        <v>7</v>
      </c>
      <c r="AQ74" s="1">
        <f t="shared" si="18"/>
        <v>10</v>
      </c>
      <c r="AR74" s="1">
        <f t="shared" si="19"/>
        <v>1</v>
      </c>
      <c r="AS74" s="1">
        <f t="shared" si="20"/>
        <v>10</v>
      </c>
      <c r="AT74" s="1">
        <f t="shared" si="21"/>
        <v>7</v>
      </c>
      <c r="AU74" s="1">
        <f t="shared" si="22"/>
        <v>7</v>
      </c>
      <c r="AV74" s="1">
        <f t="shared" si="23"/>
        <v>6</v>
      </c>
      <c r="AW74" s="1">
        <f t="shared" si="24"/>
        <v>7</v>
      </c>
      <c r="AX74" s="1">
        <f t="shared" si="25"/>
        <v>7</v>
      </c>
      <c r="AY74" s="1">
        <f t="shared" si="26"/>
        <v>7</v>
      </c>
      <c r="AZ74" s="1">
        <f t="shared" si="27"/>
        <v>6</v>
      </c>
      <c r="BA74" s="1">
        <f t="shared" si="28"/>
        <v>6</v>
      </c>
      <c r="BB74" s="1">
        <f t="shared" si="29"/>
        <v>10</v>
      </c>
      <c r="BC74" s="21">
        <f t="shared" si="30"/>
        <v>7</v>
      </c>
      <c r="BD74" s="21">
        <f t="shared" si="31"/>
        <v>6.666666666666667</v>
      </c>
      <c r="BE74" s="21">
        <f t="shared" si="32"/>
        <v>6.5</v>
      </c>
      <c r="BF74" s="21">
        <f t="shared" si="33"/>
        <v>7.1333333333333337</v>
      </c>
      <c r="BG74" s="3" t="s">
        <v>546</v>
      </c>
    </row>
    <row r="75" spans="1:59" ht="13" x14ac:dyDescent="0.15">
      <c r="A75" s="2">
        <v>43570.026848356487</v>
      </c>
      <c r="B75" s="3" t="s">
        <v>29</v>
      </c>
      <c r="C75" s="3" t="s">
        <v>595</v>
      </c>
      <c r="D75" s="3" t="s">
        <v>546</v>
      </c>
      <c r="E75" s="58" t="s">
        <v>547</v>
      </c>
      <c r="F75" s="3" t="s">
        <v>64</v>
      </c>
      <c r="G75" s="3" t="s">
        <v>950</v>
      </c>
      <c r="H75" s="3" t="s">
        <v>66</v>
      </c>
      <c r="I75" s="3">
        <v>8</v>
      </c>
      <c r="J75" s="3" t="s">
        <v>951</v>
      </c>
      <c r="K75" s="3" t="s">
        <v>68</v>
      </c>
      <c r="L75" s="3">
        <v>5</v>
      </c>
      <c r="M75" s="3">
        <v>1.2</v>
      </c>
      <c r="N75" s="3" t="s">
        <v>952</v>
      </c>
      <c r="O75" s="3">
        <v>7</v>
      </c>
      <c r="P75" s="3" t="s">
        <v>953</v>
      </c>
      <c r="Q75" s="3">
        <v>8</v>
      </c>
      <c r="R75" s="5"/>
      <c r="S75" s="3">
        <v>4</v>
      </c>
      <c r="T75" s="3" t="s">
        <v>954</v>
      </c>
      <c r="U75" s="3">
        <v>8</v>
      </c>
      <c r="V75" s="5"/>
      <c r="W75" s="3">
        <v>7</v>
      </c>
      <c r="X75" s="3" t="s">
        <v>955</v>
      </c>
      <c r="Y75" s="3" t="s">
        <v>92</v>
      </c>
      <c r="Z75" s="5"/>
      <c r="AA75" s="3">
        <v>4</v>
      </c>
      <c r="AB75" s="5"/>
      <c r="AC75" s="3" t="s">
        <v>956</v>
      </c>
      <c r="AD75" s="3" t="s">
        <v>54</v>
      </c>
      <c r="AE75" s="5"/>
      <c r="AF75" s="3" t="s">
        <v>275</v>
      </c>
      <c r="AG75" s="5"/>
      <c r="AH75" s="3" t="s">
        <v>197</v>
      </c>
      <c r="AI75" s="3">
        <v>4</v>
      </c>
      <c r="AJ75" s="5"/>
      <c r="AK75" s="3">
        <v>1</v>
      </c>
      <c r="AL75" s="3" t="s">
        <v>957</v>
      </c>
      <c r="AM75" s="3" t="s">
        <v>958</v>
      </c>
      <c r="AN75" s="3" t="s">
        <v>959</v>
      </c>
      <c r="AO75" s="6">
        <v>0.65972222221898846</v>
      </c>
      <c r="AP75" s="1">
        <f t="shared" si="17"/>
        <v>8</v>
      </c>
      <c r="AQ75" s="1">
        <f t="shared" si="18"/>
        <v>10</v>
      </c>
      <c r="AR75" s="1">
        <f t="shared" si="19"/>
        <v>7</v>
      </c>
      <c r="AS75" s="1">
        <f t="shared" si="20"/>
        <v>8</v>
      </c>
      <c r="AT75" s="1">
        <f t="shared" si="21"/>
        <v>4</v>
      </c>
      <c r="AU75" s="1">
        <f t="shared" si="22"/>
        <v>8</v>
      </c>
      <c r="AV75" s="1">
        <f t="shared" si="23"/>
        <v>7</v>
      </c>
      <c r="AW75" s="1">
        <f t="shared" si="24"/>
        <v>5</v>
      </c>
      <c r="AX75" s="1">
        <f t="shared" si="25"/>
        <v>4</v>
      </c>
      <c r="AY75" s="1">
        <f t="shared" si="26"/>
        <v>5</v>
      </c>
      <c r="AZ75" s="1">
        <f t="shared" si="27"/>
        <v>0</v>
      </c>
      <c r="BA75" s="1">
        <f t="shared" si="28"/>
        <v>5</v>
      </c>
      <c r="BB75" s="1">
        <f t="shared" si="29"/>
        <v>1</v>
      </c>
      <c r="BC75" s="21">
        <f t="shared" si="30"/>
        <v>7.4</v>
      </c>
      <c r="BD75" s="21">
        <f t="shared" si="31"/>
        <v>7.166666666666667</v>
      </c>
      <c r="BE75" s="21">
        <f t="shared" si="32"/>
        <v>3.8333333333333335</v>
      </c>
      <c r="BF75" s="21">
        <f t="shared" si="33"/>
        <v>6</v>
      </c>
      <c r="BG75" s="3" t="s">
        <v>546</v>
      </c>
    </row>
    <row r="76" spans="1:59" ht="13" x14ac:dyDescent="0.15">
      <c r="A76" s="2">
        <v>43570.036281956018</v>
      </c>
      <c r="B76" s="3" t="s">
        <v>29</v>
      </c>
      <c r="C76" s="3" t="s">
        <v>595</v>
      </c>
      <c r="D76" s="3" t="s">
        <v>546</v>
      </c>
      <c r="E76" s="58" t="s">
        <v>547</v>
      </c>
      <c r="F76" s="3" t="s">
        <v>100</v>
      </c>
      <c r="G76" s="3" t="s">
        <v>960</v>
      </c>
      <c r="H76" s="3" t="s">
        <v>66</v>
      </c>
      <c r="I76" s="3" t="s">
        <v>36</v>
      </c>
      <c r="J76" s="3" t="s">
        <v>961</v>
      </c>
      <c r="K76" s="3" t="s">
        <v>68</v>
      </c>
      <c r="L76" s="3">
        <v>6</v>
      </c>
      <c r="M76" s="3">
        <v>2</v>
      </c>
      <c r="N76" s="3" t="s">
        <v>962</v>
      </c>
      <c r="O76" s="3">
        <v>8</v>
      </c>
      <c r="P76" s="5"/>
      <c r="Q76" s="3" t="s">
        <v>42</v>
      </c>
      <c r="R76" s="3" t="s">
        <v>963</v>
      </c>
      <c r="S76" s="3" t="s">
        <v>44</v>
      </c>
      <c r="T76" s="5"/>
      <c r="U76" s="3" t="s">
        <v>46</v>
      </c>
      <c r="V76" s="5"/>
      <c r="W76" s="3" t="s">
        <v>74</v>
      </c>
      <c r="X76" s="5"/>
      <c r="Y76" s="3" t="s">
        <v>92</v>
      </c>
      <c r="Z76" s="5"/>
      <c r="AA76" s="3" t="s">
        <v>777</v>
      </c>
      <c r="AB76" s="5"/>
      <c r="AC76" s="3" t="s">
        <v>964</v>
      </c>
      <c r="AD76" s="3" t="s">
        <v>54</v>
      </c>
      <c r="AE76" s="3" t="s">
        <v>965</v>
      </c>
      <c r="AF76" s="3" t="s">
        <v>56</v>
      </c>
      <c r="AG76" s="3" t="s">
        <v>966</v>
      </c>
      <c r="AH76" s="3" t="s">
        <v>197</v>
      </c>
      <c r="AI76" s="3">
        <v>6</v>
      </c>
      <c r="AJ76" s="5"/>
      <c r="AK76" s="3" t="s">
        <v>574</v>
      </c>
      <c r="AL76" s="3" t="s">
        <v>967</v>
      </c>
      <c r="AM76" s="3" t="s">
        <v>968</v>
      </c>
      <c r="AN76" s="3" t="s">
        <v>959</v>
      </c>
      <c r="AO76" s="6">
        <v>0.66666666666424135</v>
      </c>
      <c r="AP76" s="1">
        <f t="shared" si="17"/>
        <v>5</v>
      </c>
      <c r="AQ76" s="1">
        <f t="shared" si="18"/>
        <v>10</v>
      </c>
      <c r="AR76" s="1">
        <f t="shared" si="19"/>
        <v>8</v>
      </c>
      <c r="AS76" s="1">
        <f t="shared" si="20"/>
        <v>5</v>
      </c>
      <c r="AT76" s="1">
        <f t="shared" si="21"/>
        <v>5</v>
      </c>
      <c r="AU76" s="1">
        <f t="shared" si="22"/>
        <v>5</v>
      </c>
      <c r="AV76" s="1">
        <f t="shared" si="23"/>
        <v>5</v>
      </c>
      <c r="AW76" s="1">
        <f t="shared" si="24"/>
        <v>5</v>
      </c>
      <c r="AX76" s="1">
        <f t="shared" si="25"/>
        <v>0</v>
      </c>
      <c r="AY76" s="1">
        <f t="shared" si="26"/>
        <v>5</v>
      </c>
      <c r="AZ76" s="1">
        <f t="shared" si="27"/>
        <v>5</v>
      </c>
      <c r="BA76" s="1">
        <f t="shared" si="28"/>
        <v>5</v>
      </c>
      <c r="BB76" s="1">
        <f t="shared" si="29"/>
        <v>0</v>
      </c>
      <c r="BC76" s="21">
        <f t="shared" si="30"/>
        <v>6.6</v>
      </c>
      <c r="BD76" s="21">
        <f t="shared" si="31"/>
        <v>5</v>
      </c>
      <c r="BE76" s="21">
        <f t="shared" si="32"/>
        <v>3.3333333333333335</v>
      </c>
      <c r="BF76" s="21">
        <f t="shared" si="33"/>
        <v>4.9666666666666668</v>
      </c>
      <c r="BG76" s="3" t="s">
        <v>546</v>
      </c>
    </row>
    <row r="77" spans="1:59" ht="13" x14ac:dyDescent="0.15">
      <c r="A77" s="2">
        <v>43570.045590914349</v>
      </c>
      <c r="B77" s="3" t="s">
        <v>29</v>
      </c>
      <c r="C77" s="3" t="s">
        <v>595</v>
      </c>
      <c r="D77" s="3" t="s">
        <v>546</v>
      </c>
      <c r="E77" s="58" t="s">
        <v>547</v>
      </c>
      <c r="F77" s="3" t="s">
        <v>100</v>
      </c>
      <c r="G77" s="3" t="s">
        <v>969</v>
      </c>
      <c r="H77" s="3" t="s">
        <v>66</v>
      </c>
      <c r="I77" s="3" t="s">
        <v>36</v>
      </c>
      <c r="J77" s="3" t="s">
        <v>970</v>
      </c>
      <c r="K77" s="3" t="s">
        <v>68</v>
      </c>
      <c r="L77" s="3">
        <v>6</v>
      </c>
      <c r="M77" s="3">
        <v>2.5</v>
      </c>
      <c r="N77" s="3" t="s">
        <v>971</v>
      </c>
      <c r="O77" s="3">
        <v>8</v>
      </c>
      <c r="P77" s="3" t="s">
        <v>972</v>
      </c>
      <c r="Q77" s="3" t="s">
        <v>42</v>
      </c>
      <c r="R77" s="3" t="s">
        <v>973</v>
      </c>
      <c r="S77" s="3" t="s">
        <v>44</v>
      </c>
      <c r="T77" s="5"/>
      <c r="U77" s="3" t="s">
        <v>46</v>
      </c>
      <c r="V77" s="5"/>
      <c r="W77" s="3" t="s">
        <v>74</v>
      </c>
      <c r="X77" s="3" t="s">
        <v>974</v>
      </c>
      <c r="Y77" s="3" t="s">
        <v>92</v>
      </c>
      <c r="Z77" s="3" t="s">
        <v>975</v>
      </c>
      <c r="AA77" s="3" t="s">
        <v>52</v>
      </c>
      <c r="AB77" s="5"/>
      <c r="AC77" s="3" t="s">
        <v>976</v>
      </c>
      <c r="AD77" s="3" t="s">
        <v>54</v>
      </c>
      <c r="AE77" s="3" t="s">
        <v>977</v>
      </c>
      <c r="AF77" s="3" t="s">
        <v>56</v>
      </c>
      <c r="AG77" s="3" t="s">
        <v>978</v>
      </c>
      <c r="AH77" s="3" t="s">
        <v>197</v>
      </c>
      <c r="AI77" s="3">
        <v>7</v>
      </c>
      <c r="AJ77" s="5"/>
      <c r="AK77" s="3" t="s">
        <v>111</v>
      </c>
      <c r="AL77" s="3" t="s">
        <v>979</v>
      </c>
      <c r="AM77" s="3" t="s">
        <v>980</v>
      </c>
      <c r="AN77" s="3" t="s">
        <v>959</v>
      </c>
      <c r="AO77" s="6">
        <v>0.6875</v>
      </c>
      <c r="AP77" s="1">
        <f t="shared" si="17"/>
        <v>5</v>
      </c>
      <c r="AQ77" s="1">
        <f t="shared" si="18"/>
        <v>10</v>
      </c>
      <c r="AR77" s="1">
        <f t="shared" si="19"/>
        <v>8</v>
      </c>
      <c r="AS77" s="1">
        <f t="shared" si="20"/>
        <v>5</v>
      </c>
      <c r="AT77" s="1">
        <f t="shared" si="21"/>
        <v>5</v>
      </c>
      <c r="AU77" s="1">
        <f t="shared" si="22"/>
        <v>5</v>
      </c>
      <c r="AV77" s="1">
        <f t="shared" si="23"/>
        <v>5</v>
      </c>
      <c r="AW77" s="1">
        <f t="shared" si="24"/>
        <v>5</v>
      </c>
      <c r="AX77" s="1">
        <f t="shared" si="25"/>
        <v>5</v>
      </c>
      <c r="AY77" s="1">
        <f t="shared" si="26"/>
        <v>5</v>
      </c>
      <c r="AZ77" s="1">
        <f t="shared" si="27"/>
        <v>5</v>
      </c>
      <c r="BA77" s="1">
        <f t="shared" si="28"/>
        <v>5</v>
      </c>
      <c r="BB77" s="1">
        <f t="shared" si="29"/>
        <v>5</v>
      </c>
      <c r="BC77" s="21">
        <f t="shared" si="30"/>
        <v>6.6</v>
      </c>
      <c r="BD77" s="21">
        <f t="shared" si="31"/>
        <v>5</v>
      </c>
      <c r="BE77" s="21">
        <f t="shared" si="32"/>
        <v>5</v>
      </c>
      <c r="BF77" s="21">
        <f t="shared" si="33"/>
        <v>5.8</v>
      </c>
      <c r="BG77" s="3" t="s">
        <v>546</v>
      </c>
    </row>
    <row r="78" spans="1:59" ht="13" hidden="1" x14ac:dyDescent="0.15">
      <c r="A78" s="12">
        <v>43346.63702105324</v>
      </c>
      <c r="B78" s="13" t="s">
        <v>770</v>
      </c>
      <c r="C78" s="13" t="s">
        <v>981</v>
      </c>
      <c r="D78" s="13" t="s">
        <v>982</v>
      </c>
      <c r="E78" s="13" t="s">
        <v>983</v>
      </c>
      <c r="F78" s="13"/>
      <c r="G78" s="13" t="s">
        <v>984</v>
      </c>
      <c r="H78" s="13" t="s">
        <v>35</v>
      </c>
      <c r="I78" s="13" t="s">
        <v>36</v>
      </c>
      <c r="J78" s="13" t="s">
        <v>985</v>
      </c>
      <c r="K78" s="13">
        <v>9</v>
      </c>
      <c r="L78" s="13">
        <v>7</v>
      </c>
      <c r="M78" s="13">
        <v>3</v>
      </c>
      <c r="N78" s="13" t="s">
        <v>986</v>
      </c>
      <c r="O78" s="13">
        <v>8</v>
      </c>
      <c r="P78" s="13" t="s">
        <v>987</v>
      </c>
      <c r="Q78" s="13">
        <v>7</v>
      </c>
      <c r="R78" s="13" t="s">
        <v>988</v>
      </c>
      <c r="S78" s="13">
        <v>3</v>
      </c>
      <c r="T78" s="13" t="s">
        <v>989</v>
      </c>
      <c r="U78" s="13" t="s">
        <v>46</v>
      </c>
      <c r="V78" s="13" t="s">
        <v>990</v>
      </c>
      <c r="W78" s="13" t="s">
        <v>74</v>
      </c>
      <c r="X78" s="13" t="s">
        <v>991</v>
      </c>
      <c r="Y78" s="13" t="s">
        <v>50</v>
      </c>
      <c r="Z78" s="13"/>
      <c r="AA78" s="13">
        <v>6</v>
      </c>
      <c r="AB78" s="13">
        <v>47</v>
      </c>
      <c r="AC78" s="13" t="s">
        <v>992</v>
      </c>
      <c r="AD78" s="13">
        <v>6</v>
      </c>
      <c r="AE78" s="13"/>
      <c r="AF78" s="13">
        <v>2</v>
      </c>
      <c r="AG78" s="13" t="s">
        <v>993</v>
      </c>
      <c r="AH78" s="13">
        <v>7</v>
      </c>
      <c r="AI78" s="13">
        <v>9</v>
      </c>
      <c r="AJ78" s="13" t="s">
        <v>994</v>
      </c>
      <c r="AK78" s="13" t="s">
        <v>111</v>
      </c>
      <c r="AL78" s="13"/>
      <c r="AM78" s="13" t="s">
        <v>995</v>
      </c>
      <c r="AN78" s="13"/>
      <c r="AO78" s="13"/>
      <c r="AP78" s="1">
        <f t="shared" si="17"/>
        <v>5</v>
      </c>
      <c r="AQ78" s="1">
        <f t="shared" si="18"/>
        <v>9</v>
      </c>
      <c r="AR78" s="1">
        <f t="shared" si="19"/>
        <v>8</v>
      </c>
      <c r="AS78" s="1">
        <f t="shared" si="20"/>
        <v>7</v>
      </c>
      <c r="AT78" s="1">
        <f t="shared" si="21"/>
        <v>3</v>
      </c>
      <c r="AU78" s="1">
        <f t="shared" si="22"/>
        <v>5</v>
      </c>
      <c r="AV78" s="1">
        <f t="shared" si="23"/>
        <v>5</v>
      </c>
      <c r="AW78" s="1">
        <f t="shared" si="24"/>
        <v>0</v>
      </c>
      <c r="AX78" s="1">
        <f t="shared" si="25"/>
        <v>6</v>
      </c>
      <c r="AY78" s="1">
        <f t="shared" si="26"/>
        <v>6</v>
      </c>
      <c r="AZ78" s="1">
        <f t="shared" si="27"/>
        <v>2</v>
      </c>
      <c r="BA78" s="1">
        <f t="shared" si="28"/>
        <v>7</v>
      </c>
      <c r="BB78" s="1">
        <f t="shared" si="29"/>
        <v>5</v>
      </c>
      <c r="BC78" s="21">
        <f t="shared" si="30"/>
        <v>6.4</v>
      </c>
      <c r="BD78" s="21">
        <f t="shared" si="31"/>
        <v>4.166666666666667</v>
      </c>
      <c r="BE78" s="21">
        <f t="shared" si="32"/>
        <v>5.666666666666667</v>
      </c>
      <c r="BF78" s="21">
        <f t="shared" si="33"/>
        <v>5.666666666666667</v>
      </c>
      <c r="BG78" s="13" t="s">
        <v>982</v>
      </c>
    </row>
    <row r="79" spans="1:59" ht="13" x14ac:dyDescent="0.15">
      <c r="A79" s="2">
        <v>43346.654682418986</v>
      </c>
      <c r="B79" s="3" t="s">
        <v>29</v>
      </c>
      <c r="C79" s="3" t="s">
        <v>981</v>
      </c>
      <c r="D79" s="3" t="s">
        <v>982</v>
      </c>
      <c r="E79" s="58" t="s">
        <v>983</v>
      </c>
      <c r="F79" s="3" t="s">
        <v>147</v>
      </c>
      <c r="G79" s="3" t="s">
        <v>996</v>
      </c>
      <c r="H79" s="3" t="s">
        <v>35</v>
      </c>
      <c r="I79" s="3">
        <v>6</v>
      </c>
      <c r="J79" s="3" t="s">
        <v>997</v>
      </c>
      <c r="K79" s="3">
        <v>6</v>
      </c>
      <c r="L79" s="3">
        <v>4.8</v>
      </c>
      <c r="M79" s="3">
        <v>2.8</v>
      </c>
      <c r="N79" s="3" t="s">
        <v>998</v>
      </c>
      <c r="O79" s="3">
        <v>9</v>
      </c>
      <c r="P79" s="5"/>
      <c r="Q79" s="3">
        <v>9</v>
      </c>
      <c r="R79" s="5"/>
      <c r="S79" s="3" t="s">
        <v>44</v>
      </c>
      <c r="T79" s="5"/>
      <c r="U79" s="3">
        <v>6</v>
      </c>
      <c r="V79" s="3" t="s">
        <v>999</v>
      </c>
      <c r="W79" s="3">
        <v>6</v>
      </c>
      <c r="X79" s="5"/>
      <c r="Y79" s="3" t="s">
        <v>50</v>
      </c>
      <c r="Z79" s="5"/>
      <c r="AA79" s="3">
        <v>7</v>
      </c>
      <c r="AB79" s="3">
        <v>48</v>
      </c>
      <c r="AC79" s="3" t="s">
        <v>1000</v>
      </c>
      <c r="AD79" s="3">
        <v>7</v>
      </c>
      <c r="AE79" s="5"/>
      <c r="AF79" s="3">
        <v>4</v>
      </c>
      <c r="AG79" s="5"/>
      <c r="AH79" s="3">
        <v>4</v>
      </c>
      <c r="AI79" s="3">
        <v>6</v>
      </c>
      <c r="AJ79" s="5"/>
      <c r="AK79" s="3">
        <v>8</v>
      </c>
      <c r="AL79" s="5"/>
      <c r="AM79" s="3" t="s">
        <v>1001</v>
      </c>
      <c r="AN79" s="3"/>
      <c r="AO79" s="3"/>
      <c r="AP79" s="1">
        <f t="shared" si="17"/>
        <v>6</v>
      </c>
      <c r="AQ79" s="1">
        <f t="shared" si="18"/>
        <v>6</v>
      </c>
      <c r="AR79" s="1">
        <f t="shared" si="19"/>
        <v>9</v>
      </c>
      <c r="AS79" s="1">
        <f t="shared" si="20"/>
        <v>9</v>
      </c>
      <c r="AT79" s="1">
        <f t="shared" si="21"/>
        <v>5</v>
      </c>
      <c r="AU79" s="1">
        <f t="shared" si="22"/>
        <v>6</v>
      </c>
      <c r="AV79" s="1">
        <f t="shared" si="23"/>
        <v>6</v>
      </c>
      <c r="AW79" s="1">
        <f t="shared" si="24"/>
        <v>0</v>
      </c>
      <c r="AX79" s="1">
        <f t="shared" si="25"/>
        <v>7</v>
      </c>
      <c r="AY79" s="1">
        <f t="shared" si="26"/>
        <v>7</v>
      </c>
      <c r="AZ79" s="1">
        <f t="shared" si="27"/>
        <v>4</v>
      </c>
      <c r="BA79" s="1">
        <f t="shared" si="28"/>
        <v>4</v>
      </c>
      <c r="BB79" s="1">
        <f t="shared" si="29"/>
        <v>8</v>
      </c>
      <c r="BC79" s="21">
        <f t="shared" si="30"/>
        <v>7</v>
      </c>
      <c r="BD79" s="21">
        <f t="shared" si="31"/>
        <v>5</v>
      </c>
      <c r="BE79" s="21">
        <f t="shared" si="32"/>
        <v>5.5</v>
      </c>
      <c r="BF79" s="21">
        <f t="shared" si="33"/>
        <v>6.4</v>
      </c>
      <c r="BG79" s="3" t="s">
        <v>982</v>
      </c>
    </row>
    <row r="80" spans="1:59" ht="13" hidden="1" x14ac:dyDescent="0.15">
      <c r="A80" s="12">
        <v>43518.711207800923</v>
      </c>
      <c r="B80" s="13" t="s">
        <v>770</v>
      </c>
      <c r="C80" s="13" t="s">
        <v>1002</v>
      </c>
      <c r="D80" s="13" t="s">
        <v>982</v>
      </c>
      <c r="E80" s="13" t="s">
        <v>983</v>
      </c>
      <c r="F80" s="13"/>
      <c r="G80" s="13" t="s">
        <v>1003</v>
      </c>
      <c r="H80" s="13" t="s">
        <v>66</v>
      </c>
      <c r="I80" s="13" t="s">
        <v>223</v>
      </c>
      <c r="J80" s="13" t="s">
        <v>1004</v>
      </c>
      <c r="K80" s="13" t="s">
        <v>381</v>
      </c>
      <c r="L80" s="15">
        <v>80</v>
      </c>
      <c r="M80" s="13">
        <v>0</v>
      </c>
      <c r="N80" s="13" t="s">
        <v>1005</v>
      </c>
      <c r="O80" s="13" t="s">
        <v>87</v>
      </c>
      <c r="P80" s="13" t="s">
        <v>1006</v>
      </c>
      <c r="Q80" s="13" t="s">
        <v>42</v>
      </c>
      <c r="R80" s="13" t="s">
        <v>1007</v>
      </c>
      <c r="S80" s="13" t="s">
        <v>44</v>
      </c>
      <c r="T80" s="13" t="s">
        <v>1008</v>
      </c>
      <c r="U80" s="13" t="s">
        <v>46</v>
      </c>
      <c r="V80" s="13" t="s">
        <v>1009</v>
      </c>
      <c r="W80" s="13">
        <v>2</v>
      </c>
      <c r="X80" s="13" t="s">
        <v>1010</v>
      </c>
      <c r="Y80" s="13" t="s">
        <v>50</v>
      </c>
      <c r="Z80" s="13" t="s">
        <v>1011</v>
      </c>
      <c r="AA80" s="13">
        <v>9</v>
      </c>
      <c r="AB80" s="13"/>
      <c r="AC80" s="13" t="s">
        <v>1012</v>
      </c>
      <c r="AD80" s="13" t="s">
        <v>54</v>
      </c>
      <c r="AE80" s="13" t="s">
        <v>1013</v>
      </c>
      <c r="AF80" s="13" t="s">
        <v>56</v>
      </c>
      <c r="AG80" s="13" t="s">
        <v>1014</v>
      </c>
      <c r="AH80" s="13" t="s">
        <v>197</v>
      </c>
      <c r="AI80" s="13">
        <v>20</v>
      </c>
      <c r="AJ80" s="13" t="s">
        <v>1015</v>
      </c>
      <c r="AK80" s="13" t="s">
        <v>574</v>
      </c>
      <c r="AL80" s="13" t="s">
        <v>1016</v>
      </c>
      <c r="AM80" s="13" t="s">
        <v>1017</v>
      </c>
      <c r="AN80" s="13" t="s">
        <v>1018</v>
      </c>
      <c r="AO80" s="14">
        <v>0.67916666666860692</v>
      </c>
      <c r="AP80" s="1">
        <f t="shared" si="17"/>
        <v>10</v>
      </c>
      <c r="AQ80" s="1">
        <f t="shared" si="18"/>
        <v>0</v>
      </c>
      <c r="AR80" s="1">
        <f t="shared" si="19"/>
        <v>10</v>
      </c>
      <c r="AS80" s="1">
        <f t="shared" si="20"/>
        <v>5</v>
      </c>
      <c r="AT80" s="1">
        <f t="shared" si="21"/>
        <v>5</v>
      </c>
      <c r="AU80" s="1">
        <f t="shared" si="22"/>
        <v>5</v>
      </c>
      <c r="AV80" s="1">
        <f t="shared" si="23"/>
        <v>2</v>
      </c>
      <c r="AW80" s="1">
        <f t="shared" si="24"/>
        <v>0</v>
      </c>
      <c r="AX80" s="1">
        <f t="shared" si="25"/>
        <v>9</v>
      </c>
      <c r="AY80" s="1">
        <f t="shared" si="26"/>
        <v>5</v>
      </c>
      <c r="AZ80" s="1">
        <f t="shared" si="27"/>
        <v>5</v>
      </c>
      <c r="BA80" s="1">
        <f t="shared" si="28"/>
        <v>5</v>
      </c>
      <c r="BB80" s="1">
        <f t="shared" si="29"/>
        <v>0</v>
      </c>
      <c r="BC80" s="21">
        <f t="shared" si="30"/>
        <v>6</v>
      </c>
      <c r="BD80" s="21">
        <f t="shared" si="31"/>
        <v>3.1666666666666665</v>
      </c>
      <c r="BE80" s="21">
        <f t="shared" si="32"/>
        <v>6.333333333333333</v>
      </c>
      <c r="BF80" s="21">
        <f t="shared" si="33"/>
        <v>4.9000000000000004</v>
      </c>
      <c r="BG80" s="13" t="s">
        <v>982</v>
      </c>
    </row>
    <row r="81" spans="1:59" ht="13" hidden="1" x14ac:dyDescent="0.15">
      <c r="A81" s="12">
        <v>43563.437392662032</v>
      </c>
      <c r="B81" s="13" t="s">
        <v>770</v>
      </c>
      <c r="C81" s="13" t="s">
        <v>1019</v>
      </c>
      <c r="D81" s="13" t="s">
        <v>982</v>
      </c>
      <c r="E81" s="13" t="s">
        <v>983</v>
      </c>
      <c r="F81" s="13"/>
      <c r="G81" s="13" t="s">
        <v>1020</v>
      </c>
      <c r="H81" s="13" t="s">
        <v>66</v>
      </c>
      <c r="I81" s="13">
        <v>9</v>
      </c>
      <c r="J81" s="13" t="s">
        <v>1021</v>
      </c>
      <c r="K81" s="13" t="s">
        <v>68</v>
      </c>
      <c r="L81" s="13">
        <v>8</v>
      </c>
      <c r="M81" s="13">
        <v>4</v>
      </c>
      <c r="N81" s="13" t="s">
        <v>1022</v>
      </c>
      <c r="O81" s="13" t="s">
        <v>87</v>
      </c>
      <c r="P81" s="13" t="s">
        <v>1023</v>
      </c>
      <c r="Q81" s="13" t="s">
        <v>226</v>
      </c>
      <c r="R81" s="13" t="s">
        <v>1024</v>
      </c>
      <c r="S81" s="13">
        <v>8</v>
      </c>
      <c r="T81" s="13" t="s">
        <v>1025</v>
      </c>
      <c r="U81" s="13">
        <v>8</v>
      </c>
      <c r="V81" s="13" t="s">
        <v>1026</v>
      </c>
      <c r="W81" s="13" t="s">
        <v>74</v>
      </c>
      <c r="X81" s="13" t="s">
        <v>1027</v>
      </c>
      <c r="Y81" s="13">
        <v>8</v>
      </c>
      <c r="Z81" s="13" t="s">
        <v>1028</v>
      </c>
      <c r="AA81" s="13" t="s">
        <v>777</v>
      </c>
      <c r="AB81" s="13">
        <v>93</v>
      </c>
      <c r="AC81" s="13" t="s">
        <v>1029</v>
      </c>
      <c r="AD81" s="13">
        <v>3</v>
      </c>
      <c r="AE81" s="13" t="s">
        <v>1030</v>
      </c>
      <c r="AF81" s="13" t="s">
        <v>208</v>
      </c>
      <c r="AG81" s="13" t="s">
        <v>1031</v>
      </c>
      <c r="AH81" s="13" t="s">
        <v>176</v>
      </c>
      <c r="AI81" s="13">
        <v>380</v>
      </c>
      <c r="AJ81" s="13" t="s">
        <v>1032</v>
      </c>
      <c r="AK81" s="13">
        <v>4</v>
      </c>
      <c r="AL81" s="13" t="s">
        <v>1033</v>
      </c>
      <c r="AM81" s="13" t="s">
        <v>1034</v>
      </c>
      <c r="AN81" s="13" t="s">
        <v>1018</v>
      </c>
      <c r="AO81" s="14">
        <v>0.72430555555911269</v>
      </c>
      <c r="AP81" s="1">
        <f t="shared" si="17"/>
        <v>9</v>
      </c>
      <c r="AQ81" s="1">
        <f t="shared" si="18"/>
        <v>10</v>
      </c>
      <c r="AR81" s="1">
        <f t="shared" si="19"/>
        <v>10</v>
      </c>
      <c r="AS81" s="1">
        <f t="shared" si="20"/>
        <v>10</v>
      </c>
      <c r="AT81" s="1">
        <f t="shared" si="21"/>
        <v>8</v>
      </c>
      <c r="AU81" s="1">
        <f t="shared" si="22"/>
        <v>8</v>
      </c>
      <c r="AV81" s="1">
        <f t="shared" si="23"/>
        <v>5</v>
      </c>
      <c r="AW81" s="1">
        <f t="shared" si="24"/>
        <v>8</v>
      </c>
      <c r="AX81" s="1">
        <f t="shared" si="25"/>
        <v>0</v>
      </c>
      <c r="AY81" s="1">
        <f t="shared" si="26"/>
        <v>3</v>
      </c>
      <c r="AZ81" s="1">
        <f t="shared" si="27"/>
        <v>10</v>
      </c>
      <c r="BA81" s="1">
        <f t="shared" si="28"/>
        <v>10</v>
      </c>
      <c r="BB81" s="1">
        <f t="shared" si="29"/>
        <v>4</v>
      </c>
      <c r="BC81" s="21">
        <f t="shared" si="30"/>
        <v>9.4</v>
      </c>
      <c r="BD81" s="21">
        <f t="shared" si="31"/>
        <v>7</v>
      </c>
      <c r="BE81" s="21">
        <f t="shared" si="32"/>
        <v>5.5</v>
      </c>
      <c r="BF81" s="21">
        <f t="shared" si="33"/>
        <v>7.6</v>
      </c>
      <c r="BG81" s="13" t="s">
        <v>982</v>
      </c>
    </row>
    <row r="82" spans="1:59" ht="13" hidden="1" x14ac:dyDescent="0.15">
      <c r="A82" s="12">
        <v>43563.549933692135</v>
      </c>
      <c r="B82" s="13" t="s">
        <v>770</v>
      </c>
      <c r="C82" s="13" t="s">
        <v>1019</v>
      </c>
      <c r="D82" s="13" t="s">
        <v>982</v>
      </c>
      <c r="E82" s="13" t="s">
        <v>983</v>
      </c>
      <c r="F82" s="13"/>
      <c r="G82" s="13" t="s">
        <v>1035</v>
      </c>
      <c r="H82" s="13" t="s">
        <v>35</v>
      </c>
      <c r="I82" s="13" t="s">
        <v>36</v>
      </c>
      <c r="J82" s="13" t="s">
        <v>1036</v>
      </c>
      <c r="K82" s="13" t="s">
        <v>68</v>
      </c>
      <c r="L82" s="13">
        <v>5</v>
      </c>
      <c r="M82" s="13">
        <v>3</v>
      </c>
      <c r="N82" s="13" t="s">
        <v>1037</v>
      </c>
      <c r="O82" s="13">
        <v>6</v>
      </c>
      <c r="P82" s="13" t="s">
        <v>1038</v>
      </c>
      <c r="Q82" s="13">
        <v>6</v>
      </c>
      <c r="R82" s="13" t="s">
        <v>1039</v>
      </c>
      <c r="S82" s="13">
        <v>3</v>
      </c>
      <c r="T82" s="13" t="s">
        <v>1040</v>
      </c>
      <c r="U82" s="13" t="s">
        <v>46</v>
      </c>
      <c r="V82" s="13" t="s">
        <v>1041</v>
      </c>
      <c r="W82" s="13">
        <v>6</v>
      </c>
      <c r="X82" s="13" t="s">
        <v>1042</v>
      </c>
      <c r="Y82" s="13" t="s">
        <v>92</v>
      </c>
      <c r="Z82" s="13" t="s">
        <v>1043</v>
      </c>
      <c r="AA82" s="13" t="s">
        <v>52</v>
      </c>
      <c r="AB82" s="13">
        <v>83</v>
      </c>
      <c r="AC82" s="13" t="s">
        <v>1044</v>
      </c>
      <c r="AD82" s="13">
        <v>3</v>
      </c>
      <c r="AE82" s="13" t="s">
        <v>1045</v>
      </c>
      <c r="AF82" s="13" t="s">
        <v>56</v>
      </c>
      <c r="AG82" s="13" t="s">
        <v>1046</v>
      </c>
      <c r="AH82" s="13">
        <v>7</v>
      </c>
      <c r="AI82" s="13">
        <v>47</v>
      </c>
      <c r="AJ82" s="13" t="s">
        <v>1047</v>
      </c>
      <c r="AK82" s="13">
        <v>8</v>
      </c>
      <c r="AL82" s="13" t="s">
        <v>1048</v>
      </c>
      <c r="AM82" s="13" t="s">
        <v>1049</v>
      </c>
      <c r="AN82" s="13" t="s">
        <v>1018</v>
      </c>
      <c r="AO82" s="14">
        <v>0.55555555555474712</v>
      </c>
      <c r="AP82" s="1">
        <f t="shared" si="17"/>
        <v>5</v>
      </c>
      <c r="AQ82" s="1">
        <f t="shared" si="18"/>
        <v>10</v>
      </c>
      <c r="AR82" s="1">
        <f t="shared" si="19"/>
        <v>6</v>
      </c>
      <c r="AS82" s="1">
        <f t="shared" si="20"/>
        <v>6</v>
      </c>
      <c r="AT82" s="1">
        <f t="shared" si="21"/>
        <v>3</v>
      </c>
      <c r="AU82" s="1">
        <f t="shared" si="22"/>
        <v>5</v>
      </c>
      <c r="AV82" s="1">
        <f t="shared" si="23"/>
        <v>6</v>
      </c>
      <c r="AW82" s="1">
        <f t="shared" si="24"/>
        <v>5</v>
      </c>
      <c r="AX82" s="1">
        <f t="shared" si="25"/>
        <v>5</v>
      </c>
      <c r="AY82" s="1">
        <f t="shared" si="26"/>
        <v>3</v>
      </c>
      <c r="AZ82" s="1">
        <f t="shared" si="27"/>
        <v>5</v>
      </c>
      <c r="BA82" s="1">
        <f t="shared" si="28"/>
        <v>7</v>
      </c>
      <c r="BB82" s="1">
        <f t="shared" si="29"/>
        <v>8</v>
      </c>
      <c r="BC82" s="21">
        <f t="shared" si="30"/>
        <v>6</v>
      </c>
      <c r="BD82" s="21">
        <f t="shared" si="31"/>
        <v>5.333333333333333</v>
      </c>
      <c r="BE82" s="21">
        <f t="shared" si="32"/>
        <v>5.333333333333333</v>
      </c>
      <c r="BF82" s="21">
        <f t="shared" si="33"/>
        <v>5.9333333333333336</v>
      </c>
      <c r="BG82" s="13" t="s">
        <v>982</v>
      </c>
    </row>
    <row r="83" spans="1:59" ht="13" hidden="1" x14ac:dyDescent="0.15">
      <c r="A83" s="12">
        <v>43563.558879444448</v>
      </c>
      <c r="B83" s="13" t="s">
        <v>770</v>
      </c>
      <c r="C83" s="13" t="s">
        <v>1019</v>
      </c>
      <c r="D83" s="13" t="s">
        <v>982</v>
      </c>
      <c r="E83" s="13" t="s">
        <v>983</v>
      </c>
      <c r="F83" s="13"/>
      <c r="G83" s="13" t="s">
        <v>1050</v>
      </c>
      <c r="H83" s="13" t="s">
        <v>35</v>
      </c>
      <c r="I83" s="13">
        <v>7</v>
      </c>
      <c r="J83" s="13" t="s">
        <v>1051</v>
      </c>
      <c r="K83" s="13">
        <v>9</v>
      </c>
      <c r="L83" s="13">
        <v>5</v>
      </c>
      <c r="M83" s="13">
        <v>3</v>
      </c>
      <c r="N83" s="13" t="s">
        <v>1052</v>
      </c>
      <c r="O83" s="13" t="s">
        <v>87</v>
      </c>
      <c r="P83" s="13" t="s">
        <v>1053</v>
      </c>
      <c r="Q83" s="13" t="s">
        <v>226</v>
      </c>
      <c r="R83" s="13" t="s">
        <v>1054</v>
      </c>
      <c r="S83" s="13">
        <v>7</v>
      </c>
      <c r="T83" s="13" t="s">
        <v>1055</v>
      </c>
      <c r="U83" s="13">
        <v>8</v>
      </c>
      <c r="V83" s="13" t="s">
        <v>1056</v>
      </c>
      <c r="W83" s="13">
        <v>4</v>
      </c>
      <c r="X83" s="13" t="s">
        <v>1057</v>
      </c>
      <c r="Y83" s="13" t="s">
        <v>92</v>
      </c>
      <c r="Z83" s="13" t="s">
        <v>1058</v>
      </c>
      <c r="AA83" s="13">
        <v>7</v>
      </c>
      <c r="AB83" s="13">
        <v>66</v>
      </c>
      <c r="AC83" s="13" t="s">
        <v>1059</v>
      </c>
      <c r="AD83" s="13">
        <v>7</v>
      </c>
      <c r="AE83" s="13" t="s">
        <v>1060</v>
      </c>
      <c r="AF83" s="13" t="s">
        <v>56</v>
      </c>
      <c r="AG83" s="13" t="s">
        <v>1061</v>
      </c>
      <c r="AH83" s="13">
        <v>9</v>
      </c>
      <c r="AI83" s="13">
        <v>348</v>
      </c>
      <c r="AJ83" s="13" t="s">
        <v>1062</v>
      </c>
      <c r="AK83" s="13">
        <v>7</v>
      </c>
      <c r="AL83" s="13" t="s">
        <v>1063</v>
      </c>
      <c r="AM83" s="13" t="s">
        <v>1064</v>
      </c>
      <c r="AN83" s="13" t="s">
        <v>1018</v>
      </c>
      <c r="AO83" s="14">
        <v>0.48958333333575865</v>
      </c>
      <c r="AP83" s="1">
        <f t="shared" si="17"/>
        <v>7</v>
      </c>
      <c r="AQ83" s="1">
        <f t="shared" si="18"/>
        <v>9</v>
      </c>
      <c r="AR83" s="1">
        <f t="shared" si="19"/>
        <v>10</v>
      </c>
      <c r="AS83" s="1">
        <f t="shared" si="20"/>
        <v>10</v>
      </c>
      <c r="AT83" s="1">
        <f t="shared" si="21"/>
        <v>7</v>
      </c>
      <c r="AU83" s="1">
        <f t="shared" si="22"/>
        <v>8</v>
      </c>
      <c r="AV83" s="1">
        <f t="shared" si="23"/>
        <v>4</v>
      </c>
      <c r="AW83" s="1">
        <f t="shared" si="24"/>
        <v>5</v>
      </c>
      <c r="AX83" s="1">
        <f t="shared" si="25"/>
        <v>7</v>
      </c>
      <c r="AY83" s="1">
        <f t="shared" si="26"/>
        <v>7</v>
      </c>
      <c r="AZ83" s="1">
        <f t="shared" si="27"/>
        <v>5</v>
      </c>
      <c r="BA83" s="1">
        <f t="shared" si="28"/>
        <v>9</v>
      </c>
      <c r="BB83" s="1">
        <f t="shared" si="29"/>
        <v>7</v>
      </c>
      <c r="BC83" s="21">
        <f t="shared" si="30"/>
        <v>8.6</v>
      </c>
      <c r="BD83" s="21">
        <f t="shared" si="31"/>
        <v>6.166666666666667</v>
      </c>
      <c r="BE83" s="21">
        <f t="shared" si="32"/>
        <v>7.333333333333333</v>
      </c>
      <c r="BF83" s="21">
        <f t="shared" si="33"/>
        <v>7.7</v>
      </c>
      <c r="BG83" s="13" t="s">
        <v>982</v>
      </c>
    </row>
    <row r="84" spans="1:59" ht="13" hidden="1" x14ac:dyDescent="0.15">
      <c r="A84" s="12">
        <v>43563.569172210649</v>
      </c>
      <c r="B84" s="13" t="s">
        <v>770</v>
      </c>
      <c r="C84" s="13" t="s">
        <v>1019</v>
      </c>
      <c r="D84" s="13" t="s">
        <v>982</v>
      </c>
      <c r="E84" s="13" t="s">
        <v>983</v>
      </c>
      <c r="F84" s="13"/>
      <c r="G84" s="13" t="s">
        <v>1065</v>
      </c>
      <c r="H84" s="13" t="s">
        <v>66</v>
      </c>
      <c r="I84" s="13" t="s">
        <v>223</v>
      </c>
      <c r="J84" s="13" t="s">
        <v>1066</v>
      </c>
      <c r="K84" s="13" t="s">
        <v>68</v>
      </c>
      <c r="L84" s="13">
        <v>6</v>
      </c>
      <c r="M84" s="13">
        <v>3</v>
      </c>
      <c r="N84" s="13" t="s">
        <v>1067</v>
      </c>
      <c r="O84" s="13">
        <v>9</v>
      </c>
      <c r="P84" s="13" t="s">
        <v>1068</v>
      </c>
      <c r="Q84" s="13" t="s">
        <v>226</v>
      </c>
      <c r="R84" s="13" t="s">
        <v>1069</v>
      </c>
      <c r="S84" s="13" t="s">
        <v>560</v>
      </c>
      <c r="T84" s="13" t="s">
        <v>1070</v>
      </c>
      <c r="U84" s="13">
        <v>9</v>
      </c>
      <c r="V84" s="13" t="s">
        <v>1071</v>
      </c>
      <c r="W84" s="13" t="s">
        <v>1072</v>
      </c>
      <c r="X84" s="13" t="s">
        <v>1073</v>
      </c>
      <c r="Y84" s="13">
        <v>9</v>
      </c>
      <c r="Z84" s="13" t="s">
        <v>1074</v>
      </c>
      <c r="AA84" s="13" t="s">
        <v>777</v>
      </c>
      <c r="AB84" s="13">
        <v>92</v>
      </c>
      <c r="AC84" s="13" t="s">
        <v>1075</v>
      </c>
      <c r="AD84" s="13">
        <v>2</v>
      </c>
      <c r="AE84" s="13" t="s">
        <v>1045</v>
      </c>
      <c r="AF84" s="13" t="s">
        <v>56</v>
      </c>
      <c r="AG84" s="13" t="s">
        <v>1076</v>
      </c>
      <c r="AH84" s="13">
        <v>9</v>
      </c>
      <c r="AI84" s="13">
        <v>280</v>
      </c>
      <c r="AJ84" s="13" t="s">
        <v>1077</v>
      </c>
      <c r="AK84" s="13">
        <v>1</v>
      </c>
      <c r="AL84" s="13" t="s">
        <v>1078</v>
      </c>
      <c r="AM84" s="13" t="s">
        <v>1079</v>
      </c>
      <c r="AN84" s="13" t="s">
        <v>1018</v>
      </c>
      <c r="AO84" s="14">
        <v>0.77777777778101154</v>
      </c>
      <c r="AP84" s="1">
        <f t="shared" si="17"/>
        <v>10</v>
      </c>
      <c r="AQ84" s="1">
        <f t="shared" si="18"/>
        <v>10</v>
      </c>
      <c r="AR84" s="1">
        <f t="shared" si="19"/>
        <v>9</v>
      </c>
      <c r="AS84" s="1">
        <f t="shared" si="20"/>
        <v>10</v>
      </c>
      <c r="AT84" s="1">
        <f t="shared" si="21"/>
        <v>10</v>
      </c>
      <c r="AU84" s="1">
        <f t="shared" si="22"/>
        <v>9</v>
      </c>
      <c r="AV84" s="1">
        <f t="shared" si="23"/>
        <v>10</v>
      </c>
      <c r="AW84" s="1">
        <f t="shared" si="24"/>
        <v>9</v>
      </c>
      <c r="AX84" s="1">
        <f t="shared" si="25"/>
        <v>0</v>
      </c>
      <c r="AY84" s="1">
        <f t="shared" si="26"/>
        <v>2</v>
      </c>
      <c r="AZ84" s="1">
        <f t="shared" si="27"/>
        <v>5</v>
      </c>
      <c r="BA84" s="1">
        <f t="shared" si="28"/>
        <v>9</v>
      </c>
      <c r="BB84" s="1">
        <f t="shared" si="29"/>
        <v>1</v>
      </c>
      <c r="BC84" s="21">
        <f t="shared" si="30"/>
        <v>9.8000000000000007</v>
      </c>
      <c r="BD84" s="21">
        <f t="shared" si="31"/>
        <v>9.3333333333333339</v>
      </c>
      <c r="BE84" s="21">
        <f t="shared" si="32"/>
        <v>4.166666666666667</v>
      </c>
      <c r="BF84" s="21">
        <f t="shared" si="33"/>
        <v>7.7</v>
      </c>
      <c r="BG84" s="13" t="s">
        <v>982</v>
      </c>
    </row>
    <row r="85" spans="1:59" ht="13" hidden="1" x14ac:dyDescent="0.15">
      <c r="A85" s="12">
        <v>43571.534336053242</v>
      </c>
      <c r="B85" s="13" t="s">
        <v>770</v>
      </c>
      <c r="C85" s="13" t="s">
        <v>1019</v>
      </c>
      <c r="D85" s="13" t="s">
        <v>982</v>
      </c>
      <c r="E85" s="13" t="s">
        <v>983</v>
      </c>
      <c r="F85" s="13"/>
      <c r="G85" s="13" t="s">
        <v>1080</v>
      </c>
      <c r="H85" s="13" t="s">
        <v>66</v>
      </c>
      <c r="I85" s="13">
        <v>8</v>
      </c>
      <c r="J85" s="13" t="s">
        <v>1081</v>
      </c>
      <c r="K85" s="13" t="s">
        <v>68</v>
      </c>
      <c r="L85" s="13">
        <v>6</v>
      </c>
      <c r="M85" s="13">
        <v>4</v>
      </c>
      <c r="N85" s="13" t="s">
        <v>1082</v>
      </c>
      <c r="O85" s="13" t="s">
        <v>87</v>
      </c>
      <c r="P85" s="13" t="s">
        <v>1083</v>
      </c>
      <c r="Q85" s="13" t="s">
        <v>226</v>
      </c>
      <c r="R85" s="13" t="s">
        <v>1084</v>
      </c>
      <c r="S85" s="13">
        <v>7</v>
      </c>
      <c r="T85" s="13" t="s">
        <v>1085</v>
      </c>
      <c r="U85" s="13" t="s">
        <v>46</v>
      </c>
      <c r="V85" s="13" t="s">
        <v>1086</v>
      </c>
      <c r="W85" s="13">
        <v>7</v>
      </c>
      <c r="X85" s="13" t="s">
        <v>1087</v>
      </c>
      <c r="Y85" s="13" t="s">
        <v>92</v>
      </c>
      <c r="Z85" s="13" t="s">
        <v>1088</v>
      </c>
      <c r="AA85" s="13">
        <v>3</v>
      </c>
      <c r="AB85" s="13">
        <v>82</v>
      </c>
      <c r="AC85" s="13" t="s">
        <v>1089</v>
      </c>
      <c r="AD85" s="13" t="s">
        <v>54</v>
      </c>
      <c r="AE85" s="13" t="s">
        <v>1090</v>
      </c>
      <c r="AF85" s="13" t="s">
        <v>208</v>
      </c>
      <c r="AG85" s="13" t="s">
        <v>1091</v>
      </c>
      <c r="AH85" s="13" t="s">
        <v>176</v>
      </c>
      <c r="AI85" s="13">
        <v>361</v>
      </c>
      <c r="AJ85" s="13" t="s">
        <v>1092</v>
      </c>
      <c r="AK85" s="13" t="s">
        <v>60</v>
      </c>
      <c r="AL85" s="13" t="s">
        <v>1093</v>
      </c>
      <c r="AM85" s="13" t="s">
        <v>1094</v>
      </c>
      <c r="AN85" s="13" t="s">
        <v>1018</v>
      </c>
      <c r="AO85" s="14">
        <v>0.43958333333284827</v>
      </c>
      <c r="AP85" s="1">
        <f t="shared" si="17"/>
        <v>8</v>
      </c>
      <c r="AQ85" s="1">
        <f t="shared" si="18"/>
        <v>10</v>
      </c>
      <c r="AR85" s="1">
        <f t="shared" si="19"/>
        <v>10</v>
      </c>
      <c r="AS85" s="1">
        <f t="shared" si="20"/>
        <v>10</v>
      </c>
      <c r="AT85" s="1">
        <f t="shared" si="21"/>
        <v>7</v>
      </c>
      <c r="AU85" s="1">
        <f t="shared" si="22"/>
        <v>5</v>
      </c>
      <c r="AV85" s="1">
        <f t="shared" si="23"/>
        <v>7</v>
      </c>
      <c r="AW85" s="1">
        <f t="shared" si="24"/>
        <v>5</v>
      </c>
      <c r="AX85" s="1">
        <f t="shared" si="25"/>
        <v>3</v>
      </c>
      <c r="AY85" s="1">
        <f t="shared" si="26"/>
        <v>5</v>
      </c>
      <c r="AZ85" s="1">
        <f t="shared" si="27"/>
        <v>10</v>
      </c>
      <c r="BA85" s="1">
        <f t="shared" si="28"/>
        <v>10</v>
      </c>
      <c r="BB85" s="1">
        <f t="shared" si="29"/>
        <v>10</v>
      </c>
      <c r="BC85" s="21">
        <f t="shared" si="30"/>
        <v>9</v>
      </c>
      <c r="BD85" s="21">
        <f t="shared" si="31"/>
        <v>5.666666666666667</v>
      </c>
      <c r="BE85" s="21">
        <f t="shared" si="32"/>
        <v>6.833333333333333</v>
      </c>
      <c r="BF85" s="21">
        <f t="shared" si="33"/>
        <v>8</v>
      </c>
      <c r="BG85" s="13" t="s">
        <v>982</v>
      </c>
    </row>
    <row r="86" spans="1:59" ht="13" hidden="1" x14ac:dyDescent="0.15">
      <c r="A86" s="12">
        <v>43563.587322025458</v>
      </c>
      <c r="B86" s="13" t="s">
        <v>770</v>
      </c>
      <c r="C86" s="13" t="s">
        <v>1019</v>
      </c>
      <c r="D86" s="13" t="s">
        <v>982</v>
      </c>
      <c r="E86" s="13" t="s">
        <v>983</v>
      </c>
      <c r="F86" s="13"/>
      <c r="G86" s="13" t="s">
        <v>1095</v>
      </c>
      <c r="H86" s="13" t="s">
        <v>66</v>
      </c>
      <c r="I86" s="13">
        <v>9</v>
      </c>
      <c r="J86" s="13" t="s">
        <v>1096</v>
      </c>
      <c r="K86" s="13" t="s">
        <v>68</v>
      </c>
      <c r="L86" s="13">
        <v>8</v>
      </c>
      <c r="M86" s="13">
        <v>5</v>
      </c>
      <c r="N86" s="13" t="s">
        <v>1097</v>
      </c>
      <c r="O86" s="13" t="s">
        <v>87</v>
      </c>
      <c r="P86" s="13" t="s">
        <v>1098</v>
      </c>
      <c r="Q86" s="13" t="s">
        <v>42</v>
      </c>
      <c r="R86" s="13" t="s">
        <v>1024</v>
      </c>
      <c r="S86" s="13">
        <v>9</v>
      </c>
      <c r="T86" s="13" t="s">
        <v>1099</v>
      </c>
      <c r="U86" s="13">
        <v>8</v>
      </c>
      <c r="V86" s="13" t="s">
        <v>1100</v>
      </c>
      <c r="W86" s="13">
        <v>8</v>
      </c>
      <c r="X86" s="13" t="s">
        <v>1101</v>
      </c>
      <c r="Y86" s="13">
        <v>7</v>
      </c>
      <c r="Z86" s="13" t="s">
        <v>1102</v>
      </c>
      <c r="AA86" s="13">
        <v>2</v>
      </c>
      <c r="AB86" s="13">
        <v>82</v>
      </c>
      <c r="AC86" s="13" t="s">
        <v>1103</v>
      </c>
      <c r="AD86" s="13" t="s">
        <v>54</v>
      </c>
      <c r="AE86" s="13" t="s">
        <v>1104</v>
      </c>
      <c r="AF86" s="13" t="s">
        <v>56</v>
      </c>
      <c r="AG86" s="13" t="s">
        <v>1105</v>
      </c>
      <c r="AH86" s="13" t="s">
        <v>176</v>
      </c>
      <c r="AI86" s="13">
        <v>331</v>
      </c>
      <c r="AJ86" s="13" t="s">
        <v>1106</v>
      </c>
      <c r="AK86" s="13">
        <v>9</v>
      </c>
      <c r="AL86" s="13" t="s">
        <v>1107</v>
      </c>
      <c r="AM86" s="13" t="s">
        <v>1108</v>
      </c>
      <c r="AN86" s="13" t="s">
        <v>1018</v>
      </c>
      <c r="AO86" s="14">
        <v>0.68402777778101154</v>
      </c>
      <c r="AP86" s="1">
        <f t="shared" si="17"/>
        <v>9</v>
      </c>
      <c r="AQ86" s="1">
        <f t="shared" si="18"/>
        <v>10</v>
      </c>
      <c r="AR86" s="1">
        <f t="shared" si="19"/>
        <v>10</v>
      </c>
      <c r="AS86" s="1">
        <f t="shared" si="20"/>
        <v>5</v>
      </c>
      <c r="AT86" s="1">
        <f t="shared" si="21"/>
        <v>9</v>
      </c>
      <c r="AU86" s="1">
        <f t="shared" si="22"/>
        <v>8</v>
      </c>
      <c r="AV86" s="1">
        <f t="shared" si="23"/>
        <v>8</v>
      </c>
      <c r="AW86" s="1">
        <f t="shared" si="24"/>
        <v>7</v>
      </c>
      <c r="AX86" s="1">
        <f t="shared" si="25"/>
        <v>2</v>
      </c>
      <c r="AY86" s="1">
        <f t="shared" si="26"/>
        <v>5</v>
      </c>
      <c r="AZ86" s="1">
        <f t="shared" si="27"/>
        <v>5</v>
      </c>
      <c r="BA86" s="1">
        <f t="shared" si="28"/>
        <v>10</v>
      </c>
      <c r="BB86" s="1">
        <f t="shared" si="29"/>
        <v>9</v>
      </c>
      <c r="BC86" s="21">
        <f t="shared" si="30"/>
        <v>8.6</v>
      </c>
      <c r="BD86" s="21">
        <f t="shared" si="31"/>
        <v>7.833333333333333</v>
      </c>
      <c r="BE86" s="21">
        <f t="shared" si="32"/>
        <v>5.666666666666667</v>
      </c>
      <c r="BF86" s="21">
        <f t="shared" si="33"/>
        <v>7.9</v>
      </c>
      <c r="BG86" s="13" t="s">
        <v>982</v>
      </c>
    </row>
    <row r="87" spans="1:59" ht="13" hidden="1" x14ac:dyDescent="0.15">
      <c r="A87" s="12">
        <v>43563.596123530093</v>
      </c>
      <c r="B87" s="13" t="s">
        <v>770</v>
      </c>
      <c r="C87" s="13" t="s">
        <v>1019</v>
      </c>
      <c r="D87" s="13" t="s">
        <v>982</v>
      </c>
      <c r="E87" s="13" t="s">
        <v>983</v>
      </c>
      <c r="F87" s="13"/>
      <c r="G87" s="13" t="s">
        <v>1109</v>
      </c>
      <c r="H87" s="13" t="s">
        <v>66</v>
      </c>
      <c r="I87" s="13" t="s">
        <v>223</v>
      </c>
      <c r="J87" s="13" t="s">
        <v>1110</v>
      </c>
      <c r="K87" s="13" t="s">
        <v>68</v>
      </c>
      <c r="L87" s="13">
        <v>7</v>
      </c>
      <c r="M87" s="13">
        <v>4</v>
      </c>
      <c r="N87" s="13" t="s">
        <v>1111</v>
      </c>
      <c r="O87" s="13">
        <v>9</v>
      </c>
      <c r="P87" s="13" t="s">
        <v>1112</v>
      </c>
      <c r="Q87" s="13" t="s">
        <v>226</v>
      </c>
      <c r="R87" s="13" t="s">
        <v>1113</v>
      </c>
      <c r="S87" s="13" t="s">
        <v>560</v>
      </c>
      <c r="T87" s="13" t="s">
        <v>1114</v>
      </c>
      <c r="U87" s="13">
        <v>8</v>
      </c>
      <c r="V87" s="13" t="s">
        <v>1115</v>
      </c>
      <c r="W87" s="13">
        <v>8</v>
      </c>
      <c r="X87" s="13" t="s">
        <v>1087</v>
      </c>
      <c r="Y87" s="13">
        <v>9</v>
      </c>
      <c r="Z87" s="13" t="s">
        <v>1116</v>
      </c>
      <c r="AA87" s="13" t="s">
        <v>777</v>
      </c>
      <c r="AB87" s="13">
        <v>92</v>
      </c>
      <c r="AC87" s="13" t="s">
        <v>1117</v>
      </c>
      <c r="AD87" s="13">
        <v>1</v>
      </c>
      <c r="AE87" s="13" t="s">
        <v>1118</v>
      </c>
      <c r="AF87" s="13">
        <v>6</v>
      </c>
      <c r="AG87" s="13" t="s">
        <v>1119</v>
      </c>
      <c r="AH87" s="13">
        <v>8</v>
      </c>
      <c r="AI87" s="13">
        <v>47</v>
      </c>
      <c r="AJ87" s="13"/>
      <c r="AK87" s="13" t="s">
        <v>111</v>
      </c>
      <c r="AL87" s="13" t="s">
        <v>1120</v>
      </c>
      <c r="AM87" s="13" t="s">
        <v>1121</v>
      </c>
      <c r="AN87" s="13" t="s">
        <v>1018</v>
      </c>
      <c r="AO87" s="13"/>
      <c r="AP87" s="1">
        <f t="shared" si="17"/>
        <v>10</v>
      </c>
      <c r="AQ87" s="1">
        <f t="shared" si="18"/>
        <v>10</v>
      </c>
      <c r="AR87" s="1">
        <f t="shared" si="19"/>
        <v>9</v>
      </c>
      <c r="AS87" s="1">
        <f t="shared" si="20"/>
        <v>10</v>
      </c>
      <c r="AT87" s="1">
        <f t="shared" si="21"/>
        <v>10</v>
      </c>
      <c r="AU87" s="1">
        <f t="shared" si="22"/>
        <v>8</v>
      </c>
      <c r="AV87" s="1">
        <f t="shared" si="23"/>
        <v>8</v>
      </c>
      <c r="AW87" s="1">
        <f t="shared" si="24"/>
        <v>9</v>
      </c>
      <c r="AX87" s="1">
        <f t="shared" si="25"/>
        <v>0</v>
      </c>
      <c r="AY87" s="1">
        <f t="shared" si="26"/>
        <v>1</v>
      </c>
      <c r="AZ87" s="1">
        <f t="shared" si="27"/>
        <v>6</v>
      </c>
      <c r="BA87" s="1">
        <f t="shared" si="28"/>
        <v>8</v>
      </c>
      <c r="BB87" s="1">
        <f t="shared" si="29"/>
        <v>5</v>
      </c>
      <c r="BC87" s="21">
        <f t="shared" si="30"/>
        <v>9.8000000000000007</v>
      </c>
      <c r="BD87" s="21">
        <f t="shared" si="31"/>
        <v>8.1666666666666661</v>
      </c>
      <c r="BE87" s="21">
        <f t="shared" si="32"/>
        <v>3.8333333333333335</v>
      </c>
      <c r="BF87" s="21">
        <f t="shared" si="33"/>
        <v>7.8</v>
      </c>
      <c r="BG87" s="13" t="s">
        <v>982</v>
      </c>
    </row>
    <row r="88" spans="1:59" ht="13" hidden="1" x14ac:dyDescent="0.15">
      <c r="A88" s="12">
        <v>43571.552550798609</v>
      </c>
      <c r="B88" s="13" t="s">
        <v>770</v>
      </c>
      <c r="C88" s="13" t="s">
        <v>1019</v>
      </c>
      <c r="D88" s="13" t="s">
        <v>982</v>
      </c>
      <c r="E88" s="13" t="s">
        <v>983</v>
      </c>
      <c r="F88" s="13" t="s">
        <v>187</v>
      </c>
      <c r="G88" s="13" t="s">
        <v>1122</v>
      </c>
      <c r="H88" s="13" t="s">
        <v>35</v>
      </c>
      <c r="I88" s="13" t="s">
        <v>223</v>
      </c>
      <c r="J88" s="13" t="s">
        <v>1123</v>
      </c>
      <c r="K88" s="13" t="s">
        <v>68</v>
      </c>
      <c r="L88" s="13">
        <v>5</v>
      </c>
      <c r="M88" s="13">
        <v>3</v>
      </c>
      <c r="N88" s="13" t="s">
        <v>1124</v>
      </c>
      <c r="O88" s="13" t="s">
        <v>87</v>
      </c>
      <c r="P88" s="13"/>
      <c r="Q88" s="13">
        <v>9</v>
      </c>
      <c r="R88" s="13" t="s">
        <v>1125</v>
      </c>
      <c r="S88" s="13" t="s">
        <v>560</v>
      </c>
      <c r="T88" s="13" t="s">
        <v>1126</v>
      </c>
      <c r="U88" s="13">
        <v>8</v>
      </c>
      <c r="V88" s="13" t="s">
        <v>1127</v>
      </c>
      <c r="W88" s="13">
        <v>8</v>
      </c>
      <c r="X88" s="13" t="s">
        <v>1128</v>
      </c>
      <c r="Y88" s="13" t="s">
        <v>92</v>
      </c>
      <c r="Z88" s="13"/>
      <c r="AA88" s="13" t="s">
        <v>291</v>
      </c>
      <c r="AB88" s="13">
        <v>65</v>
      </c>
      <c r="AC88" s="13" t="s">
        <v>1129</v>
      </c>
      <c r="AD88" s="13">
        <v>8</v>
      </c>
      <c r="AE88" s="13"/>
      <c r="AF88" s="13" t="s">
        <v>56</v>
      </c>
      <c r="AG88" s="13" t="s">
        <v>1130</v>
      </c>
      <c r="AH88" s="13" t="s">
        <v>176</v>
      </c>
      <c r="AI88" s="13">
        <v>28</v>
      </c>
      <c r="AJ88" s="13" t="s">
        <v>1131</v>
      </c>
      <c r="AK88" s="13">
        <v>8</v>
      </c>
      <c r="AL88" s="13"/>
      <c r="AM88" s="13" t="s">
        <v>1132</v>
      </c>
      <c r="AN88" s="13" t="s">
        <v>1018</v>
      </c>
      <c r="AO88" s="14">
        <v>0.46736111110658385</v>
      </c>
      <c r="AP88" s="1">
        <f t="shared" si="17"/>
        <v>10</v>
      </c>
      <c r="AQ88" s="1">
        <f t="shared" si="18"/>
        <v>10</v>
      </c>
      <c r="AR88" s="1">
        <f t="shared" si="19"/>
        <v>10</v>
      </c>
      <c r="AS88" s="1">
        <f t="shared" si="20"/>
        <v>9</v>
      </c>
      <c r="AT88" s="1">
        <f t="shared" si="21"/>
        <v>10</v>
      </c>
      <c r="AU88" s="1">
        <f t="shared" si="22"/>
        <v>8</v>
      </c>
      <c r="AV88" s="1">
        <f t="shared" si="23"/>
        <v>8</v>
      </c>
      <c r="AW88" s="1">
        <f t="shared" si="24"/>
        <v>5</v>
      </c>
      <c r="AX88" s="1">
        <f t="shared" si="25"/>
        <v>10</v>
      </c>
      <c r="AY88" s="1">
        <f t="shared" si="26"/>
        <v>8</v>
      </c>
      <c r="AZ88" s="1">
        <f t="shared" si="27"/>
        <v>5</v>
      </c>
      <c r="BA88" s="1">
        <f t="shared" si="28"/>
        <v>10</v>
      </c>
      <c r="BB88" s="1">
        <f t="shared" si="29"/>
        <v>8</v>
      </c>
      <c r="BC88" s="21">
        <f t="shared" si="30"/>
        <v>9.8000000000000007</v>
      </c>
      <c r="BD88" s="21">
        <f t="shared" si="31"/>
        <v>7.5</v>
      </c>
      <c r="BE88" s="21">
        <f t="shared" si="32"/>
        <v>8.8333333333333339</v>
      </c>
      <c r="BF88" s="21">
        <f t="shared" si="33"/>
        <v>8.9666666666666668</v>
      </c>
      <c r="BG88" s="13" t="s">
        <v>982</v>
      </c>
    </row>
    <row r="89" spans="1:59" ht="13" x14ac:dyDescent="0.15">
      <c r="A89" s="2">
        <v>43571.567878680551</v>
      </c>
      <c r="B89" s="3" t="s">
        <v>29</v>
      </c>
      <c r="C89" s="3" t="s">
        <v>1019</v>
      </c>
      <c r="D89" s="3" t="s">
        <v>982</v>
      </c>
      <c r="E89" s="58" t="s">
        <v>983</v>
      </c>
      <c r="F89" s="3" t="s">
        <v>178</v>
      </c>
      <c r="G89" s="3" t="s">
        <v>1133</v>
      </c>
      <c r="H89" s="3" t="s">
        <v>35</v>
      </c>
      <c r="I89" s="3" t="s">
        <v>223</v>
      </c>
      <c r="J89" s="3" t="s">
        <v>1134</v>
      </c>
      <c r="K89" s="3" t="s">
        <v>68</v>
      </c>
      <c r="L89" s="3">
        <v>6</v>
      </c>
      <c r="M89" s="3">
        <v>4</v>
      </c>
      <c r="N89" s="5"/>
      <c r="O89" s="3" t="s">
        <v>87</v>
      </c>
      <c r="P89" s="3" t="s">
        <v>1135</v>
      </c>
      <c r="Q89" s="3" t="s">
        <v>226</v>
      </c>
      <c r="R89" s="5"/>
      <c r="S89" s="3" t="s">
        <v>560</v>
      </c>
      <c r="T89" s="5"/>
      <c r="U89" s="3" t="s">
        <v>46</v>
      </c>
      <c r="V89" s="3" t="s">
        <v>1136</v>
      </c>
      <c r="W89" s="3" t="s">
        <v>74</v>
      </c>
      <c r="X89" s="5"/>
      <c r="Y89" s="3" t="s">
        <v>92</v>
      </c>
      <c r="Z89" s="3" t="s">
        <v>1137</v>
      </c>
      <c r="AA89" s="3">
        <v>8</v>
      </c>
      <c r="AB89" s="3">
        <v>68</v>
      </c>
      <c r="AC89" s="5"/>
      <c r="AD89" s="3">
        <v>8</v>
      </c>
      <c r="AE89" s="5"/>
      <c r="AF89" s="3" t="s">
        <v>56</v>
      </c>
      <c r="AG89" s="3" t="s">
        <v>1138</v>
      </c>
      <c r="AH89" s="3" t="s">
        <v>176</v>
      </c>
      <c r="AI89" s="3">
        <v>36</v>
      </c>
      <c r="AJ89" s="3" t="s">
        <v>1139</v>
      </c>
      <c r="AK89" s="3">
        <v>9</v>
      </c>
      <c r="AL89" s="5"/>
      <c r="AM89" s="3" t="s">
        <v>1140</v>
      </c>
      <c r="AN89" s="3" t="s">
        <v>1018</v>
      </c>
      <c r="AO89" s="6">
        <v>0.57499999999708962</v>
      </c>
      <c r="AP89" s="1">
        <f t="shared" si="17"/>
        <v>10</v>
      </c>
      <c r="AQ89" s="1">
        <f t="shared" si="18"/>
        <v>10</v>
      </c>
      <c r="AR89" s="1">
        <f t="shared" si="19"/>
        <v>10</v>
      </c>
      <c r="AS89" s="1">
        <f t="shared" si="20"/>
        <v>10</v>
      </c>
      <c r="AT89" s="1">
        <f t="shared" si="21"/>
        <v>10</v>
      </c>
      <c r="AU89" s="1">
        <f t="shared" si="22"/>
        <v>5</v>
      </c>
      <c r="AV89" s="1">
        <f t="shared" si="23"/>
        <v>5</v>
      </c>
      <c r="AW89" s="1">
        <f t="shared" si="24"/>
        <v>5</v>
      </c>
      <c r="AX89" s="1">
        <f t="shared" si="25"/>
        <v>8</v>
      </c>
      <c r="AY89" s="1">
        <f t="shared" si="26"/>
        <v>8</v>
      </c>
      <c r="AZ89" s="1">
        <f t="shared" si="27"/>
        <v>5</v>
      </c>
      <c r="BA89" s="1">
        <f t="shared" si="28"/>
        <v>10</v>
      </c>
      <c r="BB89" s="1">
        <f t="shared" si="29"/>
        <v>9</v>
      </c>
      <c r="BC89" s="21">
        <f t="shared" si="30"/>
        <v>10</v>
      </c>
      <c r="BD89" s="21">
        <f t="shared" si="31"/>
        <v>5</v>
      </c>
      <c r="BE89" s="21">
        <f t="shared" si="32"/>
        <v>8.1666666666666661</v>
      </c>
      <c r="BF89" s="21">
        <f t="shared" si="33"/>
        <v>8.5333333333333332</v>
      </c>
      <c r="BG89" s="3" t="s">
        <v>982</v>
      </c>
    </row>
    <row r="90" spans="1:59" ht="13" x14ac:dyDescent="0.15">
      <c r="A90" s="2">
        <v>43571.590304641199</v>
      </c>
      <c r="B90" s="3" t="s">
        <v>29</v>
      </c>
      <c r="C90" s="3" t="s">
        <v>1019</v>
      </c>
      <c r="D90" s="3" t="s">
        <v>982</v>
      </c>
      <c r="E90" s="58" t="s">
        <v>983</v>
      </c>
      <c r="F90" s="3" t="s">
        <v>315</v>
      </c>
      <c r="G90" s="3" t="s">
        <v>1141</v>
      </c>
      <c r="H90" s="3" t="s">
        <v>66</v>
      </c>
      <c r="I90" s="3" t="s">
        <v>223</v>
      </c>
      <c r="J90" s="3" t="s">
        <v>1142</v>
      </c>
      <c r="K90" s="3" t="s">
        <v>68</v>
      </c>
      <c r="L90" s="3">
        <v>7</v>
      </c>
      <c r="M90" s="3">
        <v>4</v>
      </c>
      <c r="N90" s="5"/>
      <c r="O90" s="3" t="s">
        <v>87</v>
      </c>
      <c r="P90" s="3" t="s">
        <v>1143</v>
      </c>
      <c r="Q90" s="3" t="s">
        <v>226</v>
      </c>
      <c r="R90" s="3" t="s">
        <v>1144</v>
      </c>
      <c r="S90" s="3" t="s">
        <v>560</v>
      </c>
      <c r="T90" s="3" t="s">
        <v>1114</v>
      </c>
      <c r="U90" s="3">
        <v>9</v>
      </c>
      <c r="V90" s="3" t="s">
        <v>1115</v>
      </c>
      <c r="W90" s="3">
        <v>9</v>
      </c>
      <c r="X90" s="3" t="s">
        <v>1087</v>
      </c>
      <c r="Y90" s="3" t="s">
        <v>1145</v>
      </c>
      <c r="Z90" s="3" t="s">
        <v>1116</v>
      </c>
      <c r="AA90" s="3" t="s">
        <v>777</v>
      </c>
      <c r="AB90" s="3">
        <v>93</v>
      </c>
      <c r="AC90" s="3" t="s">
        <v>1117</v>
      </c>
      <c r="AD90" s="3">
        <v>3</v>
      </c>
      <c r="AE90" s="3" t="s">
        <v>1118</v>
      </c>
      <c r="AF90" s="3">
        <v>6</v>
      </c>
      <c r="AG90" s="3" t="s">
        <v>1146</v>
      </c>
      <c r="AH90" s="3" t="s">
        <v>176</v>
      </c>
      <c r="AI90" s="3">
        <v>47</v>
      </c>
      <c r="AJ90" s="5"/>
      <c r="AK90" s="3" t="s">
        <v>111</v>
      </c>
      <c r="AL90" s="3" t="s">
        <v>1147</v>
      </c>
      <c r="AM90" s="3" t="s">
        <v>1148</v>
      </c>
      <c r="AN90" s="3" t="s">
        <v>1018</v>
      </c>
      <c r="AO90" s="6">
        <v>0.77638888888759539</v>
      </c>
      <c r="AP90" s="1">
        <f t="shared" si="17"/>
        <v>10</v>
      </c>
      <c r="AQ90" s="1">
        <f t="shared" si="18"/>
        <v>10</v>
      </c>
      <c r="AR90" s="1">
        <f t="shared" si="19"/>
        <v>10</v>
      </c>
      <c r="AS90" s="1">
        <f t="shared" si="20"/>
        <v>10</v>
      </c>
      <c r="AT90" s="1">
        <f t="shared" si="21"/>
        <v>10</v>
      </c>
      <c r="AU90" s="1">
        <f t="shared" si="22"/>
        <v>9</v>
      </c>
      <c r="AV90" s="1">
        <f t="shared" si="23"/>
        <v>9</v>
      </c>
      <c r="AW90" s="1">
        <f t="shared" si="24"/>
        <v>10</v>
      </c>
      <c r="AX90" s="1">
        <f t="shared" si="25"/>
        <v>0</v>
      </c>
      <c r="AY90" s="1">
        <f t="shared" si="26"/>
        <v>3</v>
      </c>
      <c r="AZ90" s="1">
        <f t="shared" si="27"/>
        <v>6</v>
      </c>
      <c r="BA90" s="1">
        <f t="shared" si="28"/>
        <v>10</v>
      </c>
      <c r="BB90" s="1">
        <f t="shared" si="29"/>
        <v>5</v>
      </c>
      <c r="BC90" s="21">
        <f t="shared" si="30"/>
        <v>10</v>
      </c>
      <c r="BD90" s="21">
        <f t="shared" si="31"/>
        <v>9.1666666666666661</v>
      </c>
      <c r="BE90" s="21">
        <f t="shared" si="32"/>
        <v>4.833333333333333</v>
      </c>
      <c r="BF90" s="21">
        <f t="shared" si="33"/>
        <v>8.3000000000000007</v>
      </c>
      <c r="BG90" s="3" t="s">
        <v>982</v>
      </c>
    </row>
    <row r="91" spans="1:59" ht="13" hidden="1" x14ac:dyDescent="0.15">
      <c r="A91" s="2">
        <v>43571.599312986116</v>
      </c>
      <c r="B91" s="3" t="s">
        <v>770</v>
      </c>
      <c r="C91" s="3" t="s">
        <v>1019</v>
      </c>
      <c r="D91" s="3" t="s">
        <v>982</v>
      </c>
      <c r="E91" s="3" t="s">
        <v>983</v>
      </c>
      <c r="F91" s="3" t="s">
        <v>147</v>
      </c>
      <c r="G91" s="3" t="s">
        <v>1149</v>
      </c>
      <c r="H91" s="3" t="s">
        <v>66</v>
      </c>
      <c r="I91" s="3" t="s">
        <v>223</v>
      </c>
      <c r="J91" s="3" t="s">
        <v>1066</v>
      </c>
      <c r="K91" s="3" t="s">
        <v>68</v>
      </c>
      <c r="L91" s="3">
        <v>5</v>
      </c>
      <c r="M91" s="3">
        <v>3</v>
      </c>
      <c r="N91" s="3" t="s">
        <v>1067</v>
      </c>
      <c r="O91" s="3">
        <v>8</v>
      </c>
      <c r="P91" s="3" t="s">
        <v>1068</v>
      </c>
      <c r="Q91" s="3" t="s">
        <v>226</v>
      </c>
      <c r="R91" s="3" t="s">
        <v>1069</v>
      </c>
      <c r="S91" s="5"/>
      <c r="T91" s="3" t="s">
        <v>1150</v>
      </c>
      <c r="U91" s="3" t="s">
        <v>183</v>
      </c>
      <c r="V91" s="3" t="s">
        <v>1151</v>
      </c>
      <c r="W91" s="3" t="s">
        <v>1072</v>
      </c>
      <c r="X91" s="3" t="s">
        <v>1073</v>
      </c>
      <c r="Y91" s="3" t="s">
        <v>92</v>
      </c>
      <c r="Z91" s="3" t="s">
        <v>1074</v>
      </c>
      <c r="AA91" s="3" t="s">
        <v>777</v>
      </c>
      <c r="AB91" s="3">
        <v>92</v>
      </c>
      <c r="AC91" s="3" t="s">
        <v>1074</v>
      </c>
      <c r="AD91" s="3">
        <v>3</v>
      </c>
      <c r="AE91" s="3" t="s">
        <v>1045</v>
      </c>
      <c r="AF91" s="3" t="s">
        <v>56</v>
      </c>
      <c r="AG91" s="3" t="s">
        <v>1076</v>
      </c>
      <c r="AH91" s="3" t="s">
        <v>176</v>
      </c>
      <c r="AI91" s="3">
        <v>188</v>
      </c>
      <c r="AJ91" s="3" t="s">
        <v>1077</v>
      </c>
      <c r="AK91" s="3">
        <v>7</v>
      </c>
      <c r="AL91" s="3" t="s">
        <v>1078</v>
      </c>
      <c r="AM91" s="3" t="s">
        <v>1152</v>
      </c>
      <c r="AN91" s="3" t="s">
        <v>1018</v>
      </c>
      <c r="AO91" s="6">
        <v>0.77638888888759539</v>
      </c>
      <c r="AP91" s="1">
        <f t="shared" si="17"/>
        <v>10</v>
      </c>
      <c r="AQ91" s="1">
        <f t="shared" si="18"/>
        <v>10</v>
      </c>
      <c r="AR91" s="1">
        <f t="shared" si="19"/>
        <v>8</v>
      </c>
      <c r="AS91" s="1">
        <f t="shared" si="20"/>
        <v>10</v>
      </c>
      <c r="AT91" s="1" t="e">
        <f t="shared" si="21"/>
        <v>#VALUE!</v>
      </c>
      <c r="AU91" s="1">
        <f t="shared" si="22"/>
        <v>10</v>
      </c>
      <c r="AV91" s="1">
        <f t="shared" si="23"/>
        <v>10</v>
      </c>
      <c r="AW91" s="1">
        <f t="shared" si="24"/>
        <v>5</v>
      </c>
      <c r="AX91" s="1">
        <f t="shared" si="25"/>
        <v>0</v>
      </c>
      <c r="AY91" s="1">
        <f t="shared" si="26"/>
        <v>3</v>
      </c>
      <c r="AZ91" s="1">
        <f t="shared" si="27"/>
        <v>5</v>
      </c>
      <c r="BA91" s="1">
        <f t="shared" si="28"/>
        <v>10</v>
      </c>
      <c r="BB91" s="1">
        <f t="shared" si="29"/>
        <v>7</v>
      </c>
      <c r="BC91" s="21" t="e">
        <f t="shared" si="30"/>
        <v>#VALUE!</v>
      </c>
      <c r="BD91" s="21">
        <f t="shared" si="31"/>
        <v>9.1666666666666661</v>
      </c>
      <c r="BE91" s="21">
        <f t="shared" si="32"/>
        <v>4.666666666666667</v>
      </c>
      <c r="BF91" s="21" t="e">
        <f t="shared" si="33"/>
        <v>#VALUE!</v>
      </c>
      <c r="BG91" s="3" t="s">
        <v>982</v>
      </c>
    </row>
    <row r="92" spans="1:59" ht="13" x14ac:dyDescent="0.15">
      <c r="A92" s="2">
        <v>43571.61553145833</v>
      </c>
      <c r="B92" s="3" t="s">
        <v>29</v>
      </c>
      <c r="C92" s="3" t="s">
        <v>1019</v>
      </c>
      <c r="D92" s="3" t="s">
        <v>982</v>
      </c>
      <c r="E92" s="58" t="s">
        <v>983</v>
      </c>
      <c r="F92" s="3" t="s">
        <v>113</v>
      </c>
      <c r="G92" s="3" t="s">
        <v>1153</v>
      </c>
      <c r="H92" s="3" t="s">
        <v>35</v>
      </c>
      <c r="I92" s="3" t="s">
        <v>223</v>
      </c>
      <c r="J92" s="3" t="s">
        <v>1154</v>
      </c>
      <c r="K92" s="3" t="s">
        <v>68</v>
      </c>
      <c r="L92" s="3">
        <v>7</v>
      </c>
      <c r="M92" s="3">
        <v>4</v>
      </c>
      <c r="N92" s="5"/>
      <c r="O92" s="3">
        <v>9</v>
      </c>
      <c r="P92" s="3" t="s">
        <v>1155</v>
      </c>
      <c r="Q92" s="3" t="s">
        <v>226</v>
      </c>
      <c r="R92" s="3" t="s">
        <v>1156</v>
      </c>
      <c r="S92" s="3" t="s">
        <v>560</v>
      </c>
      <c r="T92" s="3" t="s">
        <v>1157</v>
      </c>
      <c r="U92" s="3">
        <v>7</v>
      </c>
      <c r="V92" s="3" t="s">
        <v>1158</v>
      </c>
      <c r="W92" s="3">
        <v>8</v>
      </c>
      <c r="X92" s="3" t="s">
        <v>1159</v>
      </c>
      <c r="Y92" s="3" t="s">
        <v>92</v>
      </c>
      <c r="Z92" s="3" t="s">
        <v>1160</v>
      </c>
      <c r="AA92" s="3">
        <v>7</v>
      </c>
      <c r="AB92" s="3">
        <v>68</v>
      </c>
      <c r="AC92" s="5"/>
      <c r="AD92" s="3">
        <v>7</v>
      </c>
      <c r="AE92" s="3" t="s">
        <v>1161</v>
      </c>
      <c r="AF92" s="3" t="s">
        <v>56</v>
      </c>
      <c r="AG92" s="5"/>
      <c r="AH92" s="3" t="s">
        <v>176</v>
      </c>
      <c r="AI92" s="3">
        <v>46</v>
      </c>
      <c r="AJ92" s="5"/>
      <c r="AK92" s="3">
        <v>7</v>
      </c>
      <c r="AL92" s="3" t="s">
        <v>1162</v>
      </c>
      <c r="AM92" s="3" t="s">
        <v>1163</v>
      </c>
      <c r="AN92" s="3" t="s">
        <v>1018</v>
      </c>
      <c r="AO92" s="6">
        <v>0.55763888888759539</v>
      </c>
      <c r="AP92" s="1">
        <f t="shared" si="17"/>
        <v>10</v>
      </c>
      <c r="AQ92" s="1">
        <f t="shared" si="18"/>
        <v>10</v>
      </c>
      <c r="AR92" s="1">
        <f t="shared" si="19"/>
        <v>9</v>
      </c>
      <c r="AS92" s="1">
        <f t="shared" si="20"/>
        <v>10</v>
      </c>
      <c r="AT92" s="1">
        <f t="shared" si="21"/>
        <v>10</v>
      </c>
      <c r="AU92" s="1">
        <f t="shared" si="22"/>
        <v>7</v>
      </c>
      <c r="AV92" s="1">
        <f t="shared" si="23"/>
        <v>8</v>
      </c>
      <c r="AW92" s="1">
        <f t="shared" si="24"/>
        <v>5</v>
      </c>
      <c r="AX92" s="1">
        <f t="shared" si="25"/>
        <v>7</v>
      </c>
      <c r="AY92" s="1">
        <f t="shared" si="26"/>
        <v>7</v>
      </c>
      <c r="AZ92" s="1">
        <f t="shared" si="27"/>
        <v>5</v>
      </c>
      <c r="BA92" s="1">
        <f t="shared" si="28"/>
        <v>10</v>
      </c>
      <c r="BB92" s="1">
        <f t="shared" si="29"/>
        <v>7</v>
      </c>
      <c r="BC92" s="21">
        <f t="shared" si="30"/>
        <v>9.8000000000000007</v>
      </c>
      <c r="BD92" s="21">
        <f t="shared" si="31"/>
        <v>7</v>
      </c>
      <c r="BE92" s="21">
        <f t="shared" si="32"/>
        <v>7.666666666666667</v>
      </c>
      <c r="BF92" s="21">
        <f t="shared" si="33"/>
        <v>8.5333333333333332</v>
      </c>
      <c r="BG92" s="3" t="s">
        <v>982</v>
      </c>
    </row>
    <row r="93" spans="1:59" ht="13" x14ac:dyDescent="0.15">
      <c r="A93" s="2">
        <v>43572.446537256939</v>
      </c>
      <c r="B93" s="3" t="s">
        <v>29</v>
      </c>
      <c r="C93" s="3" t="s">
        <v>1019</v>
      </c>
      <c r="D93" s="3" t="s">
        <v>982</v>
      </c>
      <c r="E93" s="58" t="s">
        <v>983</v>
      </c>
      <c r="F93" s="3" t="s">
        <v>178</v>
      </c>
      <c r="G93" s="3" t="s">
        <v>1164</v>
      </c>
      <c r="H93" s="3" t="s">
        <v>35</v>
      </c>
      <c r="I93" s="3">
        <v>8</v>
      </c>
      <c r="J93" s="3" t="s">
        <v>1165</v>
      </c>
      <c r="K93" s="3" t="s">
        <v>68</v>
      </c>
      <c r="L93" s="3">
        <v>5</v>
      </c>
      <c r="M93" s="3">
        <v>3</v>
      </c>
      <c r="N93" s="5"/>
      <c r="O93" s="3" t="s">
        <v>87</v>
      </c>
      <c r="P93" s="3" t="s">
        <v>1166</v>
      </c>
      <c r="Q93" s="3">
        <v>6</v>
      </c>
      <c r="R93" s="3" t="s">
        <v>1167</v>
      </c>
      <c r="S93" s="3" t="s">
        <v>44</v>
      </c>
      <c r="T93" s="3" t="s">
        <v>1168</v>
      </c>
      <c r="U93" s="3" t="s">
        <v>46</v>
      </c>
      <c r="V93" s="3" t="s">
        <v>1169</v>
      </c>
      <c r="W93" s="3">
        <v>8</v>
      </c>
      <c r="X93" s="3" t="s">
        <v>1170</v>
      </c>
      <c r="Y93" s="3" t="s">
        <v>92</v>
      </c>
      <c r="Z93" s="3" t="s">
        <v>1171</v>
      </c>
      <c r="AA93" s="3">
        <v>3</v>
      </c>
      <c r="AB93" s="3">
        <v>83</v>
      </c>
      <c r="AC93" s="3" t="s">
        <v>1172</v>
      </c>
      <c r="AD93" s="3" t="s">
        <v>54</v>
      </c>
      <c r="AE93" s="3" t="s">
        <v>1045</v>
      </c>
      <c r="AF93" s="3" t="s">
        <v>56</v>
      </c>
      <c r="AG93" s="3" t="s">
        <v>1173</v>
      </c>
      <c r="AH93" s="3">
        <v>8</v>
      </c>
      <c r="AI93" s="3">
        <v>18</v>
      </c>
      <c r="AJ93" s="5"/>
      <c r="AK93" s="3">
        <v>6</v>
      </c>
      <c r="AL93" s="3" t="s">
        <v>1174</v>
      </c>
      <c r="AM93" s="3" t="s">
        <v>1175</v>
      </c>
      <c r="AN93" s="3" t="s">
        <v>1018</v>
      </c>
      <c r="AO93" s="6">
        <v>0.56666666666569654</v>
      </c>
      <c r="AP93" s="1">
        <f t="shared" si="17"/>
        <v>8</v>
      </c>
      <c r="AQ93" s="1">
        <f t="shared" si="18"/>
        <v>10</v>
      </c>
      <c r="AR93" s="1">
        <f t="shared" si="19"/>
        <v>10</v>
      </c>
      <c r="AS93" s="1">
        <f t="shared" si="20"/>
        <v>6</v>
      </c>
      <c r="AT93" s="1">
        <f t="shared" si="21"/>
        <v>5</v>
      </c>
      <c r="AU93" s="1">
        <f t="shared" si="22"/>
        <v>5</v>
      </c>
      <c r="AV93" s="1">
        <f t="shared" si="23"/>
        <v>8</v>
      </c>
      <c r="AW93" s="1">
        <f t="shared" si="24"/>
        <v>5</v>
      </c>
      <c r="AX93" s="1">
        <f t="shared" si="25"/>
        <v>3</v>
      </c>
      <c r="AY93" s="1">
        <f t="shared" si="26"/>
        <v>5</v>
      </c>
      <c r="AZ93" s="1">
        <f t="shared" si="27"/>
        <v>5</v>
      </c>
      <c r="BA93" s="1">
        <f t="shared" si="28"/>
        <v>8</v>
      </c>
      <c r="BB93" s="1">
        <f t="shared" si="29"/>
        <v>6</v>
      </c>
      <c r="BC93" s="21">
        <f t="shared" si="30"/>
        <v>7.8</v>
      </c>
      <c r="BD93" s="21">
        <f t="shared" si="31"/>
        <v>6</v>
      </c>
      <c r="BE93" s="21">
        <f t="shared" si="32"/>
        <v>5.333333333333333</v>
      </c>
      <c r="BF93" s="21">
        <f t="shared" si="33"/>
        <v>6.7666666666666666</v>
      </c>
      <c r="BG93" s="3" t="s">
        <v>982</v>
      </c>
    </row>
    <row r="94" spans="1:59" ht="13" x14ac:dyDescent="0.15">
      <c r="A94" s="2">
        <v>43572.458335219912</v>
      </c>
      <c r="B94" s="3" t="s">
        <v>29</v>
      </c>
      <c r="C94" s="3" t="s">
        <v>1019</v>
      </c>
      <c r="D94" s="3" t="s">
        <v>982</v>
      </c>
      <c r="E94" s="58" t="s">
        <v>983</v>
      </c>
      <c r="F94" s="3" t="s">
        <v>64</v>
      </c>
      <c r="G94" s="3" t="s">
        <v>1176</v>
      </c>
      <c r="H94" s="3" t="s">
        <v>66</v>
      </c>
      <c r="I94" s="3">
        <v>8</v>
      </c>
      <c r="J94" s="5"/>
      <c r="K94" s="3" t="s">
        <v>68</v>
      </c>
      <c r="L94" s="3">
        <v>3.5</v>
      </c>
      <c r="M94" s="3">
        <v>2</v>
      </c>
      <c r="N94" s="5"/>
      <c r="O94" s="3">
        <v>7</v>
      </c>
      <c r="P94" s="3" t="s">
        <v>1177</v>
      </c>
      <c r="Q94" s="3">
        <v>9</v>
      </c>
      <c r="R94" s="3" t="s">
        <v>1178</v>
      </c>
      <c r="S94" s="3" t="s">
        <v>560</v>
      </c>
      <c r="T94" s="5"/>
      <c r="U94" s="3" t="s">
        <v>46</v>
      </c>
      <c r="V94" s="5"/>
      <c r="W94" s="3" t="s">
        <v>48</v>
      </c>
      <c r="X94" s="3" t="s">
        <v>1179</v>
      </c>
      <c r="Y94" s="3" t="s">
        <v>92</v>
      </c>
      <c r="Z94" s="3" t="s">
        <v>1171</v>
      </c>
      <c r="AA94" s="3">
        <v>1</v>
      </c>
      <c r="AB94" s="3">
        <v>89</v>
      </c>
      <c r="AC94" s="3" t="s">
        <v>1180</v>
      </c>
      <c r="AD94" s="3" t="s">
        <v>54</v>
      </c>
      <c r="AE94" s="3" t="s">
        <v>1181</v>
      </c>
      <c r="AF94" s="3">
        <v>8</v>
      </c>
      <c r="AG94" s="3" t="s">
        <v>1182</v>
      </c>
      <c r="AH94" s="3" t="s">
        <v>176</v>
      </c>
      <c r="AI94" s="3">
        <v>37</v>
      </c>
      <c r="AJ94" s="5"/>
      <c r="AK94" s="3" t="s">
        <v>111</v>
      </c>
      <c r="AL94" s="5"/>
      <c r="AM94" s="3" t="s">
        <v>1183</v>
      </c>
      <c r="AN94" s="3" t="s">
        <v>1018</v>
      </c>
      <c r="AO94" s="6">
        <v>0.59861111111240461</v>
      </c>
      <c r="AP94" s="1">
        <f t="shared" si="17"/>
        <v>8</v>
      </c>
      <c r="AQ94" s="1">
        <f t="shared" si="18"/>
        <v>10</v>
      </c>
      <c r="AR94" s="1">
        <f t="shared" si="19"/>
        <v>7</v>
      </c>
      <c r="AS94" s="1">
        <f t="shared" si="20"/>
        <v>9</v>
      </c>
      <c r="AT94" s="1">
        <f t="shared" si="21"/>
        <v>10</v>
      </c>
      <c r="AU94" s="1">
        <f t="shared" si="22"/>
        <v>5</v>
      </c>
      <c r="AV94" s="1">
        <f t="shared" si="23"/>
        <v>0</v>
      </c>
      <c r="AW94" s="1">
        <f t="shared" si="24"/>
        <v>5</v>
      </c>
      <c r="AX94" s="1">
        <f t="shared" si="25"/>
        <v>1</v>
      </c>
      <c r="AY94" s="1">
        <f t="shared" si="26"/>
        <v>5</v>
      </c>
      <c r="AZ94" s="1">
        <f t="shared" si="27"/>
        <v>8</v>
      </c>
      <c r="BA94" s="1">
        <f t="shared" si="28"/>
        <v>10</v>
      </c>
      <c r="BB94" s="1">
        <f t="shared" si="29"/>
        <v>5</v>
      </c>
      <c r="BC94" s="21">
        <f t="shared" si="30"/>
        <v>8.8000000000000007</v>
      </c>
      <c r="BD94" s="21">
        <f t="shared" si="31"/>
        <v>3.3333333333333335</v>
      </c>
      <c r="BE94" s="21">
        <f t="shared" si="32"/>
        <v>5.833333333333333</v>
      </c>
      <c r="BF94" s="21">
        <f t="shared" si="33"/>
        <v>6.7333333333333334</v>
      </c>
      <c r="BG94" s="3" t="s">
        <v>982</v>
      </c>
    </row>
    <row r="95" spans="1:59" ht="13" x14ac:dyDescent="0.15">
      <c r="A95" s="2">
        <v>43572.46778634259</v>
      </c>
      <c r="B95" s="3" t="s">
        <v>29</v>
      </c>
      <c r="C95" s="3" t="s">
        <v>1019</v>
      </c>
      <c r="D95" s="3" t="s">
        <v>982</v>
      </c>
      <c r="E95" s="58" t="s">
        <v>983</v>
      </c>
      <c r="F95" s="3" t="s">
        <v>113</v>
      </c>
      <c r="G95" s="3" t="s">
        <v>1184</v>
      </c>
      <c r="H95" s="3" t="s">
        <v>66</v>
      </c>
      <c r="I95" s="3" t="s">
        <v>223</v>
      </c>
      <c r="J95" s="3" t="s">
        <v>1185</v>
      </c>
      <c r="K95" s="3" t="s">
        <v>68</v>
      </c>
      <c r="L95" s="3">
        <v>5</v>
      </c>
      <c r="M95" s="3">
        <v>4</v>
      </c>
      <c r="N95" s="3" t="s">
        <v>1186</v>
      </c>
      <c r="O95" s="3" t="s">
        <v>87</v>
      </c>
      <c r="P95" s="3" t="s">
        <v>1187</v>
      </c>
      <c r="Q95" s="3" t="s">
        <v>226</v>
      </c>
      <c r="R95" s="5"/>
      <c r="S95" s="3" t="s">
        <v>560</v>
      </c>
      <c r="T95" s="5"/>
      <c r="U95" s="3">
        <v>9</v>
      </c>
      <c r="V95" s="3" t="s">
        <v>1188</v>
      </c>
      <c r="W95" s="3" t="s">
        <v>74</v>
      </c>
      <c r="X95" s="5"/>
      <c r="Y95" s="3" t="s">
        <v>92</v>
      </c>
      <c r="Z95" s="3" t="s">
        <v>1137</v>
      </c>
      <c r="AA95" s="3" t="s">
        <v>777</v>
      </c>
      <c r="AB95" s="3">
        <v>91</v>
      </c>
      <c r="AC95" s="3" t="s">
        <v>1189</v>
      </c>
      <c r="AD95" s="3" t="s">
        <v>54</v>
      </c>
      <c r="AE95" s="5"/>
      <c r="AF95" s="3" t="s">
        <v>56</v>
      </c>
      <c r="AG95" s="3" t="s">
        <v>1190</v>
      </c>
      <c r="AH95" s="3" t="s">
        <v>176</v>
      </c>
      <c r="AI95" s="3">
        <v>29</v>
      </c>
      <c r="AJ95" s="3" t="s">
        <v>1191</v>
      </c>
      <c r="AK95" s="3" t="s">
        <v>111</v>
      </c>
      <c r="AL95" s="5"/>
      <c r="AM95" s="3" t="s">
        <v>1192</v>
      </c>
      <c r="AN95" s="3" t="s">
        <v>1018</v>
      </c>
      <c r="AO95" s="6">
        <v>0.65069444444088731</v>
      </c>
      <c r="AP95" s="1">
        <f t="shared" si="17"/>
        <v>10</v>
      </c>
      <c r="AQ95" s="1">
        <f t="shared" si="18"/>
        <v>10</v>
      </c>
      <c r="AR95" s="1">
        <f t="shared" si="19"/>
        <v>10</v>
      </c>
      <c r="AS95" s="1">
        <f t="shared" si="20"/>
        <v>10</v>
      </c>
      <c r="AT95" s="1">
        <f t="shared" si="21"/>
        <v>10</v>
      </c>
      <c r="AU95" s="1">
        <f t="shared" si="22"/>
        <v>9</v>
      </c>
      <c r="AV95" s="1">
        <f t="shared" si="23"/>
        <v>5</v>
      </c>
      <c r="AW95" s="1">
        <f t="shared" si="24"/>
        <v>5</v>
      </c>
      <c r="AX95" s="1">
        <f t="shared" si="25"/>
        <v>0</v>
      </c>
      <c r="AY95" s="1">
        <f t="shared" si="26"/>
        <v>5</v>
      </c>
      <c r="AZ95" s="1">
        <f t="shared" si="27"/>
        <v>5</v>
      </c>
      <c r="BA95" s="1">
        <f t="shared" si="28"/>
        <v>10</v>
      </c>
      <c r="BB95" s="1">
        <f t="shared" si="29"/>
        <v>5</v>
      </c>
      <c r="BC95" s="21">
        <f t="shared" si="30"/>
        <v>10</v>
      </c>
      <c r="BD95" s="21">
        <f t="shared" si="31"/>
        <v>7</v>
      </c>
      <c r="BE95" s="21">
        <f t="shared" si="32"/>
        <v>5</v>
      </c>
      <c r="BF95" s="21">
        <f t="shared" si="33"/>
        <v>7.9</v>
      </c>
      <c r="BG95" s="3" t="s">
        <v>982</v>
      </c>
    </row>
    <row r="96" spans="1:59" ht="13" x14ac:dyDescent="0.15">
      <c r="A96" s="2">
        <v>43572.475160000002</v>
      </c>
      <c r="B96" s="3" t="s">
        <v>29</v>
      </c>
      <c r="C96" s="3" t="s">
        <v>1019</v>
      </c>
      <c r="D96" s="3" t="s">
        <v>982</v>
      </c>
      <c r="E96" s="58" t="s">
        <v>983</v>
      </c>
      <c r="F96" s="3" t="s">
        <v>178</v>
      </c>
      <c r="G96" s="3" t="s">
        <v>1193</v>
      </c>
      <c r="H96" s="3" t="s">
        <v>66</v>
      </c>
      <c r="I96" s="3">
        <v>9</v>
      </c>
      <c r="J96" s="3" t="s">
        <v>1194</v>
      </c>
      <c r="K96" s="3" t="s">
        <v>68</v>
      </c>
      <c r="L96" s="3">
        <v>6</v>
      </c>
      <c r="M96" s="3">
        <v>4</v>
      </c>
      <c r="N96" s="3" t="s">
        <v>1195</v>
      </c>
      <c r="O96" s="3">
        <v>9</v>
      </c>
      <c r="P96" s="3" t="s">
        <v>1196</v>
      </c>
      <c r="Q96" s="3" t="s">
        <v>226</v>
      </c>
      <c r="R96" s="5"/>
      <c r="S96" s="3" t="s">
        <v>560</v>
      </c>
      <c r="T96" s="5"/>
      <c r="U96" s="3">
        <v>3</v>
      </c>
      <c r="V96" s="3" t="s">
        <v>1197</v>
      </c>
      <c r="W96" s="3" t="s">
        <v>74</v>
      </c>
      <c r="X96" s="5"/>
      <c r="Y96" s="3" t="s">
        <v>92</v>
      </c>
      <c r="Z96" s="3" t="s">
        <v>1171</v>
      </c>
      <c r="AA96" s="3">
        <v>1</v>
      </c>
      <c r="AB96" s="5"/>
      <c r="AC96" s="3">
        <v>89</v>
      </c>
      <c r="AD96" s="3" t="s">
        <v>54</v>
      </c>
      <c r="AE96" s="5"/>
      <c r="AF96" s="3" t="s">
        <v>208</v>
      </c>
      <c r="AG96" s="3" t="s">
        <v>1198</v>
      </c>
      <c r="AH96" s="3" t="s">
        <v>176</v>
      </c>
      <c r="AI96" s="3">
        <v>57</v>
      </c>
      <c r="AJ96" s="3" t="s">
        <v>1199</v>
      </c>
      <c r="AK96" s="3" t="s">
        <v>111</v>
      </c>
      <c r="AL96" s="5"/>
      <c r="AM96" s="3" t="s">
        <v>1200</v>
      </c>
      <c r="AN96" s="3" t="s">
        <v>1018</v>
      </c>
      <c r="AO96" s="6">
        <v>0.66180555555911269</v>
      </c>
      <c r="AP96" s="1">
        <f t="shared" si="17"/>
        <v>9</v>
      </c>
      <c r="AQ96" s="1">
        <f t="shared" si="18"/>
        <v>10</v>
      </c>
      <c r="AR96" s="1">
        <f t="shared" si="19"/>
        <v>9</v>
      </c>
      <c r="AS96" s="1">
        <f t="shared" si="20"/>
        <v>10</v>
      </c>
      <c r="AT96" s="1">
        <f t="shared" si="21"/>
        <v>10</v>
      </c>
      <c r="AU96" s="1">
        <f t="shared" si="22"/>
        <v>3</v>
      </c>
      <c r="AV96" s="1">
        <f t="shared" si="23"/>
        <v>5</v>
      </c>
      <c r="AW96" s="1">
        <f t="shared" si="24"/>
        <v>5</v>
      </c>
      <c r="AX96" s="1">
        <f t="shared" si="25"/>
        <v>1</v>
      </c>
      <c r="AY96" s="1">
        <f t="shared" si="26"/>
        <v>5</v>
      </c>
      <c r="AZ96" s="1">
        <f t="shared" si="27"/>
        <v>10</v>
      </c>
      <c r="BA96" s="1">
        <f t="shared" si="28"/>
        <v>10</v>
      </c>
      <c r="BB96" s="1">
        <f t="shared" si="29"/>
        <v>5</v>
      </c>
      <c r="BC96" s="21">
        <f t="shared" si="30"/>
        <v>9.6</v>
      </c>
      <c r="BD96" s="21">
        <f t="shared" si="31"/>
        <v>4</v>
      </c>
      <c r="BE96" s="21">
        <f t="shared" si="32"/>
        <v>6.166666666666667</v>
      </c>
      <c r="BF96" s="21">
        <f t="shared" si="33"/>
        <v>7.333333333333333</v>
      </c>
      <c r="BG96" s="3" t="s">
        <v>982</v>
      </c>
    </row>
    <row r="97" spans="1:59" ht="13" x14ac:dyDescent="0.15">
      <c r="A97" s="2">
        <v>43572.488145451389</v>
      </c>
      <c r="B97" s="3" t="s">
        <v>29</v>
      </c>
      <c r="C97" s="3" t="s">
        <v>1019</v>
      </c>
      <c r="D97" s="3" t="s">
        <v>982</v>
      </c>
      <c r="E97" s="58" t="s">
        <v>983</v>
      </c>
      <c r="F97" s="3" t="s">
        <v>178</v>
      </c>
      <c r="G97" s="3" t="s">
        <v>1201</v>
      </c>
      <c r="H97" s="3" t="s">
        <v>66</v>
      </c>
      <c r="I97" s="3" t="s">
        <v>223</v>
      </c>
      <c r="J97" s="5"/>
      <c r="K97" s="3" t="s">
        <v>68</v>
      </c>
      <c r="L97" s="3">
        <v>7</v>
      </c>
      <c r="M97" s="3">
        <v>5</v>
      </c>
      <c r="N97" s="5"/>
      <c r="O97" s="3" t="s">
        <v>87</v>
      </c>
      <c r="P97" s="3" t="s">
        <v>1202</v>
      </c>
      <c r="Q97" s="3" t="s">
        <v>226</v>
      </c>
      <c r="R97" s="3" t="s">
        <v>1203</v>
      </c>
      <c r="S97" s="3" t="s">
        <v>90</v>
      </c>
      <c r="T97" s="5"/>
      <c r="U97" s="3" t="s">
        <v>91</v>
      </c>
      <c r="V97" s="5"/>
      <c r="W97" s="3" t="s">
        <v>48</v>
      </c>
      <c r="X97" s="5"/>
      <c r="Y97" s="3" t="s">
        <v>92</v>
      </c>
      <c r="Z97" s="3" t="s">
        <v>1204</v>
      </c>
      <c r="AA97" s="3">
        <v>2</v>
      </c>
      <c r="AB97" s="3">
        <v>86</v>
      </c>
      <c r="AC97" s="3" t="s">
        <v>1205</v>
      </c>
      <c r="AD97" s="3" t="s">
        <v>54</v>
      </c>
      <c r="AE97" s="5"/>
      <c r="AF97" s="3" t="s">
        <v>56</v>
      </c>
      <c r="AG97" s="3" t="s">
        <v>1206</v>
      </c>
      <c r="AH97" s="3" t="s">
        <v>176</v>
      </c>
      <c r="AI97" s="3">
        <v>14</v>
      </c>
      <c r="AJ97" s="5"/>
      <c r="AK97" s="3" t="s">
        <v>111</v>
      </c>
      <c r="AL97" s="3" t="s">
        <v>1207</v>
      </c>
      <c r="AM97" s="3" t="s">
        <v>1208</v>
      </c>
      <c r="AN97" s="3" t="s">
        <v>1018</v>
      </c>
      <c r="AO97" s="6">
        <v>0.6756944444423425</v>
      </c>
      <c r="AP97" s="1">
        <f t="shared" si="17"/>
        <v>10</v>
      </c>
      <c r="AQ97" s="1">
        <f t="shared" si="18"/>
        <v>10</v>
      </c>
      <c r="AR97" s="1">
        <f t="shared" si="19"/>
        <v>10</v>
      </c>
      <c r="AS97" s="1">
        <f t="shared" si="20"/>
        <v>10</v>
      </c>
      <c r="AT97" s="1">
        <f t="shared" si="21"/>
        <v>0</v>
      </c>
      <c r="AU97" s="1">
        <f t="shared" si="22"/>
        <v>0</v>
      </c>
      <c r="AV97" s="1">
        <f t="shared" si="23"/>
        <v>0</v>
      </c>
      <c r="AW97" s="1">
        <f t="shared" si="24"/>
        <v>5</v>
      </c>
      <c r="AX97" s="1">
        <f t="shared" si="25"/>
        <v>2</v>
      </c>
      <c r="AY97" s="1">
        <f t="shared" si="26"/>
        <v>5</v>
      </c>
      <c r="AZ97" s="1">
        <f t="shared" si="27"/>
        <v>5</v>
      </c>
      <c r="BA97" s="1">
        <f t="shared" si="28"/>
        <v>10</v>
      </c>
      <c r="BB97" s="1">
        <f t="shared" si="29"/>
        <v>5</v>
      </c>
      <c r="BC97" s="21">
        <f t="shared" si="30"/>
        <v>8</v>
      </c>
      <c r="BD97" s="21">
        <f t="shared" si="31"/>
        <v>0.83333333333333337</v>
      </c>
      <c r="BE97" s="21">
        <f t="shared" si="32"/>
        <v>5.666666666666667</v>
      </c>
      <c r="BF97" s="21">
        <f t="shared" si="33"/>
        <v>5.8</v>
      </c>
      <c r="BG97" s="3" t="s">
        <v>982</v>
      </c>
    </row>
    <row r="98" spans="1:59" ht="13" x14ac:dyDescent="0.15">
      <c r="A98" s="2">
        <v>43572.501301666663</v>
      </c>
      <c r="B98" s="3" t="s">
        <v>29</v>
      </c>
      <c r="C98" s="3" t="s">
        <v>1019</v>
      </c>
      <c r="D98" s="3" t="s">
        <v>982</v>
      </c>
      <c r="E98" s="58" t="s">
        <v>983</v>
      </c>
      <c r="F98" s="3" t="s">
        <v>100</v>
      </c>
      <c r="G98" s="3" t="s">
        <v>1209</v>
      </c>
      <c r="H98" s="3" t="s">
        <v>66</v>
      </c>
      <c r="I98" s="3">
        <v>1</v>
      </c>
      <c r="J98" s="3" t="s">
        <v>1210</v>
      </c>
      <c r="K98" s="3" t="s">
        <v>68</v>
      </c>
      <c r="L98" s="3">
        <v>6</v>
      </c>
      <c r="M98" s="3">
        <v>4</v>
      </c>
      <c r="N98" s="5"/>
      <c r="O98" s="3" t="s">
        <v>87</v>
      </c>
      <c r="P98" s="3" t="s">
        <v>1211</v>
      </c>
      <c r="Q98" s="3" t="s">
        <v>42</v>
      </c>
      <c r="R98" s="3" t="s">
        <v>1212</v>
      </c>
      <c r="S98" s="3">
        <v>4</v>
      </c>
      <c r="T98" s="3" t="s">
        <v>1213</v>
      </c>
      <c r="U98" s="3">
        <v>6</v>
      </c>
      <c r="V98" s="3" t="s">
        <v>1214</v>
      </c>
      <c r="W98" s="3" t="s">
        <v>1072</v>
      </c>
      <c r="X98" s="5"/>
      <c r="Y98" s="3" t="s">
        <v>92</v>
      </c>
      <c r="Z98" s="3" t="s">
        <v>1160</v>
      </c>
      <c r="AA98" s="3" t="s">
        <v>777</v>
      </c>
      <c r="AB98" s="5"/>
      <c r="AC98" s="3" t="s">
        <v>1215</v>
      </c>
      <c r="AD98" s="3" t="s">
        <v>563</v>
      </c>
      <c r="AE98" s="5"/>
      <c r="AF98" s="3" t="s">
        <v>56</v>
      </c>
      <c r="AG98" s="3" t="s">
        <v>1216</v>
      </c>
      <c r="AH98" s="3" t="s">
        <v>176</v>
      </c>
      <c r="AI98" s="3">
        <v>26</v>
      </c>
      <c r="AJ98" s="3" t="s">
        <v>1217</v>
      </c>
      <c r="AK98" s="3">
        <v>2</v>
      </c>
      <c r="AL98" s="3" t="s">
        <v>1218</v>
      </c>
      <c r="AM98" s="3" t="s">
        <v>1219</v>
      </c>
      <c r="AN98" s="3" t="s">
        <v>1018</v>
      </c>
      <c r="AO98" s="6">
        <v>0.68958333333284827</v>
      </c>
      <c r="AP98" s="1">
        <f t="shared" si="17"/>
        <v>1</v>
      </c>
      <c r="AQ98" s="1">
        <f t="shared" si="18"/>
        <v>10</v>
      </c>
      <c r="AR98" s="1">
        <f t="shared" si="19"/>
        <v>10</v>
      </c>
      <c r="AS98" s="1">
        <f t="shared" si="20"/>
        <v>5</v>
      </c>
      <c r="AT98" s="1">
        <f t="shared" si="21"/>
        <v>4</v>
      </c>
      <c r="AU98" s="1">
        <f t="shared" si="22"/>
        <v>6</v>
      </c>
      <c r="AV98" s="1">
        <f t="shared" si="23"/>
        <v>10</v>
      </c>
      <c r="AW98" s="1">
        <f t="shared" si="24"/>
        <v>5</v>
      </c>
      <c r="AX98" s="1">
        <f t="shared" si="25"/>
        <v>0</v>
      </c>
      <c r="AY98" s="1">
        <f t="shared" si="26"/>
        <v>0</v>
      </c>
      <c r="AZ98" s="1">
        <f t="shared" si="27"/>
        <v>5</v>
      </c>
      <c r="BA98" s="1">
        <f t="shared" si="28"/>
        <v>10</v>
      </c>
      <c r="BB98" s="1">
        <f t="shared" si="29"/>
        <v>2</v>
      </c>
      <c r="BC98" s="21">
        <f t="shared" si="30"/>
        <v>6</v>
      </c>
      <c r="BD98" s="21">
        <f t="shared" si="31"/>
        <v>7.166666666666667</v>
      </c>
      <c r="BE98" s="21">
        <f t="shared" si="32"/>
        <v>4.166666666666667</v>
      </c>
      <c r="BF98" s="21">
        <f t="shared" si="33"/>
        <v>5.4666666666666668</v>
      </c>
      <c r="BG98" s="3" t="s">
        <v>982</v>
      </c>
    </row>
    <row r="99" spans="1:59" ht="13" x14ac:dyDescent="0.15">
      <c r="A99" s="2">
        <v>43572.510579594906</v>
      </c>
      <c r="B99" s="3" t="s">
        <v>29</v>
      </c>
      <c r="C99" s="3" t="s">
        <v>1019</v>
      </c>
      <c r="D99" s="3" t="s">
        <v>982</v>
      </c>
      <c r="E99" s="58" t="s">
        <v>983</v>
      </c>
      <c r="F99" s="3" t="s">
        <v>100</v>
      </c>
      <c r="G99" s="3" t="s">
        <v>1220</v>
      </c>
      <c r="H99" s="3" t="s">
        <v>66</v>
      </c>
      <c r="I99" s="3">
        <v>9</v>
      </c>
      <c r="J99" s="3" t="s">
        <v>1221</v>
      </c>
      <c r="K99" s="3" t="s">
        <v>68</v>
      </c>
      <c r="L99" s="3">
        <v>7</v>
      </c>
      <c r="M99" s="3">
        <v>4</v>
      </c>
      <c r="N99" s="5"/>
      <c r="O99" s="3" t="s">
        <v>87</v>
      </c>
      <c r="P99" s="3" t="s">
        <v>1211</v>
      </c>
      <c r="Q99" s="3">
        <v>8</v>
      </c>
      <c r="R99" s="3" t="s">
        <v>1222</v>
      </c>
      <c r="S99" s="3" t="s">
        <v>560</v>
      </c>
      <c r="T99" s="5"/>
      <c r="U99" s="3">
        <v>9</v>
      </c>
      <c r="V99" s="3" t="s">
        <v>1223</v>
      </c>
      <c r="W99" s="3" t="s">
        <v>1072</v>
      </c>
      <c r="X99" s="5"/>
      <c r="Y99" s="3" t="s">
        <v>92</v>
      </c>
      <c r="Z99" s="3" t="s">
        <v>1224</v>
      </c>
      <c r="AA99" s="3" t="s">
        <v>777</v>
      </c>
      <c r="AB99" s="3">
        <v>92</v>
      </c>
      <c r="AC99" s="3" t="s">
        <v>1103</v>
      </c>
      <c r="AD99" s="3">
        <v>2</v>
      </c>
      <c r="AE99" s="3" t="s">
        <v>1104</v>
      </c>
      <c r="AF99" s="3" t="s">
        <v>275</v>
      </c>
      <c r="AG99" s="5"/>
      <c r="AH99" s="3" t="s">
        <v>176</v>
      </c>
      <c r="AI99" s="3">
        <v>29</v>
      </c>
      <c r="AJ99" s="3" t="s">
        <v>1225</v>
      </c>
      <c r="AK99" s="3">
        <v>7</v>
      </c>
      <c r="AL99" s="3" t="s">
        <v>1107</v>
      </c>
      <c r="AM99" s="3" t="s">
        <v>1226</v>
      </c>
      <c r="AN99" s="3" t="s">
        <v>1018</v>
      </c>
      <c r="AO99" s="5"/>
      <c r="AP99" s="1">
        <f t="shared" si="17"/>
        <v>9</v>
      </c>
      <c r="AQ99" s="1">
        <f t="shared" si="18"/>
        <v>10</v>
      </c>
      <c r="AR99" s="1">
        <f t="shared" si="19"/>
        <v>10</v>
      </c>
      <c r="AS99" s="1">
        <f t="shared" si="20"/>
        <v>8</v>
      </c>
      <c r="AT99" s="1">
        <f t="shared" si="21"/>
        <v>10</v>
      </c>
      <c r="AU99" s="1">
        <f t="shared" si="22"/>
        <v>9</v>
      </c>
      <c r="AV99" s="1">
        <f t="shared" si="23"/>
        <v>10</v>
      </c>
      <c r="AW99" s="1">
        <f t="shared" si="24"/>
        <v>5</v>
      </c>
      <c r="AX99" s="1">
        <f t="shared" si="25"/>
        <v>0</v>
      </c>
      <c r="AY99" s="1">
        <f t="shared" si="26"/>
        <v>2</v>
      </c>
      <c r="AZ99" s="1">
        <f t="shared" si="27"/>
        <v>0</v>
      </c>
      <c r="BA99" s="1">
        <f t="shared" si="28"/>
        <v>10</v>
      </c>
      <c r="BB99" s="1">
        <f t="shared" si="29"/>
        <v>7</v>
      </c>
      <c r="BC99" s="21">
        <f t="shared" si="30"/>
        <v>9.4</v>
      </c>
      <c r="BD99" s="21">
        <f t="shared" si="31"/>
        <v>8.6666666666666661</v>
      </c>
      <c r="BE99" s="21">
        <f t="shared" si="32"/>
        <v>3.6666666666666665</v>
      </c>
      <c r="BF99" s="21">
        <f t="shared" si="33"/>
        <v>7.8666666666666663</v>
      </c>
      <c r="BG99" s="3" t="s">
        <v>982</v>
      </c>
    </row>
    <row r="100" spans="1:59" ht="13" x14ac:dyDescent="0.15">
      <c r="A100" s="2">
        <v>43572.5141902662</v>
      </c>
      <c r="B100" s="3" t="s">
        <v>29</v>
      </c>
      <c r="C100" s="3" t="s">
        <v>1019</v>
      </c>
      <c r="D100" s="3" t="s">
        <v>982</v>
      </c>
      <c r="E100" s="58" t="s">
        <v>983</v>
      </c>
      <c r="F100" s="3" t="s">
        <v>187</v>
      </c>
      <c r="G100" s="3" t="s">
        <v>1227</v>
      </c>
      <c r="H100" s="3" t="s">
        <v>66</v>
      </c>
      <c r="I100" s="3" t="s">
        <v>223</v>
      </c>
      <c r="J100" s="5"/>
      <c r="K100" s="3" t="s">
        <v>68</v>
      </c>
      <c r="L100" s="3">
        <v>8</v>
      </c>
      <c r="M100" s="3">
        <v>5</v>
      </c>
      <c r="N100" s="5"/>
      <c r="O100" s="3" t="s">
        <v>87</v>
      </c>
      <c r="P100" s="3" t="s">
        <v>1211</v>
      </c>
      <c r="Q100" s="3">
        <v>8</v>
      </c>
      <c r="R100" s="3" t="s">
        <v>1228</v>
      </c>
      <c r="S100" s="3" t="s">
        <v>560</v>
      </c>
      <c r="T100" s="5"/>
      <c r="U100" s="3">
        <v>9</v>
      </c>
      <c r="V100" s="3" t="s">
        <v>1229</v>
      </c>
      <c r="W100" s="3">
        <v>9</v>
      </c>
      <c r="X100" s="3" t="s">
        <v>1230</v>
      </c>
      <c r="Y100" s="3" t="s">
        <v>92</v>
      </c>
      <c r="Z100" s="3" t="s">
        <v>1160</v>
      </c>
      <c r="AA100" s="3" t="s">
        <v>777</v>
      </c>
      <c r="AB100" s="3">
        <v>92</v>
      </c>
      <c r="AC100" s="3" t="s">
        <v>1103</v>
      </c>
      <c r="AD100" s="3">
        <v>4</v>
      </c>
      <c r="AE100" s="3" t="s">
        <v>1104</v>
      </c>
      <c r="AF100" s="3" t="s">
        <v>56</v>
      </c>
      <c r="AG100" s="3" t="s">
        <v>1231</v>
      </c>
      <c r="AH100" s="3" t="s">
        <v>176</v>
      </c>
      <c r="AI100" s="3">
        <v>26</v>
      </c>
      <c r="AJ100" s="5"/>
      <c r="AK100" s="3" t="s">
        <v>111</v>
      </c>
      <c r="AL100" s="3" t="s">
        <v>1107</v>
      </c>
      <c r="AM100" s="3" t="s">
        <v>1232</v>
      </c>
      <c r="AN100" s="3" t="s">
        <v>1018</v>
      </c>
      <c r="AO100" s="6">
        <v>0.69374999999854481</v>
      </c>
      <c r="AP100" s="1">
        <f t="shared" si="17"/>
        <v>10</v>
      </c>
      <c r="AQ100" s="1">
        <f t="shared" si="18"/>
        <v>10</v>
      </c>
      <c r="AR100" s="1">
        <f t="shared" si="19"/>
        <v>10</v>
      </c>
      <c r="AS100" s="1">
        <f t="shared" si="20"/>
        <v>8</v>
      </c>
      <c r="AT100" s="1">
        <f t="shared" si="21"/>
        <v>10</v>
      </c>
      <c r="AU100" s="1">
        <f t="shared" si="22"/>
        <v>9</v>
      </c>
      <c r="AV100" s="1">
        <f t="shared" si="23"/>
        <v>9</v>
      </c>
      <c r="AW100" s="1">
        <f t="shared" si="24"/>
        <v>5</v>
      </c>
      <c r="AX100" s="1">
        <f t="shared" si="25"/>
        <v>0</v>
      </c>
      <c r="AY100" s="1">
        <f t="shared" si="26"/>
        <v>4</v>
      </c>
      <c r="AZ100" s="1">
        <f t="shared" si="27"/>
        <v>5</v>
      </c>
      <c r="BA100" s="1">
        <f t="shared" si="28"/>
        <v>10</v>
      </c>
      <c r="BB100" s="1">
        <f t="shared" si="29"/>
        <v>5</v>
      </c>
      <c r="BC100" s="21">
        <f t="shared" si="30"/>
        <v>9.6</v>
      </c>
      <c r="BD100" s="21">
        <f t="shared" si="31"/>
        <v>8.3333333333333339</v>
      </c>
      <c r="BE100" s="21">
        <f t="shared" si="32"/>
        <v>4.833333333333333</v>
      </c>
      <c r="BF100" s="21">
        <f t="shared" si="33"/>
        <v>7.9333333333333336</v>
      </c>
      <c r="BG100" s="3" t="s">
        <v>982</v>
      </c>
    </row>
    <row r="101" spans="1:59" ht="13" x14ac:dyDescent="0.15">
      <c r="A101" s="2">
        <v>43572.530887789355</v>
      </c>
      <c r="B101" s="3" t="s">
        <v>29</v>
      </c>
      <c r="C101" s="3" t="s">
        <v>1019</v>
      </c>
      <c r="D101" s="3" t="s">
        <v>982</v>
      </c>
      <c r="E101" s="58" t="s">
        <v>983</v>
      </c>
      <c r="F101" s="3" t="s">
        <v>100</v>
      </c>
      <c r="G101" s="3" t="s">
        <v>1233</v>
      </c>
      <c r="H101" s="3" t="s">
        <v>66</v>
      </c>
      <c r="I101" s="3">
        <v>9</v>
      </c>
      <c r="J101" s="3" t="s">
        <v>1234</v>
      </c>
      <c r="K101" s="3" t="s">
        <v>68</v>
      </c>
      <c r="L101" s="3">
        <v>8</v>
      </c>
      <c r="M101" s="3">
        <v>5</v>
      </c>
      <c r="N101" s="5"/>
      <c r="O101" s="3">
        <v>9</v>
      </c>
      <c r="P101" s="3" t="s">
        <v>1196</v>
      </c>
      <c r="Q101" s="3">
        <v>8</v>
      </c>
      <c r="R101" s="3" t="s">
        <v>1235</v>
      </c>
      <c r="S101" s="3">
        <v>9</v>
      </c>
      <c r="T101" s="3" t="s">
        <v>1236</v>
      </c>
      <c r="U101" s="3">
        <v>9</v>
      </c>
      <c r="V101" s="3" t="s">
        <v>1237</v>
      </c>
      <c r="W101" s="3" t="s">
        <v>1072</v>
      </c>
      <c r="X101" s="5"/>
      <c r="Y101" s="3" t="s">
        <v>92</v>
      </c>
      <c r="Z101" s="3" t="s">
        <v>1160</v>
      </c>
      <c r="AA101" s="3" t="s">
        <v>777</v>
      </c>
      <c r="AB101" s="3">
        <v>91</v>
      </c>
      <c r="AC101" s="3" t="s">
        <v>1103</v>
      </c>
      <c r="AD101" s="3" t="s">
        <v>54</v>
      </c>
      <c r="AE101" s="3" t="s">
        <v>1104</v>
      </c>
      <c r="AF101" s="3" t="s">
        <v>56</v>
      </c>
      <c r="AG101" s="3" t="s">
        <v>1238</v>
      </c>
      <c r="AH101" s="3" t="s">
        <v>176</v>
      </c>
      <c r="AI101" s="3">
        <v>25</v>
      </c>
      <c r="AJ101" s="5"/>
      <c r="AK101" s="3" t="s">
        <v>111</v>
      </c>
      <c r="AL101" s="3" t="s">
        <v>1107</v>
      </c>
      <c r="AM101" s="3" t="s">
        <v>1239</v>
      </c>
      <c r="AN101" s="3" t="s">
        <v>1018</v>
      </c>
      <c r="AO101" s="6">
        <v>0.70833333333575865</v>
      </c>
      <c r="AP101" s="1">
        <f t="shared" si="17"/>
        <v>9</v>
      </c>
      <c r="AQ101" s="1">
        <f t="shared" si="18"/>
        <v>10</v>
      </c>
      <c r="AR101" s="1">
        <f t="shared" si="19"/>
        <v>9</v>
      </c>
      <c r="AS101" s="1">
        <f t="shared" si="20"/>
        <v>8</v>
      </c>
      <c r="AT101" s="1">
        <f t="shared" si="21"/>
        <v>9</v>
      </c>
      <c r="AU101" s="1">
        <f t="shared" si="22"/>
        <v>9</v>
      </c>
      <c r="AV101" s="1">
        <f t="shared" si="23"/>
        <v>10</v>
      </c>
      <c r="AW101" s="1">
        <f t="shared" si="24"/>
        <v>5</v>
      </c>
      <c r="AX101" s="1">
        <f t="shared" si="25"/>
        <v>0</v>
      </c>
      <c r="AY101" s="1">
        <f t="shared" si="26"/>
        <v>5</v>
      </c>
      <c r="AZ101" s="1">
        <f t="shared" si="27"/>
        <v>5</v>
      </c>
      <c r="BA101" s="1">
        <f t="shared" si="28"/>
        <v>10</v>
      </c>
      <c r="BB101" s="1">
        <f t="shared" si="29"/>
        <v>5</v>
      </c>
      <c r="BC101" s="21">
        <f t="shared" si="30"/>
        <v>9</v>
      </c>
      <c r="BD101" s="21">
        <f t="shared" si="31"/>
        <v>8.6666666666666661</v>
      </c>
      <c r="BE101" s="21">
        <f t="shared" si="32"/>
        <v>5</v>
      </c>
      <c r="BF101" s="21">
        <f t="shared" si="33"/>
        <v>7.7333333333333334</v>
      </c>
      <c r="BG101" s="3" t="s">
        <v>982</v>
      </c>
    </row>
    <row r="102" spans="1:59" ht="13" x14ac:dyDescent="0.15">
      <c r="A102" s="2">
        <v>43572.540914606478</v>
      </c>
      <c r="B102" s="3" t="s">
        <v>29</v>
      </c>
      <c r="C102" s="3" t="s">
        <v>1019</v>
      </c>
      <c r="D102" s="3" t="s">
        <v>982</v>
      </c>
      <c r="E102" s="58" t="s">
        <v>983</v>
      </c>
      <c r="F102" s="3" t="s">
        <v>187</v>
      </c>
      <c r="G102" s="3" t="s">
        <v>1240</v>
      </c>
      <c r="H102" s="3" t="s">
        <v>66</v>
      </c>
      <c r="I102" s="3">
        <v>3</v>
      </c>
      <c r="J102" s="3" t="s">
        <v>1241</v>
      </c>
      <c r="K102" s="3" t="s">
        <v>68</v>
      </c>
      <c r="L102" s="3">
        <v>7</v>
      </c>
      <c r="M102" s="3">
        <v>6</v>
      </c>
      <c r="N102" s="5"/>
      <c r="O102" s="3">
        <v>9</v>
      </c>
      <c r="P102" s="3" t="s">
        <v>1196</v>
      </c>
      <c r="Q102" s="3">
        <v>6</v>
      </c>
      <c r="R102" s="3" t="s">
        <v>1242</v>
      </c>
      <c r="S102" s="3">
        <v>9</v>
      </c>
      <c r="T102" s="5"/>
      <c r="U102" s="3">
        <v>9</v>
      </c>
      <c r="V102" s="3" t="s">
        <v>1243</v>
      </c>
      <c r="W102" s="3" t="s">
        <v>1072</v>
      </c>
      <c r="X102" s="5"/>
      <c r="Y102" s="3" t="s">
        <v>92</v>
      </c>
      <c r="Z102" s="3" t="s">
        <v>1244</v>
      </c>
      <c r="AA102" s="3" t="s">
        <v>777</v>
      </c>
      <c r="AB102" s="3">
        <v>90</v>
      </c>
      <c r="AC102" s="3" t="s">
        <v>1103</v>
      </c>
      <c r="AD102" s="3" t="s">
        <v>54</v>
      </c>
      <c r="AE102" s="3" t="s">
        <v>1104</v>
      </c>
      <c r="AF102" s="3" t="s">
        <v>275</v>
      </c>
      <c r="AG102" s="5"/>
      <c r="AH102" s="3" t="s">
        <v>176</v>
      </c>
      <c r="AI102" s="3">
        <v>13</v>
      </c>
      <c r="AJ102" s="5"/>
      <c r="AK102" s="3">
        <v>4</v>
      </c>
      <c r="AL102" s="3" t="s">
        <v>1245</v>
      </c>
      <c r="AM102" s="3" t="s">
        <v>1246</v>
      </c>
      <c r="AN102" s="3" t="s">
        <v>1018</v>
      </c>
      <c r="AO102" s="6">
        <v>0.71736111110658385</v>
      </c>
      <c r="AP102" s="1">
        <f t="shared" si="17"/>
        <v>3</v>
      </c>
      <c r="AQ102" s="1">
        <f t="shared" si="18"/>
        <v>10</v>
      </c>
      <c r="AR102" s="1">
        <f t="shared" si="19"/>
        <v>9</v>
      </c>
      <c r="AS102" s="1">
        <f t="shared" si="20"/>
        <v>6</v>
      </c>
      <c r="AT102" s="1">
        <f t="shared" si="21"/>
        <v>9</v>
      </c>
      <c r="AU102" s="1">
        <f t="shared" si="22"/>
        <v>9</v>
      </c>
      <c r="AV102" s="1">
        <f t="shared" si="23"/>
        <v>10</v>
      </c>
      <c r="AW102" s="1">
        <f t="shared" si="24"/>
        <v>5</v>
      </c>
      <c r="AX102" s="1">
        <f t="shared" si="25"/>
        <v>0</v>
      </c>
      <c r="AY102" s="1">
        <f t="shared" si="26"/>
        <v>5</v>
      </c>
      <c r="AZ102" s="1">
        <f t="shared" si="27"/>
        <v>0</v>
      </c>
      <c r="BA102" s="1">
        <f t="shared" si="28"/>
        <v>10</v>
      </c>
      <c r="BB102" s="1">
        <f t="shared" si="29"/>
        <v>4</v>
      </c>
      <c r="BC102" s="21">
        <f t="shared" si="30"/>
        <v>7.4</v>
      </c>
      <c r="BD102" s="21">
        <f t="shared" si="31"/>
        <v>8.6666666666666661</v>
      </c>
      <c r="BE102" s="21">
        <f t="shared" si="32"/>
        <v>4.166666666666667</v>
      </c>
      <c r="BF102" s="21">
        <f t="shared" si="33"/>
        <v>6.666666666666667</v>
      </c>
      <c r="BG102" s="3" t="s">
        <v>982</v>
      </c>
    </row>
    <row r="103" spans="1:59" ht="13" x14ac:dyDescent="0.15">
      <c r="A103" s="2">
        <v>43572.980850868058</v>
      </c>
      <c r="B103" s="3" t="s">
        <v>29</v>
      </c>
      <c r="C103" s="3" t="s">
        <v>1019</v>
      </c>
      <c r="D103" s="3" t="s">
        <v>982</v>
      </c>
      <c r="E103" s="58" t="s">
        <v>983</v>
      </c>
      <c r="F103" s="3" t="s">
        <v>315</v>
      </c>
      <c r="G103" s="3" t="s">
        <v>1247</v>
      </c>
      <c r="H103" s="3" t="s">
        <v>66</v>
      </c>
      <c r="I103" s="3">
        <v>9</v>
      </c>
      <c r="J103" s="3" t="s">
        <v>1248</v>
      </c>
      <c r="K103" s="3" t="s">
        <v>68</v>
      </c>
      <c r="L103" s="3">
        <v>8</v>
      </c>
      <c r="M103" s="3">
        <v>6</v>
      </c>
      <c r="N103" s="5"/>
      <c r="O103" s="3" t="s">
        <v>87</v>
      </c>
      <c r="P103" s="3" t="s">
        <v>1143</v>
      </c>
      <c r="Q103" s="3" t="s">
        <v>226</v>
      </c>
      <c r="R103" s="5"/>
      <c r="S103" s="3" t="s">
        <v>90</v>
      </c>
      <c r="T103" s="5"/>
      <c r="U103" s="3" t="s">
        <v>91</v>
      </c>
      <c r="V103" s="5"/>
      <c r="W103" s="3" t="s">
        <v>48</v>
      </c>
      <c r="X103" s="5"/>
      <c r="Y103" s="3" t="s">
        <v>92</v>
      </c>
      <c r="Z103" s="3" t="s">
        <v>1249</v>
      </c>
      <c r="AA103" s="3">
        <v>2</v>
      </c>
      <c r="AB103" s="3">
        <v>88</v>
      </c>
      <c r="AC103" s="3" t="s">
        <v>1250</v>
      </c>
      <c r="AD103" s="3" t="s">
        <v>54</v>
      </c>
      <c r="AE103" s="5"/>
      <c r="AF103" s="3" t="s">
        <v>275</v>
      </c>
      <c r="AG103" s="5"/>
      <c r="AH103" s="3" t="s">
        <v>176</v>
      </c>
      <c r="AI103" s="3">
        <v>22</v>
      </c>
      <c r="AJ103" s="5"/>
      <c r="AK103" s="3">
        <v>4</v>
      </c>
      <c r="AL103" s="5"/>
      <c r="AM103" s="3" t="s">
        <v>1251</v>
      </c>
      <c r="AN103" s="3" t="s">
        <v>1018</v>
      </c>
      <c r="AO103" s="5"/>
      <c r="AP103" s="1">
        <f t="shared" si="17"/>
        <v>9</v>
      </c>
      <c r="AQ103" s="1">
        <f t="shared" si="18"/>
        <v>10</v>
      </c>
      <c r="AR103" s="1">
        <f t="shared" si="19"/>
        <v>10</v>
      </c>
      <c r="AS103" s="1">
        <f t="shared" si="20"/>
        <v>10</v>
      </c>
      <c r="AT103" s="1">
        <f t="shared" si="21"/>
        <v>0</v>
      </c>
      <c r="AU103" s="1">
        <f t="shared" si="22"/>
        <v>0</v>
      </c>
      <c r="AV103" s="1">
        <f t="shared" si="23"/>
        <v>0</v>
      </c>
      <c r="AW103" s="1">
        <f t="shared" si="24"/>
        <v>5</v>
      </c>
      <c r="AX103" s="1">
        <f t="shared" si="25"/>
        <v>2</v>
      </c>
      <c r="AY103" s="1">
        <f t="shared" si="26"/>
        <v>5</v>
      </c>
      <c r="AZ103" s="1">
        <f t="shared" si="27"/>
        <v>0</v>
      </c>
      <c r="BA103" s="1">
        <f t="shared" si="28"/>
        <v>10</v>
      </c>
      <c r="BB103" s="1">
        <f t="shared" si="29"/>
        <v>4</v>
      </c>
      <c r="BC103" s="21">
        <f t="shared" si="30"/>
        <v>7.8</v>
      </c>
      <c r="BD103" s="21">
        <f t="shared" si="31"/>
        <v>0.83333333333333337</v>
      </c>
      <c r="BE103" s="21">
        <f t="shared" si="32"/>
        <v>4.833333333333333</v>
      </c>
      <c r="BF103" s="21">
        <f t="shared" si="33"/>
        <v>5.4333333333333336</v>
      </c>
      <c r="BG103" s="3" t="s">
        <v>982</v>
      </c>
    </row>
    <row r="104" spans="1:59" ht="13" x14ac:dyDescent="0.15">
      <c r="A104" s="2">
        <v>43572.986263796294</v>
      </c>
      <c r="B104" s="3" t="s">
        <v>29</v>
      </c>
      <c r="C104" s="3" t="s">
        <v>1019</v>
      </c>
      <c r="D104" s="3" t="s">
        <v>982</v>
      </c>
      <c r="E104" s="58" t="s">
        <v>983</v>
      </c>
      <c r="F104" s="3" t="s">
        <v>187</v>
      </c>
      <c r="G104" s="3" t="s">
        <v>1252</v>
      </c>
      <c r="H104" s="3" t="s">
        <v>66</v>
      </c>
      <c r="I104" s="3">
        <v>9</v>
      </c>
      <c r="J104" s="3" t="s">
        <v>1253</v>
      </c>
      <c r="K104" s="3" t="s">
        <v>68</v>
      </c>
      <c r="L104" s="3">
        <v>8</v>
      </c>
      <c r="M104" s="3">
        <v>6</v>
      </c>
      <c r="N104" s="5"/>
      <c r="O104" s="3" t="s">
        <v>87</v>
      </c>
      <c r="P104" s="3" t="s">
        <v>1254</v>
      </c>
      <c r="Q104" s="3" t="s">
        <v>226</v>
      </c>
      <c r="R104" s="5"/>
      <c r="S104" s="3" t="s">
        <v>90</v>
      </c>
      <c r="T104" s="5"/>
      <c r="U104" s="3" t="s">
        <v>91</v>
      </c>
      <c r="V104" s="5"/>
      <c r="W104" s="3" t="s">
        <v>48</v>
      </c>
      <c r="X104" s="3" t="s">
        <v>1255</v>
      </c>
      <c r="Y104" s="3" t="s">
        <v>92</v>
      </c>
      <c r="Z104" s="3" t="s">
        <v>1256</v>
      </c>
      <c r="AA104" s="3" t="s">
        <v>777</v>
      </c>
      <c r="AB104" s="3">
        <v>92</v>
      </c>
      <c r="AC104" s="5"/>
      <c r="AD104" s="3" t="s">
        <v>54</v>
      </c>
      <c r="AE104" s="3" t="s">
        <v>1257</v>
      </c>
      <c r="AF104" s="3" t="s">
        <v>275</v>
      </c>
      <c r="AG104" s="5"/>
      <c r="AH104" s="3" t="s">
        <v>176</v>
      </c>
      <c r="AI104" s="3">
        <v>8</v>
      </c>
      <c r="AJ104" s="5"/>
      <c r="AK104" s="3" t="s">
        <v>111</v>
      </c>
      <c r="AL104" s="5"/>
      <c r="AM104" s="3" t="s">
        <v>1258</v>
      </c>
      <c r="AN104" s="3" t="s">
        <v>1018</v>
      </c>
      <c r="AO104" s="6">
        <v>0.72361111111240461</v>
      </c>
      <c r="AP104" s="1">
        <f t="shared" si="17"/>
        <v>9</v>
      </c>
      <c r="AQ104" s="1">
        <f t="shared" si="18"/>
        <v>10</v>
      </c>
      <c r="AR104" s="1">
        <f t="shared" si="19"/>
        <v>10</v>
      </c>
      <c r="AS104" s="1">
        <f t="shared" si="20"/>
        <v>10</v>
      </c>
      <c r="AT104" s="1">
        <f t="shared" si="21"/>
        <v>0</v>
      </c>
      <c r="AU104" s="1">
        <f t="shared" si="22"/>
        <v>0</v>
      </c>
      <c r="AV104" s="1">
        <f t="shared" si="23"/>
        <v>0</v>
      </c>
      <c r="AW104" s="1">
        <f t="shared" si="24"/>
        <v>5</v>
      </c>
      <c r="AX104" s="1">
        <f t="shared" si="25"/>
        <v>0</v>
      </c>
      <c r="AY104" s="1">
        <f t="shared" si="26"/>
        <v>5</v>
      </c>
      <c r="AZ104" s="1">
        <f t="shared" si="27"/>
        <v>0</v>
      </c>
      <c r="BA104" s="1">
        <f t="shared" si="28"/>
        <v>10</v>
      </c>
      <c r="BB104" s="1">
        <f t="shared" si="29"/>
        <v>5</v>
      </c>
      <c r="BC104" s="21">
        <f t="shared" si="30"/>
        <v>7.8</v>
      </c>
      <c r="BD104" s="21">
        <f t="shared" si="31"/>
        <v>0.83333333333333337</v>
      </c>
      <c r="BE104" s="21">
        <f t="shared" si="32"/>
        <v>4.166666666666667</v>
      </c>
      <c r="BF104" s="21">
        <f t="shared" si="33"/>
        <v>5.4</v>
      </c>
      <c r="BG104" s="3" t="s">
        <v>982</v>
      </c>
    </row>
    <row r="105" spans="1:59" ht="13" x14ac:dyDescent="0.15">
      <c r="A105" s="2">
        <v>43572.994428993057</v>
      </c>
      <c r="B105" s="3" t="s">
        <v>29</v>
      </c>
      <c r="C105" s="3" t="s">
        <v>1019</v>
      </c>
      <c r="D105" s="3" t="s">
        <v>982</v>
      </c>
      <c r="E105" s="58" t="s">
        <v>983</v>
      </c>
      <c r="F105" s="3" t="s">
        <v>178</v>
      </c>
      <c r="G105" s="3" t="s">
        <v>1259</v>
      </c>
      <c r="H105" s="3" t="s">
        <v>66</v>
      </c>
      <c r="I105" s="3">
        <v>9</v>
      </c>
      <c r="J105" s="3" t="s">
        <v>1260</v>
      </c>
      <c r="K105" s="3" t="s">
        <v>68</v>
      </c>
      <c r="L105" s="3">
        <v>8</v>
      </c>
      <c r="M105" s="3">
        <v>6</v>
      </c>
      <c r="N105" s="5"/>
      <c r="O105" s="3">
        <v>9</v>
      </c>
      <c r="P105" s="3" t="s">
        <v>1166</v>
      </c>
      <c r="Q105" s="3" t="s">
        <v>226</v>
      </c>
      <c r="R105" s="5"/>
      <c r="S105" s="3" t="s">
        <v>90</v>
      </c>
      <c r="T105" s="5"/>
      <c r="U105" s="3" t="s">
        <v>91</v>
      </c>
      <c r="V105" s="5"/>
      <c r="W105" s="3" t="s">
        <v>48</v>
      </c>
      <c r="X105" s="3" t="s">
        <v>1261</v>
      </c>
      <c r="Y105" s="3" t="s">
        <v>92</v>
      </c>
      <c r="Z105" s="3" t="s">
        <v>1262</v>
      </c>
      <c r="AA105" s="3" t="s">
        <v>777</v>
      </c>
      <c r="AB105" s="3">
        <v>92</v>
      </c>
      <c r="AC105" s="5"/>
      <c r="AD105" s="3" t="s">
        <v>54</v>
      </c>
      <c r="AE105" s="5"/>
      <c r="AF105" s="3" t="s">
        <v>275</v>
      </c>
      <c r="AG105" s="5"/>
      <c r="AH105" s="3" t="s">
        <v>176</v>
      </c>
      <c r="AI105" s="3">
        <v>14</v>
      </c>
      <c r="AJ105" s="5"/>
      <c r="AK105" s="3" t="s">
        <v>111</v>
      </c>
      <c r="AL105" s="5"/>
      <c r="AM105" s="3" t="s">
        <v>1263</v>
      </c>
      <c r="AN105" s="3" t="s">
        <v>1018</v>
      </c>
      <c r="AO105" s="5"/>
      <c r="AP105" s="1">
        <f t="shared" si="17"/>
        <v>9</v>
      </c>
      <c r="AQ105" s="1">
        <f t="shared" si="18"/>
        <v>10</v>
      </c>
      <c r="AR105" s="1">
        <f t="shared" si="19"/>
        <v>9</v>
      </c>
      <c r="AS105" s="1">
        <f t="shared" si="20"/>
        <v>10</v>
      </c>
      <c r="AT105" s="1">
        <f t="shared" si="21"/>
        <v>0</v>
      </c>
      <c r="AU105" s="1">
        <f t="shared" si="22"/>
        <v>0</v>
      </c>
      <c r="AV105" s="1">
        <f t="shared" si="23"/>
        <v>0</v>
      </c>
      <c r="AW105" s="1">
        <f t="shared" si="24"/>
        <v>5</v>
      </c>
      <c r="AX105" s="1">
        <f t="shared" si="25"/>
        <v>0</v>
      </c>
      <c r="AY105" s="1">
        <f t="shared" si="26"/>
        <v>5</v>
      </c>
      <c r="AZ105" s="1">
        <f t="shared" si="27"/>
        <v>0</v>
      </c>
      <c r="BA105" s="1">
        <f t="shared" si="28"/>
        <v>10</v>
      </c>
      <c r="BB105" s="1">
        <f t="shared" si="29"/>
        <v>5</v>
      </c>
      <c r="BC105" s="21">
        <f t="shared" si="30"/>
        <v>7.6</v>
      </c>
      <c r="BD105" s="21">
        <f t="shared" si="31"/>
        <v>0.83333333333333337</v>
      </c>
      <c r="BE105" s="21">
        <f t="shared" si="32"/>
        <v>4.166666666666667</v>
      </c>
      <c r="BF105" s="21">
        <f t="shared" si="33"/>
        <v>5.3</v>
      </c>
      <c r="BG105" s="3" t="s">
        <v>982</v>
      </c>
    </row>
    <row r="106" spans="1:59" ht="13" x14ac:dyDescent="0.15">
      <c r="A106" s="2">
        <v>43573.000985069448</v>
      </c>
      <c r="B106" s="3" t="s">
        <v>29</v>
      </c>
      <c r="C106" s="3" t="s">
        <v>1019</v>
      </c>
      <c r="D106" s="3" t="s">
        <v>982</v>
      </c>
      <c r="E106" s="58" t="s">
        <v>983</v>
      </c>
      <c r="F106" s="3" t="s">
        <v>33</v>
      </c>
      <c r="G106" s="3" t="s">
        <v>1264</v>
      </c>
      <c r="H106" s="3" t="s">
        <v>66</v>
      </c>
      <c r="I106" s="3">
        <v>9</v>
      </c>
      <c r="J106" s="3" t="s">
        <v>1265</v>
      </c>
      <c r="K106" s="3" t="s">
        <v>68</v>
      </c>
      <c r="L106" s="3">
        <v>8</v>
      </c>
      <c r="M106" s="3">
        <v>6</v>
      </c>
      <c r="N106" s="5"/>
      <c r="O106" s="3" t="s">
        <v>87</v>
      </c>
      <c r="P106" s="3" t="s">
        <v>1211</v>
      </c>
      <c r="Q106" s="3" t="s">
        <v>226</v>
      </c>
      <c r="R106" s="5"/>
      <c r="S106" s="3">
        <v>9</v>
      </c>
      <c r="T106" s="3" t="s">
        <v>1266</v>
      </c>
      <c r="U106" s="3">
        <v>9</v>
      </c>
      <c r="V106" s="3" t="s">
        <v>1267</v>
      </c>
      <c r="W106" s="3" t="s">
        <v>1072</v>
      </c>
      <c r="X106" s="5"/>
      <c r="Y106" s="3">
        <v>7</v>
      </c>
      <c r="Z106" s="3" t="s">
        <v>1268</v>
      </c>
      <c r="AA106" s="3" t="s">
        <v>777</v>
      </c>
      <c r="AB106" s="3">
        <v>92</v>
      </c>
      <c r="AC106" s="5"/>
      <c r="AD106" s="3">
        <v>3</v>
      </c>
      <c r="AE106" s="3" t="s">
        <v>1269</v>
      </c>
      <c r="AF106" s="3" t="s">
        <v>208</v>
      </c>
      <c r="AG106" s="3" t="s">
        <v>1270</v>
      </c>
      <c r="AH106" s="3" t="s">
        <v>176</v>
      </c>
      <c r="AI106" s="3">
        <v>4500</v>
      </c>
      <c r="AJ106" s="3" t="s">
        <v>1271</v>
      </c>
      <c r="AK106" s="3" t="s">
        <v>111</v>
      </c>
      <c r="AL106" s="5"/>
      <c r="AM106" s="3" t="s">
        <v>1272</v>
      </c>
      <c r="AN106" s="3" t="s">
        <v>1018</v>
      </c>
      <c r="AO106" s="5"/>
      <c r="AP106" s="1">
        <f t="shared" si="17"/>
        <v>9</v>
      </c>
      <c r="AQ106" s="1">
        <f t="shared" si="18"/>
        <v>10</v>
      </c>
      <c r="AR106" s="1">
        <f t="shared" si="19"/>
        <v>10</v>
      </c>
      <c r="AS106" s="1">
        <f t="shared" si="20"/>
        <v>10</v>
      </c>
      <c r="AT106" s="1">
        <f t="shared" si="21"/>
        <v>9</v>
      </c>
      <c r="AU106" s="1">
        <f t="shared" si="22"/>
        <v>9</v>
      </c>
      <c r="AV106" s="1">
        <f t="shared" si="23"/>
        <v>10</v>
      </c>
      <c r="AW106" s="1">
        <f t="shared" si="24"/>
        <v>7</v>
      </c>
      <c r="AX106" s="1">
        <f t="shared" si="25"/>
        <v>0</v>
      </c>
      <c r="AY106" s="1">
        <f t="shared" si="26"/>
        <v>3</v>
      </c>
      <c r="AZ106" s="1">
        <f t="shared" si="27"/>
        <v>10</v>
      </c>
      <c r="BA106" s="1">
        <f t="shared" si="28"/>
        <v>10</v>
      </c>
      <c r="BB106" s="1">
        <f t="shared" si="29"/>
        <v>5</v>
      </c>
      <c r="BC106" s="21">
        <f t="shared" si="30"/>
        <v>9.6</v>
      </c>
      <c r="BD106" s="21">
        <f t="shared" si="31"/>
        <v>9</v>
      </c>
      <c r="BE106" s="21">
        <f t="shared" si="32"/>
        <v>5.5</v>
      </c>
      <c r="BF106" s="21">
        <f t="shared" si="33"/>
        <v>8.1999999999999993</v>
      </c>
      <c r="BG106" s="3" t="s">
        <v>982</v>
      </c>
    </row>
    <row r="107" spans="1:59" ht="13" x14ac:dyDescent="0.15">
      <c r="A107" s="2">
        <v>43573.007752210644</v>
      </c>
      <c r="B107" s="3" t="s">
        <v>29</v>
      </c>
      <c r="C107" s="3" t="s">
        <v>1019</v>
      </c>
      <c r="D107" s="3" t="s">
        <v>982</v>
      </c>
      <c r="E107" s="58" t="s">
        <v>983</v>
      </c>
      <c r="F107" s="3" t="s">
        <v>168</v>
      </c>
      <c r="G107" s="3" t="s">
        <v>1273</v>
      </c>
      <c r="H107" s="3" t="s">
        <v>66</v>
      </c>
      <c r="I107" s="3">
        <v>8</v>
      </c>
      <c r="J107" s="3" t="s">
        <v>1274</v>
      </c>
      <c r="K107" s="3" t="s">
        <v>68</v>
      </c>
      <c r="L107" s="3">
        <v>8</v>
      </c>
      <c r="M107" s="3">
        <v>6</v>
      </c>
      <c r="N107" s="5"/>
      <c r="O107" s="3">
        <v>9</v>
      </c>
      <c r="P107" s="3" t="s">
        <v>1275</v>
      </c>
      <c r="Q107" s="3" t="s">
        <v>226</v>
      </c>
      <c r="R107" s="5"/>
      <c r="S107" s="3" t="s">
        <v>44</v>
      </c>
      <c r="T107" s="3" t="s">
        <v>1276</v>
      </c>
      <c r="U107" s="3">
        <v>8</v>
      </c>
      <c r="V107" s="3" t="s">
        <v>1277</v>
      </c>
      <c r="W107" s="3" t="s">
        <v>1072</v>
      </c>
      <c r="X107" s="5"/>
      <c r="Y107" s="3" t="s">
        <v>92</v>
      </c>
      <c r="Z107" s="3" t="s">
        <v>1160</v>
      </c>
      <c r="AA107" s="3" t="s">
        <v>777</v>
      </c>
      <c r="AB107" s="3">
        <v>91</v>
      </c>
      <c r="AC107" s="5"/>
      <c r="AD107" s="3" t="s">
        <v>54</v>
      </c>
      <c r="AE107" s="5"/>
      <c r="AF107" s="3" t="s">
        <v>56</v>
      </c>
      <c r="AG107" s="3" t="s">
        <v>1278</v>
      </c>
      <c r="AH107" s="3" t="s">
        <v>176</v>
      </c>
      <c r="AI107" s="3">
        <v>18</v>
      </c>
      <c r="AJ107" s="5"/>
      <c r="AK107" s="3" t="s">
        <v>111</v>
      </c>
      <c r="AL107" s="5"/>
      <c r="AM107" s="3" t="s">
        <v>1279</v>
      </c>
      <c r="AN107" s="3" t="s">
        <v>1018</v>
      </c>
      <c r="AO107" s="6">
        <v>0.73750000000291038</v>
      </c>
      <c r="AP107" s="1">
        <f t="shared" si="17"/>
        <v>8</v>
      </c>
      <c r="AQ107" s="1">
        <f t="shared" si="18"/>
        <v>10</v>
      </c>
      <c r="AR107" s="1">
        <f t="shared" si="19"/>
        <v>9</v>
      </c>
      <c r="AS107" s="1">
        <f t="shared" si="20"/>
        <v>10</v>
      </c>
      <c r="AT107" s="1">
        <f t="shared" si="21"/>
        <v>5</v>
      </c>
      <c r="AU107" s="1">
        <f t="shared" si="22"/>
        <v>8</v>
      </c>
      <c r="AV107" s="1">
        <f t="shared" si="23"/>
        <v>10</v>
      </c>
      <c r="AW107" s="1">
        <f t="shared" si="24"/>
        <v>5</v>
      </c>
      <c r="AX107" s="1">
        <f t="shared" si="25"/>
        <v>0</v>
      </c>
      <c r="AY107" s="1">
        <f t="shared" si="26"/>
        <v>5</v>
      </c>
      <c r="AZ107" s="1">
        <f t="shared" si="27"/>
        <v>5</v>
      </c>
      <c r="BA107" s="1">
        <f t="shared" si="28"/>
        <v>10</v>
      </c>
      <c r="BB107" s="1">
        <f t="shared" si="29"/>
        <v>5</v>
      </c>
      <c r="BC107" s="21">
        <f t="shared" si="30"/>
        <v>8.4</v>
      </c>
      <c r="BD107" s="21">
        <f t="shared" si="31"/>
        <v>8.1666666666666661</v>
      </c>
      <c r="BE107" s="21">
        <f t="shared" si="32"/>
        <v>5</v>
      </c>
      <c r="BF107" s="21">
        <f t="shared" si="33"/>
        <v>7.333333333333333</v>
      </c>
      <c r="BG107" s="3" t="s">
        <v>982</v>
      </c>
    </row>
    <row r="108" spans="1:59" ht="13" x14ac:dyDescent="0.15">
      <c r="A108" s="2">
        <v>43573.014919907408</v>
      </c>
      <c r="B108" s="3" t="s">
        <v>29</v>
      </c>
      <c r="C108" s="3" t="s">
        <v>1019</v>
      </c>
      <c r="D108" s="3" t="s">
        <v>982</v>
      </c>
      <c r="E108" s="58" t="s">
        <v>983</v>
      </c>
      <c r="F108" s="3" t="s">
        <v>113</v>
      </c>
      <c r="G108" s="3" t="s">
        <v>1280</v>
      </c>
      <c r="H108" s="3" t="s">
        <v>66</v>
      </c>
      <c r="I108" s="3" t="s">
        <v>36</v>
      </c>
      <c r="J108" s="3" t="s">
        <v>1281</v>
      </c>
      <c r="K108" s="3" t="s">
        <v>68</v>
      </c>
      <c r="L108" s="3">
        <v>8</v>
      </c>
      <c r="M108" s="3">
        <v>6</v>
      </c>
      <c r="N108" s="5"/>
      <c r="O108" s="3" t="s">
        <v>87</v>
      </c>
      <c r="P108" s="3" t="s">
        <v>1211</v>
      </c>
      <c r="Q108" s="3" t="s">
        <v>226</v>
      </c>
      <c r="R108" s="5"/>
      <c r="S108" s="3" t="s">
        <v>90</v>
      </c>
      <c r="T108" s="5"/>
      <c r="U108" s="3" t="s">
        <v>91</v>
      </c>
      <c r="V108" s="5"/>
      <c r="W108" s="3" t="s">
        <v>48</v>
      </c>
      <c r="X108" s="5"/>
      <c r="Y108" s="3" t="s">
        <v>92</v>
      </c>
      <c r="Z108" s="3" t="s">
        <v>1282</v>
      </c>
      <c r="AA108" s="3" t="s">
        <v>777</v>
      </c>
      <c r="AB108" s="5"/>
      <c r="AC108" s="3">
        <v>93</v>
      </c>
      <c r="AD108" s="3" t="s">
        <v>54</v>
      </c>
      <c r="AE108" s="5"/>
      <c r="AF108" s="3" t="s">
        <v>56</v>
      </c>
      <c r="AG108" s="3" t="s">
        <v>1283</v>
      </c>
      <c r="AH108" s="3" t="s">
        <v>176</v>
      </c>
      <c r="AI108" s="3">
        <v>15</v>
      </c>
      <c r="AJ108" s="5"/>
      <c r="AK108" s="3" t="s">
        <v>111</v>
      </c>
      <c r="AL108" s="5"/>
      <c r="AM108" s="3" t="s">
        <v>1284</v>
      </c>
      <c r="AN108" s="3" t="s">
        <v>1018</v>
      </c>
      <c r="AO108" s="6">
        <v>0.74166666666860692</v>
      </c>
      <c r="AP108" s="1">
        <f t="shared" si="17"/>
        <v>5</v>
      </c>
      <c r="AQ108" s="1">
        <f t="shared" si="18"/>
        <v>10</v>
      </c>
      <c r="AR108" s="1">
        <f t="shared" si="19"/>
        <v>10</v>
      </c>
      <c r="AS108" s="1">
        <f t="shared" si="20"/>
        <v>10</v>
      </c>
      <c r="AT108" s="1">
        <f t="shared" si="21"/>
        <v>0</v>
      </c>
      <c r="AU108" s="1">
        <f t="shared" si="22"/>
        <v>0</v>
      </c>
      <c r="AV108" s="1">
        <f t="shared" si="23"/>
        <v>0</v>
      </c>
      <c r="AW108" s="1">
        <f t="shared" si="24"/>
        <v>5</v>
      </c>
      <c r="AX108" s="1">
        <f t="shared" si="25"/>
        <v>0</v>
      </c>
      <c r="AY108" s="1">
        <f t="shared" si="26"/>
        <v>5</v>
      </c>
      <c r="AZ108" s="1">
        <f t="shared" si="27"/>
        <v>5</v>
      </c>
      <c r="BA108" s="1">
        <f t="shared" si="28"/>
        <v>10</v>
      </c>
      <c r="BB108" s="1">
        <f t="shared" si="29"/>
        <v>5</v>
      </c>
      <c r="BC108" s="21">
        <f t="shared" si="30"/>
        <v>7</v>
      </c>
      <c r="BD108" s="21">
        <f t="shared" si="31"/>
        <v>0.83333333333333337</v>
      </c>
      <c r="BE108" s="21">
        <f t="shared" si="32"/>
        <v>5</v>
      </c>
      <c r="BF108" s="21">
        <f t="shared" si="33"/>
        <v>5.166666666666667</v>
      </c>
      <c r="BG108" s="3" t="s">
        <v>982</v>
      </c>
    </row>
    <row r="109" spans="1:59" ht="13" x14ac:dyDescent="0.15">
      <c r="A109" s="2">
        <v>43573.017522256945</v>
      </c>
      <c r="B109" s="3" t="s">
        <v>29</v>
      </c>
      <c r="C109" s="3" t="s">
        <v>1019</v>
      </c>
      <c r="D109" s="3" t="s">
        <v>982</v>
      </c>
      <c r="E109" s="58" t="s">
        <v>983</v>
      </c>
      <c r="F109" s="3" t="s">
        <v>64</v>
      </c>
      <c r="G109" s="3" t="s">
        <v>1285</v>
      </c>
      <c r="H109" s="3" t="s">
        <v>66</v>
      </c>
      <c r="I109" s="3">
        <v>9</v>
      </c>
      <c r="J109" s="3" t="s">
        <v>1286</v>
      </c>
      <c r="K109" s="3" t="s">
        <v>68</v>
      </c>
      <c r="L109" s="3">
        <v>8</v>
      </c>
      <c r="M109" s="3">
        <v>6</v>
      </c>
      <c r="N109" s="5"/>
      <c r="O109" s="3" t="s">
        <v>87</v>
      </c>
      <c r="P109" s="3" t="s">
        <v>1211</v>
      </c>
      <c r="Q109" s="3" t="s">
        <v>226</v>
      </c>
      <c r="R109" s="5"/>
      <c r="S109" s="3" t="s">
        <v>90</v>
      </c>
      <c r="T109" s="5"/>
      <c r="U109" s="3" t="s">
        <v>91</v>
      </c>
      <c r="V109" s="5"/>
      <c r="W109" s="3" t="s">
        <v>48</v>
      </c>
      <c r="X109" s="5"/>
      <c r="Y109" s="3" t="s">
        <v>92</v>
      </c>
      <c r="Z109" s="5"/>
      <c r="AA109" s="3" t="s">
        <v>777</v>
      </c>
      <c r="AB109" s="3">
        <v>91</v>
      </c>
      <c r="AC109" s="5"/>
      <c r="AD109" s="3" t="s">
        <v>54</v>
      </c>
      <c r="AE109" s="5"/>
      <c r="AF109" s="3" t="s">
        <v>275</v>
      </c>
      <c r="AG109" s="5"/>
      <c r="AH109" s="3" t="s">
        <v>176</v>
      </c>
      <c r="AI109" s="3">
        <v>18</v>
      </c>
      <c r="AJ109" s="5"/>
      <c r="AK109" s="3" t="s">
        <v>111</v>
      </c>
      <c r="AL109" s="5"/>
      <c r="AM109" s="3" t="s">
        <v>1287</v>
      </c>
      <c r="AN109" s="3" t="s">
        <v>1018</v>
      </c>
      <c r="AO109" s="6">
        <v>0.75</v>
      </c>
      <c r="AP109" s="1">
        <f t="shared" si="17"/>
        <v>9</v>
      </c>
      <c r="AQ109" s="1">
        <f t="shared" si="18"/>
        <v>10</v>
      </c>
      <c r="AR109" s="1">
        <f t="shared" si="19"/>
        <v>10</v>
      </c>
      <c r="AS109" s="1">
        <f t="shared" si="20"/>
        <v>10</v>
      </c>
      <c r="AT109" s="1">
        <f t="shared" si="21"/>
        <v>0</v>
      </c>
      <c r="AU109" s="1">
        <f t="shared" si="22"/>
        <v>0</v>
      </c>
      <c r="AV109" s="1">
        <f t="shared" si="23"/>
        <v>0</v>
      </c>
      <c r="AW109" s="1">
        <f t="shared" si="24"/>
        <v>5</v>
      </c>
      <c r="AX109" s="1">
        <f t="shared" si="25"/>
        <v>0</v>
      </c>
      <c r="AY109" s="1">
        <f t="shared" si="26"/>
        <v>5</v>
      </c>
      <c r="AZ109" s="1">
        <f t="shared" si="27"/>
        <v>0</v>
      </c>
      <c r="BA109" s="1">
        <f t="shared" si="28"/>
        <v>10</v>
      </c>
      <c r="BB109" s="1">
        <f t="shared" si="29"/>
        <v>5</v>
      </c>
      <c r="BC109" s="21">
        <f t="shared" si="30"/>
        <v>7.8</v>
      </c>
      <c r="BD109" s="21">
        <f t="shared" si="31"/>
        <v>0.83333333333333337</v>
      </c>
      <c r="BE109" s="21">
        <f t="shared" si="32"/>
        <v>4.166666666666667</v>
      </c>
      <c r="BF109" s="21">
        <f t="shared" si="33"/>
        <v>5.4</v>
      </c>
      <c r="BG109" s="3" t="s">
        <v>982</v>
      </c>
    </row>
    <row r="110" spans="1:59" ht="13" x14ac:dyDescent="0.15">
      <c r="A110" s="2">
        <v>43573.024165752315</v>
      </c>
      <c r="B110" s="3" t="s">
        <v>29</v>
      </c>
      <c r="C110" s="3" t="s">
        <v>1019</v>
      </c>
      <c r="D110" s="3" t="s">
        <v>982</v>
      </c>
      <c r="E110" s="58" t="s">
        <v>983</v>
      </c>
      <c r="F110" s="3" t="s">
        <v>315</v>
      </c>
      <c r="G110" s="3" t="s">
        <v>1288</v>
      </c>
      <c r="H110" s="3" t="s">
        <v>35</v>
      </c>
      <c r="I110" s="3">
        <v>8</v>
      </c>
      <c r="J110" s="3" t="s">
        <v>1289</v>
      </c>
      <c r="K110" s="3" t="s">
        <v>68</v>
      </c>
      <c r="L110" s="3">
        <v>7</v>
      </c>
      <c r="M110" s="3">
        <v>5</v>
      </c>
      <c r="N110" s="5"/>
      <c r="O110" s="3">
        <v>8</v>
      </c>
      <c r="P110" s="3" t="s">
        <v>1290</v>
      </c>
      <c r="Q110" s="3">
        <v>9</v>
      </c>
      <c r="R110" s="5"/>
      <c r="S110" s="3">
        <v>7</v>
      </c>
      <c r="T110" s="3" t="s">
        <v>1291</v>
      </c>
      <c r="U110" s="3">
        <v>6</v>
      </c>
      <c r="V110" s="3" t="s">
        <v>1292</v>
      </c>
      <c r="W110" s="3" t="s">
        <v>74</v>
      </c>
      <c r="X110" s="3" t="s">
        <v>1293</v>
      </c>
      <c r="Y110" s="3">
        <v>9</v>
      </c>
      <c r="Z110" s="3" t="s">
        <v>1294</v>
      </c>
      <c r="AA110" s="3" t="s">
        <v>777</v>
      </c>
      <c r="AB110" s="3">
        <v>93</v>
      </c>
      <c r="AC110" s="5"/>
      <c r="AD110" s="3">
        <v>4</v>
      </c>
      <c r="AE110" s="3" t="s">
        <v>1295</v>
      </c>
      <c r="AF110" s="3" t="s">
        <v>275</v>
      </c>
      <c r="AG110" s="5"/>
      <c r="AH110" s="3">
        <v>4</v>
      </c>
      <c r="AI110" s="3">
        <v>4</v>
      </c>
      <c r="AJ110" s="5"/>
      <c r="AK110" s="3" t="s">
        <v>111</v>
      </c>
      <c r="AL110" s="5"/>
      <c r="AM110" s="3" t="s">
        <v>1296</v>
      </c>
      <c r="AN110" s="3" t="s">
        <v>1018</v>
      </c>
      <c r="AO110" s="6">
        <v>0.7618055555576575</v>
      </c>
      <c r="AP110" s="1">
        <f t="shared" si="17"/>
        <v>8</v>
      </c>
      <c r="AQ110" s="1">
        <f t="shared" si="18"/>
        <v>10</v>
      </c>
      <c r="AR110" s="1">
        <f t="shared" si="19"/>
        <v>8</v>
      </c>
      <c r="AS110" s="1">
        <f t="shared" si="20"/>
        <v>9</v>
      </c>
      <c r="AT110" s="1">
        <f t="shared" si="21"/>
        <v>7</v>
      </c>
      <c r="AU110" s="1">
        <f t="shared" si="22"/>
        <v>6</v>
      </c>
      <c r="AV110" s="1">
        <f t="shared" si="23"/>
        <v>5</v>
      </c>
      <c r="AW110" s="1">
        <f t="shared" si="24"/>
        <v>9</v>
      </c>
      <c r="AX110" s="1">
        <f t="shared" si="25"/>
        <v>0</v>
      </c>
      <c r="AY110" s="1">
        <f t="shared" si="26"/>
        <v>4</v>
      </c>
      <c r="AZ110" s="1">
        <f t="shared" si="27"/>
        <v>0</v>
      </c>
      <c r="BA110" s="1">
        <f t="shared" si="28"/>
        <v>4</v>
      </c>
      <c r="BB110" s="1">
        <f t="shared" si="29"/>
        <v>5</v>
      </c>
      <c r="BC110" s="21">
        <f t="shared" si="30"/>
        <v>8.4</v>
      </c>
      <c r="BD110" s="21">
        <f t="shared" si="31"/>
        <v>6.166666666666667</v>
      </c>
      <c r="BE110" s="21">
        <f t="shared" si="32"/>
        <v>2</v>
      </c>
      <c r="BF110" s="21">
        <f t="shared" si="33"/>
        <v>6.333333333333333</v>
      </c>
      <c r="BG110" s="3" t="s">
        <v>982</v>
      </c>
    </row>
    <row r="111" spans="1:59" ht="13" hidden="1" x14ac:dyDescent="0.15">
      <c r="A111" s="12">
        <v>43566.416509918985</v>
      </c>
      <c r="B111" s="13" t="s">
        <v>770</v>
      </c>
      <c r="C111" s="13" t="s">
        <v>1297</v>
      </c>
      <c r="D111" s="13" t="s">
        <v>1298</v>
      </c>
      <c r="E111" s="13" t="s">
        <v>1299</v>
      </c>
      <c r="F111" s="13"/>
      <c r="G111" s="13" t="s">
        <v>1300</v>
      </c>
      <c r="H111" s="13" t="s">
        <v>264</v>
      </c>
      <c r="I111" s="13" t="s">
        <v>36</v>
      </c>
      <c r="J111" s="13"/>
      <c r="K111" s="13">
        <v>2</v>
      </c>
      <c r="L111" s="13">
        <v>0</v>
      </c>
      <c r="M111" s="13">
        <v>0</v>
      </c>
      <c r="N111" s="13"/>
      <c r="O111" s="13" t="s">
        <v>87</v>
      </c>
      <c r="P111" s="13"/>
      <c r="Q111" s="13">
        <v>8</v>
      </c>
      <c r="R111" s="13"/>
      <c r="S111" s="13" t="s">
        <v>90</v>
      </c>
      <c r="T111" s="13"/>
      <c r="U111" s="13" t="s">
        <v>91</v>
      </c>
      <c r="V111" s="13"/>
      <c r="W111" s="13" t="s">
        <v>48</v>
      </c>
      <c r="X111" s="13"/>
      <c r="Y111" s="13" t="s">
        <v>50</v>
      </c>
      <c r="Z111" s="13"/>
      <c r="AA111" s="13">
        <v>2</v>
      </c>
      <c r="AB111" s="13"/>
      <c r="AC111" s="13"/>
      <c r="AD111" s="13" t="s">
        <v>563</v>
      </c>
      <c r="AE111" s="13"/>
      <c r="AF111" s="13" t="s">
        <v>275</v>
      </c>
      <c r="AG111" s="13"/>
      <c r="AH111" s="13">
        <v>2</v>
      </c>
      <c r="AI111" s="13"/>
      <c r="AJ111" s="13"/>
      <c r="AK111" s="13">
        <v>2</v>
      </c>
      <c r="AL111" s="13" t="s">
        <v>1301</v>
      </c>
      <c r="AM111" s="13"/>
      <c r="AN111" s="13" t="s">
        <v>1302</v>
      </c>
      <c r="AO111" s="14">
        <v>0.36388888888905058</v>
      </c>
      <c r="AP111" s="1">
        <f t="shared" si="17"/>
        <v>5</v>
      </c>
      <c r="AQ111" s="1">
        <f t="shared" si="18"/>
        <v>2</v>
      </c>
      <c r="AR111" s="1">
        <f t="shared" si="19"/>
        <v>10</v>
      </c>
      <c r="AS111" s="1">
        <f t="shared" si="20"/>
        <v>8</v>
      </c>
      <c r="AT111" s="1">
        <f t="shared" si="21"/>
        <v>0</v>
      </c>
      <c r="AU111" s="1">
        <f t="shared" si="22"/>
        <v>0</v>
      </c>
      <c r="AV111" s="1">
        <f t="shared" si="23"/>
        <v>0</v>
      </c>
      <c r="AW111" s="1">
        <f t="shared" si="24"/>
        <v>0</v>
      </c>
      <c r="AX111" s="1">
        <f t="shared" si="25"/>
        <v>2</v>
      </c>
      <c r="AY111" s="1">
        <f t="shared" si="26"/>
        <v>0</v>
      </c>
      <c r="AZ111" s="1">
        <f t="shared" si="27"/>
        <v>0</v>
      </c>
      <c r="BA111" s="1">
        <f t="shared" si="28"/>
        <v>2</v>
      </c>
      <c r="BB111" s="1">
        <f t="shared" si="29"/>
        <v>2</v>
      </c>
      <c r="BC111" s="21">
        <f t="shared" si="30"/>
        <v>5</v>
      </c>
      <c r="BD111" s="21">
        <f t="shared" si="31"/>
        <v>0</v>
      </c>
      <c r="BE111" s="21">
        <f t="shared" si="32"/>
        <v>1.3333333333333333</v>
      </c>
      <c r="BF111" s="21">
        <f t="shared" si="33"/>
        <v>2.9666666666666668</v>
      </c>
      <c r="BG111" s="13" t="s">
        <v>1298</v>
      </c>
    </row>
    <row r="112" spans="1:59" ht="13" x14ac:dyDescent="0.15">
      <c r="A112" s="2">
        <v>43568.536845266208</v>
      </c>
      <c r="B112" s="3" t="s">
        <v>29</v>
      </c>
      <c r="C112" s="3" t="s">
        <v>1303</v>
      </c>
      <c r="D112" s="3" t="s">
        <v>1298</v>
      </c>
      <c r="E112" s="58" t="s">
        <v>1299</v>
      </c>
      <c r="F112" s="3" t="s">
        <v>187</v>
      </c>
      <c r="G112" s="3" t="s">
        <v>1304</v>
      </c>
      <c r="H112" s="3" t="s">
        <v>264</v>
      </c>
      <c r="I112" s="3" t="s">
        <v>189</v>
      </c>
      <c r="J112" s="3" t="s">
        <v>1305</v>
      </c>
      <c r="K112" s="3" t="s">
        <v>381</v>
      </c>
      <c r="L112" s="5"/>
      <c r="M112" s="5"/>
      <c r="N112" s="3" t="s">
        <v>1306</v>
      </c>
      <c r="O112" s="3">
        <v>7</v>
      </c>
      <c r="P112" s="3" t="s">
        <v>1307</v>
      </c>
      <c r="Q112" s="3" t="s">
        <v>42</v>
      </c>
      <c r="R112" s="5"/>
      <c r="S112" s="3" t="s">
        <v>90</v>
      </c>
      <c r="T112" s="5"/>
      <c r="U112" s="3" t="s">
        <v>91</v>
      </c>
      <c r="V112" s="3" t="s">
        <v>1308</v>
      </c>
      <c r="W112" s="3" t="s">
        <v>48</v>
      </c>
      <c r="X112" s="5"/>
      <c r="Y112" s="3" t="s">
        <v>50</v>
      </c>
      <c r="Z112" s="5"/>
      <c r="AA112" s="3" t="s">
        <v>291</v>
      </c>
      <c r="AB112" s="5"/>
      <c r="AC112" s="5"/>
      <c r="AD112" s="3" t="s">
        <v>343</v>
      </c>
      <c r="AE112" s="5"/>
      <c r="AF112" s="3" t="s">
        <v>56</v>
      </c>
      <c r="AG112" s="5"/>
      <c r="AH112" s="3">
        <v>4</v>
      </c>
      <c r="AI112" s="5"/>
      <c r="AJ112" s="3" t="s">
        <v>1309</v>
      </c>
      <c r="AK112" s="3">
        <v>6</v>
      </c>
      <c r="AL112" s="3" t="s">
        <v>1310</v>
      </c>
      <c r="AM112" s="3" t="s">
        <v>1311</v>
      </c>
      <c r="AN112" s="3" t="s">
        <v>1302</v>
      </c>
      <c r="AO112" s="6">
        <v>0.60416666666424135</v>
      </c>
      <c r="AP112" s="1">
        <f t="shared" si="17"/>
        <v>0</v>
      </c>
      <c r="AQ112" s="1">
        <f t="shared" si="18"/>
        <v>0</v>
      </c>
      <c r="AR112" s="1">
        <f t="shared" si="19"/>
        <v>7</v>
      </c>
      <c r="AS112" s="1">
        <f t="shared" si="20"/>
        <v>5</v>
      </c>
      <c r="AT112" s="1">
        <f t="shared" si="21"/>
        <v>0</v>
      </c>
      <c r="AU112" s="1">
        <f t="shared" si="22"/>
        <v>0</v>
      </c>
      <c r="AV112" s="1">
        <f t="shared" si="23"/>
        <v>0</v>
      </c>
      <c r="AW112" s="1">
        <f t="shared" si="24"/>
        <v>0</v>
      </c>
      <c r="AX112" s="1">
        <f t="shared" si="25"/>
        <v>10</v>
      </c>
      <c r="AY112" s="1">
        <f t="shared" si="26"/>
        <v>10</v>
      </c>
      <c r="AZ112" s="1">
        <f t="shared" si="27"/>
        <v>5</v>
      </c>
      <c r="BA112" s="1">
        <f t="shared" si="28"/>
        <v>4</v>
      </c>
      <c r="BB112" s="1">
        <f t="shared" si="29"/>
        <v>6</v>
      </c>
      <c r="BC112" s="21">
        <f t="shared" si="30"/>
        <v>2.4</v>
      </c>
      <c r="BD112" s="21">
        <f t="shared" si="31"/>
        <v>0</v>
      </c>
      <c r="BE112" s="21">
        <f t="shared" si="32"/>
        <v>7.166666666666667</v>
      </c>
      <c r="BF112" s="21">
        <f t="shared" si="33"/>
        <v>3.2333333333333334</v>
      </c>
      <c r="BG112" s="3" t="s">
        <v>1298</v>
      </c>
    </row>
    <row r="113" spans="1:59" ht="13" x14ac:dyDescent="0.15">
      <c r="A113" s="2">
        <v>43568.567933298611</v>
      </c>
      <c r="B113" s="3" t="s">
        <v>29</v>
      </c>
      <c r="C113" s="3" t="s">
        <v>1303</v>
      </c>
      <c r="D113" s="3" t="s">
        <v>1298</v>
      </c>
      <c r="E113" s="58" t="s">
        <v>1299</v>
      </c>
      <c r="F113" s="3" t="s">
        <v>33</v>
      </c>
      <c r="G113" s="3" t="s">
        <v>1312</v>
      </c>
      <c r="H113" s="3" t="s">
        <v>264</v>
      </c>
      <c r="I113" s="3" t="s">
        <v>36</v>
      </c>
      <c r="J113" s="5"/>
      <c r="K113" s="3">
        <v>7</v>
      </c>
      <c r="L113" s="3">
        <v>2.6</v>
      </c>
      <c r="M113" s="3">
        <v>1.2</v>
      </c>
      <c r="N113" s="5"/>
      <c r="O113" s="3" t="s">
        <v>87</v>
      </c>
      <c r="P113" s="5"/>
      <c r="Q113" s="3">
        <v>7</v>
      </c>
      <c r="R113" s="5"/>
      <c r="S113" s="3" t="s">
        <v>44</v>
      </c>
      <c r="T113" s="5"/>
      <c r="U113" s="3" t="s">
        <v>46</v>
      </c>
      <c r="V113" s="5"/>
      <c r="W113" s="3" t="s">
        <v>48</v>
      </c>
      <c r="X113" s="5"/>
      <c r="Y113" s="3" t="s">
        <v>50</v>
      </c>
      <c r="Z113" s="5"/>
      <c r="AA113" s="3" t="s">
        <v>291</v>
      </c>
      <c r="AB113" s="5"/>
      <c r="AC113" s="5"/>
      <c r="AD113" s="3" t="s">
        <v>343</v>
      </c>
      <c r="AE113" s="5"/>
      <c r="AF113" s="3" t="s">
        <v>208</v>
      </c>
      <c r="AG113" s="5"/>
      <c r="AH113" s="3">
        <v>7</v>
      </c>
      <c r="AI113" s="5"/>
      <c r="AJ113" s="5"/>
      <c r="AK113" s="3" t="s">
        <v>111</v>
      </c>
      <c r="AL113" s="5"/>
      <c r="AM113" s="3" t="s">
        <v>1313</v>
      </c>
      <c r="AN113" s="3" t="s">
        <v>1302</v>
      </c>
      <c r="AO113" s="6">
        <v>0.625</v>
      </c>
      <c r="AP113" s="1">
        <f t="shared" si="17"/>
        <v>5</v>
      </c>
      <c r="AQ113" s="1">
        <f t="shared" si="18"/>
        <v>7</v>
      </c>
      <c r="AR113" s="1">
        <f t="shared" si="19"/>
        <v>10</v>
      </c>
      <c r="AS113" s="1">
        <f t="shared" si="20"/>
        <v>7</v>
      </c>
      <c r="AT113" s="1">
        <f t="shared" si="21"/>
        <v>5</v>
      </c>
      <c r="AU113" s="1">
        <f t="shared" si="22"/>
        <v>5</v>
      </c>
      <c r="AV113" s="1">
        <f t="shared" si="23"/>
        <v>0</v>
      </c>
      <c r="AW113" s="1">
        <f t="shared" si="24"/>
        <v>0</v>
      </c>
      <c r="AX113" s="1">
        <f t="shared" si="25"/>
        <v>10</v>
      </c>
      <c r="AY113" s="1">
        <f t="shared" si="26"/>
        <v>10</v>
      </c>
      <c r="AZ113" s="1">
        <f t="shared" si="27"/>
        <v>10</v>
      </c>
      <c r="BA113" s="1">
        <f t="shared" si="28"/>
        <v>7</v>
      </c>
      <c r="BB113" s="1">
        <f t="shared" si="29"/>
        <v>5</v>
      </c>
      <c r="BC113" s="21">
        <f t="shared" si="30"/>
        <v>6.8</v>
      </c>
      <c r="BD113" s="21">
        <f t="shared" si="31"/>
        <v>2.5</v>
      </c>
      <c r="BE113" s="21">
        <f t="shared" si="32"/>
        <v>9</v>
      </c>
      <c r="BF113" s="21">
        <f t="shared" si="33"/>
        <v>6.2</v>
      </c>
      <c r="BG113" s="3" t="s">
        <v>1298</v>
      </c>
    </row>
    <row r="114" spans="1:59" ht="13" x14ac:dyDescent="0.15">
      <c r="A114" s="2">
        <v>43568.955304120369</v>
      </c>
      <c r="B114" s="3" t="s">
        <v>29</v>
      </c>
      <c r="C114" s="3" t="s">
        <v>1303</v>
      </c>
      <c r="D114" s="3" t="s">
        <v>1298</v>
      </c>
      <c r="E114" s="58" t="s">
        <v>1299</v>
      </c>
      <c r="F114" s="3" t="s">
        <v>33</v>
      </c>
      <c r="G114" s="3" t="s">
        <v>1314</v>
      </c>
      <c r="H114" s="3" t="s">
        <v>35</v>
      </c>
      <c r="I114" s="3">
        <v>6</v>
      </c>
      <c r="J114" s="5"/>
      <c r="K114" s="3">
        <v>7</v>
      </c>
      <c r="L114" s="3">
        <v>2.6</v>
      </c>
      <c r="M114" s="3">
        <v>1.2</v>
      </c>
      <c r="N114" s="5"/>
      <c r="O114" s="3">
        <v>7</v>
      </c>
      <c r="P114" s="5"/>
      <c r="Q114" s="3" t="s">
        <v>42</v>
      </c>
      <c r="R114" s="5"/>
      <c r="S114" s="3">
        <v>6</v>
      </c>
      <c r="T114" s="3" t="s">
        <v>1315</v>
      </c>
      <c r="U114" s="3" t="s">
        <v>183</v>
      </c>
      <c r="V114" s="3" t="s">
        <v>1316</v>
      </c>
      <c r="W114" s="3" t="s">
        <v>74</v>
      </c>
      <c r="X114" s="3" t="s">
        <v>1317</v>
      </c>
      <c r="Y114" s="3" t="s">
        <v>50</v>
      </c>
      <c r="Z114" s="3" t="s">
        <v>1318</v>
      </c>
      <c r="AA114" s="3">
        <v>8</v>
      </c>
      <c r="AB114" s="5"/>
      <c r="AC114" s="3" t="s">
        <v>1319</v>
      </c>
      <c r="AD114" s="3" t="s">
        <v>343</v>
      </c>
      <c r="AE114" s="5"/>
      <c r="AF114" s="3">
        <v>8</v>
      </c>
      <c r="AG114" s="3" t="s">
        <v>1320</v>
      </c>
      <c r="AH114" s="3" t="s">
        <v>176</v>
      </c>
      <c r="AI114" s="5"/>
      <c r="AJ114" s="3" t="s">
        <v>1321</v>
      </c>
      <c r="AK114" s="3" t="s">
        <v>111</v>
      </c>
      <c r="AL114" s="3" t="s">
        <v>1322</v>
      </c>
      <c r="AM114" s="3" t="s">
        <v>1323</v>
      </c>
      <c r="AN114" s="3" t="s">
        <v>1302</v>
      </c>
      <c r="AO114" s="6">
        <v>0.66666666666424135</v>
      </c>
      <c r="AP114" s="1">
        <f t="shared" si="17"/>
        <v>6</v>
      </c>
      <c r="AQ114" s="1">
        <f t="shared" si="18"/>
        <v>7</v>
      </c>
      <c r="AR114" s="1">
        <f t="shared" si="19"/>
        <v>7</v>
      </c>
      <c r="AS114" s="1">
        <f t="shared" si="20"/>
        <v>5</v>
      </c>
      <c r="AT114" s="1">
        <f t="shared" si="21"/>
        <v>6</v>
      </c>
      <c r="AU114" s="1">
        <f t="shared" si="22"/>
        <v>10</v>
      </c>
      <c r="AV114" s="1">
        <f t="shared" si="23"/>
        <v>5</v>
      </c>
      <c r="AW114" s="1">
        <f t="shared" si="24"/>
        <v>0</v>
      </c>
      <c r="AX114" s="1">
        <f t="shared" si="25"/>
        <v>8</v>
      </c>
      <c r="AY114" s="1">
        <f t="shared" si="26"/>
        <v>10</v>
      </c>
      <c r="AZ114" s="1">
        <f t="shared" si="27"/>
        <v>8</v>
      </c>
      <c r="BA114" s="1">
        <f t="shared" si="28"/>
        <v>10</v>
      </c>
      <c r="BB114" s="1">
        <f t="shared" si="29"/>
        <v>5</v>
      </c>
      <c r="BC114" s="21">
        <f t="shared" si="30"/>
        <v>6.2</v>
      </c>
      <c r="BD114" s="21">
        <f t="shared" si="31"/>
        <v>6.666666666666667</v>
      </c>
      <c r="BE114" s="21">
        <f t="shared" si="32"/>
        <v>9</v>
      </c>
      <c r="BF114" s="21">
        <f t="shared" si="33"/>
        <v>6.7333333333333334</v>
      </c>
      <c r="BG114" s="3" t="s">
        <v>1298</v>
      </c>
    </row>
    <row r="115" spans="1:59" ht="13" x14ac:dyDescent="0.15">
      <c r="A115" s="2">
        <v>43568.970184456019</v>
      </c>
      <c r="B115" s="3" t="s">
        <v>29</v>
      </c>
      <c r="C115" s="3" t="s">
        <v>1303</v>
      </c>
      <c r="D115" s="3" t="s">
        <v>1298</v>
      </c>
      <c r="E115" s="58" t="s">
        <v>1299</v>
      </c>
      <c r="F115" s="3" t="s">
        <v>33</v>
      </c>
      <c r="G115" s="3" t="s">
        <v>1324</v>
      </c>
      <c r="H115" s="3" t="s">
        <v>264</v>
      </c>
      <c r="I115" s="3" t="s">
        <v>36</v>
      </c>
      <c r="J115" s="3" t="s">
        <v>1325</v>
      </c>
      <c r="K115" s="3" t="s">
        <v>381</v>
      </c>
      <c r="L115" s="5"/>
      <c r="M115" s="5"/>
      <c r="N115" s="3" t="s">
        <v>1326</v>
      </c>
      <c r="O115" s="3">
        <v>9</v>
      </c>
      <c r="P115" s="3" t="s">
        <v>1327</v>
      </c>
      <c r="Q115" s="3" t="s">
        <v>181</v>
      </c>
      <c r="R115" s="3" t="s">
        <v>1328</v>
      </c>
      <c r="S115" s="3" t="s">
        <v>44</v>
      </c>
      <c r="T115" s="3" t="s">
        <v>1329</v>
      </c>
      <c r="U115" s="3" t="s">
        <v>91</v>
      </c>
      <c r="V115" s="3" t="s">
        <v>1330</v>
      </c>
      <c r="W115" s="3" t="s">
        <v>48</v>
      </c>
      <c r="X115" s="3" t="s">
        <v>1331</v>
      </c>
      <c r="Y115" s="3" t="s">
        <v>50</v>
      </c>
      <c r="Z115" s="5"/>
      <c r="AA115" s="3" t="s">
        <v>291</v>
      </c>
      <c r="AB115" s="5"/>
      <c r="AC115" s="3" t="s">
        <v>1332</v>
      </c>
      <c r="AD115" s="3" t="s">
        <v>343</v>
      </c>
      <c r="AE115" s="5"/>
      <c r="AF115" s="3">
        <v>9</v>
      </c>
      <c r="AG115" s="3" t="s">
        <v>1333</v>
      </c>
      <c r="AH115" s="3">
        <v>9</v>
      </c>
      <c r="AI115" s="5"/>
      <c r="AJ115" s="3" t="s">
        <v>1334</v>
      </c>
      <c r="AK115" s="3" t="s">
        <v>60</v>
      </c>
      <c r="AL115" s="5"/>
      <c r="AM115" s="3" t="s">
        <v>1335</v>
      </c>
      <c r="AN115" s="3" t="s">
        <v>1302</v>
      </c>
      <c r="AO115" s="6">
        <v>0.66666666666424135</v>
      </c>
      <c r="AP115" s="1">
        <f t="shared" si="17"/>
        <v>5</v>
      </c>
      <c r="AQ115" s="1">
        <f t="shared" si="18"/>
        <v>0</v>
      </c>
      <c r="AR115" s="1">
        <f t="shared" si="19"/>
        <v>9</v>
      </c>
      <c r="AS115" s="1">
        <f t="shared" si="20"/>
        <v>0</v>
      </c>
      <c r="AT115" s="1">
        <f t="shared" si="21"/>
        <v>5</v>
      </c>
      <c r="AU115" s="1">
        <f t="shared" si="22"/>
        <v>0</v>
      </c>
      <c r="AV115" s="1">
        <f t="shared" si="23"/>
        <v>0</v>
      </c>
      <c r="AW115" s="1">
        <f t="shared" si="24"/>
        <v>0</v>
      </c>
      <c r="AX115" s="1">
        <f t="shared" si="25"/>
        <v>10</v>
      </c>
      <c r="AY115" s="1">
        <f t="shared" si="26"/>
        <v>10</v>
      </c>
      <c r="AZ115" s="1">
        <f t="shared" si="27"/>
        <v>9</v>
      </c>
      <c r="BA115" s="1">
        <f t="shared" si="28"/>
        <v>9</v>
      </c>
      <c r="BB115" s="1">
        <f t="shared" si="29"/>
        <v>10</v>
      </c>
      <c r="BC115" s="21">
        <f t="shared" si="30"/>
        <v>3.8</v>
      </c>
      <c r="BD115" s="21">
        <f t="shared" si="31"/>
        <v>0</v>
      </c>
      <c r="BE115" s="21">
        <f t="shared" si="32"/>
        <v>9.5</v>
      </c>
      <c r="BF115" s="21">
        <f t="shared" si="33"/>
        <v>4.8</v>
      </c>
      <c r="BG115" s="3" t="s">
        <v>1298</v>
      </c>
    </row>
    <row r="116" spans="1:59" ht="13" x14ac:dyDescent="0.15">
      <c r="A116" s="2">
        <v>43568.990070312502</v>
      </c>
      <c r="B116" s="3" t="s">
        <v>29</v>
      </c>
      <c r="C116" s="3" t="s">
        <v>1303</v>
      </c>
      <c r="D116" s="3" t="s">
        <v>1298</v>
      </c>
      <c r="E116" s="58" t="s">
        <v>1299</v>
      </c>
      <c r="F116" s="3" t="s">
        <v>33</v>
      </c>
      <c r="G116" s="3" t="s">
        <v>1336</v>
      </c>
      <c r="H116" s="3" t="s">
        <v>264</v>
      </c>
      <c r="I116" s="3">
        <v>8</v>
      </c>
      <c r="J116" s="3" t="s">
        <v>1337</v>
      </c>
      <c r="K116" s="3">
        <v>6</v>
      </c>
      <c r="L116" s="3">
        <v>2.6</v>
      </c>
      <c r="M116" s="3">
        <v>1.5</v>
      </c>
      <c r="N116" s="5"/>
      <c r="O116" s="3">
        <v>7</v>
      </c>
      <c r="P116" s="3" t="s">
        <v>1338</v>
      </c>
      <c r="Q116" s="3">
        <v>7</v>
      </c>
      <c r="R116" s="3" t="s">
        <v>1339</v>
      </c>
      <c r="S116" s="3">
        <v>3</v>
      </c>
      <c r="T116" s="3" t="s">
        <v>1340</v>
      </c>
      <c r="U116" s="3" t="s">
        <v>91</v>
      </c>
      <c r="V116" s="3" t="s">
        <v>1341</v>
      </c>
      <c r="W116" s="3" t="s">
        <v>48</v>
      </c>
      <c r="X116" s="5"/>
      <c r="Y116" s="3" t="s">
        <v>50</v>
      </c>
      <c r="Z116" s="3" t="s">
        <v>1342</v>
      </c>
      <c r="AA116" s="3" t="s">
        <v>291</v>
      </c>
      <c r="AB116" s="5"/>
      <c r="AC116" s="5"/>
      <c r="AD116" s="3" t="s">
        <v>343</v>
      </c>
      <c r="AE116" s="5"/>
      <c r="AF116" s="3">
        <v>8</v>
      </c>
      <c r="AG116" s="3" t="s">
        <v>1343</v>
      </c>
      <c r="AH116" s="3">
        <v>9</v>
      </c>
      <c r="AI116" s="5"/>
      <c r="AJ116" s="3" t="s">
        <v>1344</v>
      </c>
      <c r="AK116" s="3" t="s">
        <v>60</v>
      </c>
      <c r="AL116" s="5"/>
      <c r="AM116" s="3" t="s">
        <v>1345</v>
      </c>
      <c r="AN116" s="3" t="s">
        <v>1302</v>
      </c>
      <c r="AO116" s="6">
        <v>0.68055555555474712</v>
      </c>
      <c r="AP116" s="1">
        <f t="shared" si="17"/>
        <v>8</v>
      </c>
      <c r="AQ116" s="1">
        <f t="shared" si="18"/>
        <v>6</v>
      </c>
      <c r="AR116" s="1">
        <f t="shared" si="19"/>
        <v>7</v>
      </c>
      <c r="AS116" s="1">
        <f t="shared" si="20"/>
        <v>7</v>
      </c>
      <c r="AT116" s="1">
        <f t="shared" si="21"/>
        <v>3</v>
      </c>
      <c r="AU116" s="1">
        <f t="shared" si="22"/>
        <v>0</v>
      </c>
      <c r="AV116" s="1">
        <f t="shared" si="23"/>
        <v>0</v>
      </c>
      <c r="AW116" s="1">
        <f t="shared" si="24"/>
        <v>0</v>
      </c>
      <c r="AX116" s="1">
        <f t="shared" si="25"/>
        <v>10</v>
      </c>
      <c r="AY116" s="1">
        <f t="shared" si="26"/>
        <v>10</v>
      </c>
      <c r="AZ116" s="1">
        <f t="shared" si="27"/>
        <v>8</v>
      </c>
      <c r="BA116" s="1">
        <f t="shared" si="28"/>
        <v>9</v>
      </c>
      <c r="BB116" s="1">
        <f t="shared" si="29"/>
        <v>10</v>
      </c>
      <c r="BC116" s="21">
        <f t="shared" si="30"/>
        <v>6.2</v>
      </c>
      <c r="BD116" s="21">
        <f t="shared" si="31"/>
        <v>0</v>
      </c>
      <c r="BE116" s="21">
        <f t="shared" si="32"/>
        <v>9.3333333333333339</v>
      </c>
      <c r="BF116" s="21">
        <f t="shared" si="33"/>
        <v>5.9666666666666668</v>
      </c>
      <c r="BG116" s="3" t="s">
        <v>1298</v>
      </c>
    </row>
    <row r="117" spans="1:59" ht="13" x14ac:dyDescent="0.15">
      <c r="A117" s="2">
        <v>43569.04598920139</v>
      </c>
      <c r="B117" s="3" t="s">
        <v>29</v>
      </c>
      <c r="C117" s="3" t="s">
        <v>1303</v>
      </c>
      <c r="D117" s="3" t="s">
        <v>1298</v>
      </c>
      <c r="E117" s="58" t="s">
        <v>1299</v>
      </c>
      <c r="F117" s="3" t="s">
        <v>33</v>
      </c>
      <c r="G117" s="3" t="s">
        <v>1346</v>
      </c>
      <c r="H117" s="3" t="s">
        <v>264</v>
      </c>
      <c r="I117" s="3">
        <v>4</v>
      </c>
      <c r="J117" s="3" t="s">
        <v>1347</v>
      </c>
      <c r="K117" s="3">
        <v>7</v>
      </c>
      <c r="L117" s="5"/>
      <c r="M117" s="5"/>
      <c r="N117" s="5"/>
      <c r="O117" s="3" t="s">
        <v>87</v>
      </c>
      <c r="P117" s="3" t="s">
        <v>1348</v>
      </c>
      <c r="Q117" s="3" t="s">
        <v>226</v>
      </c>
      <c r="R117" s="5"/>
      <c r="S117" s="3">
        <v>4</v>
      </c>
      <c r="T117" s="3" t="s">
        <v>1349</v>
      </c>
      <c r="U117" s="3">
        <v>7</v>
      </c>
      <c r="V117" s="3" t="s">
        <v>1350</v>
      </c>
      <c r="W117" s="3" t="s">
        <v>1072</v>
      </c>
      <c r="X117" s="5"/>
      <c r="Y117" s="3" t="s">
        <v>50</v>
      </c>
      <c r="Z117" s="5"/>
      <c r="AA117" s="3" t="s">
        <v>291</v>
      </c>
      <c r="AB117" s="5"/>
      <c r="AC117" s="5"/>
      <c r="AD117" s="3" t="s">
        <v>343</v>
      </c>
      <c r="AE117" s="5"/>
      <c r="AF117" s="3">
        <v>7</v>
      </c>
      <c r="AG117" s="3" t="s">
        <v>1351</v>
      </c>
      <c r="AH117" s="3">
        <v>3</v>
      </c>
      <c r="AI117" s="5"/>
      <c r="AJ117" s="3" t="s">
        <v>1352</v>
      </c>
      <c r="AK117" s="3">
        <v>7</v>
      </c>
      <c r="AL117" s="3" t="s">
        <v>1353</v>
      </c>
      <c r="AM117" s="3" t="s">
        <v>1354</v>
      </c>
      <c r="AN117" s="3" t="s">
        <v>1302</v>
      </c>
      <c r="AO117" s="6">
        <v>0.6875</v>
      </c>
      <c r="AP117" s="1">
        <f t="shared" si="17"/>
        <v>4</v>
      </c>
      <c r="AQ117" s="1">
        <f t="shared" si="18"/>
        <v>7</v>
      </c>
      <c r="AR117" s="1">
        <f t="shared" si="19"/>
        <v>10</v>
      </c>
      <c r="AS117" s="1">
        <f t="shared" si="20"/>
        <v>10</v>
      </c>
      <c r="AT117" s="1">
        <f t="shared" si="21"/>
        <v>4</v>
      </c>
      <c r="AU117" s="1">
        <f t="shared" si="22"/>
        <v>7</v>
      </c>
      <c r="AV117" s="1">
        <f t="shared" si="23"/>
        <v>10</v>
      </c>
      <c r="AW117" s="1">
        <f t="shared" si="24"/>
        <v>0</v>
      </c>
      <c r="AX117" s="1">
        <f t="shared" si="25"/>
        <v>10</v>
      </c>
      <c r="AY117" s="1">
        <f t="shared" si="26"/>
        <v>10</v>
      </c>
      <c r="AZ117" s="1">
        <f t="shared" si="27"/>
        <v>7</v>
      </c>
      <c r="BA117" s="1">
        <f t="shared" si="28"/>
        <v>3</v>
      </c>
      <c r="BB117" s="1">
        <f t="shared" si="29"/>
        <v>7</v>
      </c>
      <c r="BC117" s="21">
        <f t="shared" si="30"/>
        <v>7</v>
      </c>
      <c r="BD117" s="21">
        <f t="shared" si="31"/>
        <v>6.833333333333333</v>
      </c>
      <c r="BE117" s="21">
        <f t="shared" si="32"/>
        <v>7.166666666666667</v>
      </c>
      <c r="BF117" s="21">
        <f t="shared" si="33"/>
        <v>7</v>
      </c>
      <c r="BG117" s="3" t="s">
        <v>1298</v>
      </c>
    </row>
    <row r="118" spans="1:59" ht="13" x14ac:dyDescent="0.15">
      <c r="A118" s="2">
        <v>43569.070156643516</v>
      </c>
      <c r="B118" s="3" t="s">
        <v>29</v>
      </c>
      <c r="C118" s="3" t="s">
        <v>1303</v>
      </c>
      <c r="D118" s="3" t="s">
        <v>1298</v>
      </c>
      <c r="E118" s="58" t="s">
        <v>1299</v>
      </c>
      <c r="F118" s="3" t="s">
        <v>187</v>
      </c>
      <c r="G118" s="3" t="s">
        <v>1355</v>
      </c>
      <c r="H118" s="3" t="s">
        <v>264</v>
      </c>
      <c r="I118" s="3">
        <v>7</v>
      </c>
      <c r="J118" s="3" t="s">
        <v>1356</v>
      </c>
      <c r="K118" s="3">
        <v>7</v>
      </c>
      <c r="L118" s="5"/>
      <c r="M118" s="5"/>
      <c r="N118" s="3" t="s">
        <v>1357</v>
      </c>
      <c r="O118" s="3" t="s">
        <v>87</v>
      </c>
      <c r="P118" s="3" t="s">
        <v>1358</v>
      </c>
      <c r="Q118" s="3" t="s">
        <v>226</v>
      </c>
      <c r="R118" s="5"/>
      <c r="S118" s="3">
        <v>7</v>
      </c>
      <c r="T118" s="3" t="s">
        <v>1359</v>
      </c>
      <c r="U118" s="3">
        <v>7</v>
      </c>
      <c r="V118" s="3" t="s">
        <v>1360</v>
      </c>
      <c r="W118" s="3" t="s">
        <v>48</v>
      </c>
      <c r="X118" s="3" t="s">
        <v>1361</v>
      </c>
      <c r="Y118" s="3" t="s">
        <v>50</v>
      </c>
      <c r="Z118" s="5"/>
      <c r="AA118" s="3" t="s">
        <v>291</v>
      </c>
      <c r="AB118" s="5"/>
      <c r="AC118" s="5"/>
      <c r="AD118" s="3" t="s">
        <v>343</v>
      </c>
      <c r="AE118" s="5"/>
      <c r="AF118" s="3" t="s">
        <v>275</v>
      </c>
      <c r="AG118" s="3" t="s">
        <v>1362</v>
      </c>
      <c r="AH118" s="3">
        <v>2</v>
      </c>
      <c r="AI118" s="5"/>
      <c r="AJ118" s="3" t="s">
        <v>1363</v>
      </c>
      <c r="AK118" s="3">
        <v>8</v>
      </c>
      <c r="AL118" s="3" t="s">
        <v>1364</v>
      </c>
      <c r="AM118" s="3" t="s">
        <v>1365</v>
      </c>
      <c r="AN118" s="3" t="s">
        <v>1302</v>
      </c>
      <c r="AO118" s="6">
        <v>0.70833333333575865</v>
      </c>
      <c r="AP118" s="1">
        <f t="shared" si="17"/>
        <v>7</v>
      </c>
      <c r="AQ118" s="1">
        <f t="shared" si="18"/>
        <v>7</v>
      </c>
      <c r="AR118" s="1">
        <f t="shared" si="19"/>
        <v>10</v>
      </c>
      <c r="AS118" s="1">
        <f t="shared" si="20"/>
        <v>10</v>
      </c>
      <c r="AT118" s="1">
        <f t="shared" si="21"/>
        <v>7</v>
      </c>
      <c r="AU118" s="1">
        <f t="shared" si="22"/>
        <v>7</v>
      </c>
      <c r="AV118" s="1">
        <f t="shared" si="23"/>
        <v>0</v>
      </c>
      <c r="AW118" s="1">
        <f t="shared" si="24"/>
        <v>0</v>
      </c>
      <c r="AX118" s="1">
        <f t="shared" si="25"/>
        <v>10</v>
      </c>
      <c r="AY118" s="1">
        <f t="shared" si="26"/>
        <v>10</v>
      </c>
      <c r="AZ118" s="1">
        <f t="shared" si="27"/>
        <v>0</v>
      </c>
      <c r="BA118" s="1">
        <f t="shared" si="28"/>
        <v>2</v>
      </c>
      <c r="BB118" s="1">
        <f t="shared" si="29"/>
        <v>8</v>
      </c>
      <c r="BC118" s="21">
        <f t="shared" si="30"/>
        <v>8.1999999999999993</v>
      </c>
      <c r="BD118" s="21">
        <f t="shared" si="31"/>
        <v>3.5</v>
      </c>
      <c r="BE118" s="21">
        <f t="shared" si="32"/>
        <v>5.666666666666667</v>
      </c>
      <c r="BF118" s="21">
        <f t="shared" si="33"/>
        <v>6.7333333333333334</v>
      </c>
      <c r="BG118" s="3" t="s">
        <v>1298</v>
      </c>
    </row>
    <row r="119" spans="1:59" ht="13" x14ac:dyDescent="0.15">
      <c r="A119" s="2">
        <v>43569.079308472225</v>
      </c>
      <c r="B119" s="3" t="s">
        <v>29</v>
      </c>
      <c r="C119" s="3" t="s">
        <v>1303</v>
      </c>
      <c r="D119" s="3" t="s">
        <v>1298</v>
      </c>
      <c r="E119" s="58" t="s">
        <v>1299</v>
      </c>
      <c r="F119" s="3" t="s">
        <v>187</v>
      </c>
      <c r="G119" s="3" t="s">
        <v>1366</v>
      </c>
      <c r="H119" s="3" t="s">
        <v>264</v>
      </c>
      <c r="I119" s="3">
        <v>7</v>
      </c>
      <c r="J119" s="3" t="s">
        <v>1367</v>
      </c>
      <c r="K119" s="3">
        <v>6</v>
      </c>
      <c r="L119" s="5"/>
      <c r="M119" s="5"/>
      <c r="N119" s="5"/>
      <c r="O119" s="3" t="s">
        <v>87</v>
      </c>
      <c r="P119" s="5"/>
      <c r="Q119" s="3">
        <v>7</v>
      </c>
      <c r="R119" s="3" t="s">
        <v>1368</v>
      </c>
      <c r="S119" s="3" t="s">
        <v>44</v>
      </c>
      <c r="T119" s="3" t="s">
        <v>1369</v>
      </c>
      <c r="U119" s="3">
        <v>7</v>
      </c>
      <c r="V119" s="3" t="s">
        <v>1370</v>
      </c>
      <c r="W119" s="3" t="s">
        <v>48</v>
      </c>
      <c r="X119" s="3" t="s">
        <v>1371</v>
      </c>
      <c r="Y119" s="3" t="s">
        <v>50</v>
      </c>
      <c r="Z119" s="5"/>
      <c r="AA119" s="3" t="s">
        <v>291</v>
      </c>
      <c r="AB119" s="5"/>
      <c r="AC119" s="3" t="s">
        <v>1372</v>
      </c>
      <c r="AD119" s="3" t="s">
        <v>343</v>
      </c>
      <c r="AE119" s="5"/>
      <c r="AF119" s="3">
        <v>2</v>
      </c>
      <c r="AG119" s="3" t="s">
        <v>1373</v>
      </c>
      <c r="AH119" s="3" t="s">
        <v>58</v>
      </c>
      <c r="AI119" s="5"/>
      <c r="AJ119" s="3" t="s">
        <v>1374</v>
      </c>
      <c r="AK119" s="3">
        <v>8</v>
      </c>
      <c r="AL119" s="3" t="s">
        <v>1375</v>
      </c>
      <c r="AM119" s="3" t="s">
        <v>1376</v>
      </c>
      <c r="AN119" s="3" t="s">
        <v>1302</v>
      </c>
      <c r="AO119" s="5"/>
      <c r="AP119" s="1">
        <f t="shared" si="17"/>
        <v>7</v>
      </c>
      <c r="AQ119" s="1">
        <f t="shared" si="18"/>
        <v>6</v>
      </c>
      <c r="AR119" s="1">
        <f t="shared" si="19"/>
        <v>10</v>
      </c>
      <c r="AS119" s="1">
        <f t="shared" si="20"/>
        <v>7</v>
      </c>
      <c r="AT119" s="1">
        <f t="shared" si="21"/>
        <v>5</v>
      </c>
      <c r="AU119" s="1">
        <f t="shared" si="22"/>
        <v>7</v>
      </c>
      <c r="AV119" s="1">
        <f t="shared" si="23"/>
        <v>0</v>
      </c>
      <c r="AW119" s="1">
        <f t="shared" si="24"/>
        <v>0</v>
      </c>
      <c r="AX119" s="1">
        <f t="shared" si="25"/>
        <v>10</v>
      </c>
      <c r="AY119" s="1">
        <f t="shared" si="26"/>
        <v>10</v>
      </c>
      <c r="AZ119" s="1">
        <f t="shared" si="27"/>
        <v>2</v>
      </c>
      <c r="BA119" s="1">
        <f t="shared" si="28"/>
        <v>0</v>
      </c>
      <c r="BB119" s="1">
        <f t="shared" si="29"/>
        <v>8</v>
      </c>
      <c r="BC119" s="21">
        <f t="shared" si="30"/>
        <v>7</v>
      </c>
      <c r="BD119" s="21">
        <f t="shared" si="31"/>
        <v>3.5</v>
      </c>
      <c r="BE119" s="21">
        <f t="shared" si="32"/>
        <v>5.333333333333333</v>
      </c>
      <c r="BF119" s="21">
        <f t="shared" si="33"/>
        <v>6.0666666666666664</v>
      </c>
      <c r="BG119" s="3" t="s">
        <v>1298</v>
      </c>
    </row>
    <row r="120" spans="1:59" ht="13" x14ac:dyDescent="0.15">
      <c r="A120" s="2">
        <v>43569.098107256941</v>
      </c>
      <c r="B120" s="3" t="s">
        <v>29</v>
      </c>
      <c r="C120" s="3" t="s">
        <v>1303</v>
      </c>
      <c r="D120" s="3" t="s">
        <v>1298</v>
      </c>
      <c r="E120" s="58" t="s">
        <v>1299</v>
      </c>
      <c r="F120" s="3" t="s">
        <v>100</v>
      </c>
      <c r="G120" s="3" t="s">
        <v>1377</v>
      </c>
      <c r="H120" s="3" t="s">
        <v>264</v>
      </c>
      <c r="I120" s="3">
        <v>7</v>
      </c>
      <c r="J120" s="3" t="s">
        <v>1378</v>
      </c>
      <c r="K120" s="3">
        <v>7</v>
      </c>
      <c r="L120" s="5"/>
      <c r="M120" s="5"/>
      <c r="N120" s="3" t="s">
        <v>1379</v>
      </c>
      <c r="O120" s="3" t="s">
        <v>87</v>
      </c>
      <c r="P120" s="5"/>
      <c r="Q120" s="3">
        <v>7</v>
      </c>
      <c r="R120" s="3" t="s">
        <v>1380</v>
      </c>
      <c r="S120" s="3">
        <v>6</v>
      </c>
      <c r="T120" s="3" t="s">
        <v>1381</v>
      </c>
      <c r="U120" s="3">
        <v>7</v>
      </c>
      <c r="V120" s="5"/>
      <c r="W120" s="3">
        <v>6</v>
      </c>
      <c r="X120" s="3" t="s">
        <v>1382</v>
      </c>
      <c r="Y120" s="3" t="s">
        <v>50</v>
      </c>
      <c r="Z120" s="3" t="s">
        <v>1383</v>
      </c>
      <c r="AA120" s="3" t="s">
        <v>291</v>
      </c>
      <c r="AB120" s="5"/>
      <c r="AC120" s="3" t="s">
        <v>1384</v>
      </c>
      <c r="AD120" s="3" t="s">
        <v>343</v>
      </c>
      <c r="AE120" s="5"/>
      <c r="AF120" s="3" t="s">
        <v>56</v>
      </c>
      <c r="AG120" s="5"/>
      <c r="AH120" s="3">
        <v>7</v>
      </c>
      <c r="AI120" s="5"/>
      <c r="AJ120" s="3" t="s">
        <v>1385</v>
      </c>
      <c r="AK120" s="3">
        <v>6</v>
      </c>
      <c r="AL120" s="3" t="s">
        <v>1386</v>
      </c>
      <c r="AM120" s="3" t="s">
        <v>1387</v>
      </c>
      <c r="AN120" s="3" t="s">
        <v>1302</v>
      </c>
      <c r="AO120" s="6">
        <v>0.71319444444088731</v>
      </c>
      <c r="AP120" s="1">
        <f t="shared" si="17"/>
        <v>7</v>
      </c>
      <c r="AQ120" s="1">
        <f t="shared" si="18"/>
        <v>7</v>
      </c>
      <c r="AR120" s="1">
        <f t="shared" si="19"/>
        <v>10</v>
      </c>
      <c r="AS120" s="1">
        <f t="shared" si="20"/>
        <v>7</v>
      </c>
      <c r="AT120" s="1">
        <f t="shared" si="21"/>
        <v>6</v>
      </c>
      <c r="AU120" s="1">
        <f t="shared" si="22"/>
        <v>7</v>
      </c>
      <c r="AV120" s="1">
        <f t="shared" si="23"/>
        <v>6</v>
      </c>
      <c r="AW120" s="1">
        <f t="shared" si="24"/>
        <v>0</v>
      </c>
      <c r="AX120" s="1">
        <f t="shared" si="25"/>
        <v>10</v>
      </c>
      <c r="AY120" s="1">
        <f t="shared" si="26"/>
        <v>10</v>
      </c>
      <c r="AZ120" s="1">
        <f t="shared" si="27"/>
        <v>5</v>
      </c>
      <c r="BA120" s="1">
        <f t="shared" si="28"/>
        <v>7</v>
      </c>
      <c r="BB120" s="1">
        <f t="shared" si="29"/>
        <v>6</v>
      </c>
      <c r="BC120" s="21">
        <f t="shared" si="30"/>
        <v>7.4</v>
      </c>
      <c r="BD120" s="21">
        <f t="shared" si="31"/>
        <v>5.5</v>
      </c>
      <c r="BE120" s="21">
        <f t="shared" si="32"/>
        <v>8.1666666666666661</v>
      </c>
      <c r="BF120" s="21">
        <f t="shared" si="33"/>
        <v>7.0333333333333332</v>
      </c>
      <c r="BG120" s="3" t="s">
        <v>1298</v>
      </c>
    </row>
    <row r="121" spans="1:59" ht="13" x14ac:dyDescent="0.15">
      <c r="A121" s="2">
        <v>43569.116372222226</v>
      </c>
      <c r="B121" s="3" t="s">
        <v>29</v>
      </c>
      <c r="C121" s="3" t="s">
        <v>1303</v>
      </c>
      <c r="D121" s="3" t="s">
        <v>1298</v>
      </c>
      <c r="E121" s="58" t="s">
        <v>1299</v>
      </c>
      <c r="F121" s="3" t="s">
        <v>187</v>
      </c>
      <c r="G121" s="3" t="s">
        <v>1388</v>
      </c>
      <c r="H121" s="3" t="s">
        <v>35</v>
      </c>
      <c r="I121" s="3">
        <v>4</v>
      </c>
      <c r="J121" s="3" t="s">
        <v>1389</v>
      </c>
      <c r="K121" s="3">
        <v>4</v>
      </c>
      <c r="L121" s="5"/>
      <c r="M121" s="5"/>
      <c r="N121" s="3" t="s">
        <v>1390</v>
      </c>
      <c r="O121" s="3">
        <v>7</v>
      </c>
      <c r="P121" s="3" t="s">
        <v>1391</v>
      </c>
      <c r="Q121" s="3">
        <v>7</v>
      </c>
      <c r="R121" s="3" t="s">
        <v>1392</v>
      </c>
      <c r="S121" s="3" t="s">
        <v>44</v>
      </c>
      <c r="T121" s="3" t="s">
        <v>1393</v>
      </c>
      <c r="U121" s="3">
        <v>9</v>
      </c>
      <c r="V121" s="5"/>
      <c r="W121" s="3" t="s">
        <v>48</v>
      </c>
      <c r="X121" s="3" t="s">
        <v>1394</v>
      </c>
      <c r="Y121" s="3" t="s">
        <v>50</v>
      </c>
      <c r="Z121" s="5"/>
      <c r="AA121" s="3">
        <v>3</v>
      </c>
      <c r="AB121" s="5"/>
      <c r="AC121" s="3" t="s">
        <v>1395</v>
      </c>
      <c r="AD121" s="3">
        <v>8</v>
      </c>
      <c r="AE121" s="5"/>
      <c r="AF121" s="3" t="s">
        <v>56</v>
      </c>
      <c r="AG121" s="3" t="s">
        <v>1396</v>
      </c>
      <c r="AH121" s="3" t="s">
        <v>197</v>
      </c>
      <c r="AI121" s="5"/>
      <c r="AJ121" s="3" t="s">
        <v>1397</v>
      </c>
      <c r="AK121" s="3" t="s">
        <v>111</v>
      </c>
      <c r="AL121" s="5"/>
      <c r="AM121" s="3" t="s">
        <v>1398</v>
      </c>
      <c r="AN121" s="3" t="s">
        <v>1302</v>
      </c>
      <c r="AO121" s="6">
        <v>0.72916666666424135</v>
      </c>
      <c r="AP121" s="1">
        <f t="shared" si="17"/>
        <v>4</v>
      </c>
      <c r="AQ121" s="1">
        <f t="shared" si="18"/>
        <v>4</v>
      </c>
      <c r="AR121" s="1">
        <f t="shared" si="19"/>
        <v>7</v>
      </c>
      <c r="AS121" s="1">
        <f t="shared" si="20"/>
        <v>7</v>
      </c>
      <c r="AT121" s="1">
        <f t="shared" si="21"/>
        <v>5</v>
      </c>
      <c r="AU121" s="1">
        <f t="shared" si="22"/>
        <v>9</v>
      </c>
      <c r="AV121" s="1">
        <f t="shared" si="23"/>
        <v>0</v>
      </c>
      <c r="AW121" s="1">
        <f t="shared" si="24"/>
        <v>0</v>
      </c>
      <c r="AX121" s="1">
        <f t="shared" si="25"/>
        <v>3</v>
      </c>
      <c r="AY121" s="1">
        <f t="shared" si="26"/>
        <v>8</v>
      </c>
      <c r="AZ121" s="1">
        <f t="shared" si="27"/>
        <v>5</v>
      </c>
      <c r="BA121" s="1">
        <f t="shared" si="28"/>
        <v>5</v>
      </c>
      <c r="BB121" s="1">
        <f t="shared" si="29"/>
        <v>5</v>
      </c>
      <c r="BC121" s="21">
        <f t="shared" si="30"/>
        <v>5.4</v>
      </c>
      <c r="BD121" s="21">
        <f t="shared" si="31"/>
        <v>4.5</v>
      </c>
      <c r="BE121" s="21">
        <f t="shared" si="32"/>
        <v>4.833333333333333</v>
      </c>
      <c r="BF121" s="21">
        <f t="shared" si="33"/>
        <v>5.0666666666666664</v>
      </c>
      <c r="BG121" s="3" t="s">
        <v>1298</v>
      </c>
    </row>
    <row r="122" spans="1:59" ht="13" x14ac:dyDescent="0.15">
      <c r="A122" s="2">
        <v>43575.650754467591</v>
      </c>
      <c r="B122" s="3" t="s">
        <v>29</v>
      </c>
      <c r="C122" s="3" t="s">
        <v>1303</v>
      </c>
      <c r="D122" s="3" t="s">
        <v>1298</v>
      </c>
      <c r="E122" s="58" t="s">
        <v>1299</v>
      </c>
      <c r="F122" s="3" t="s">
        <v>100</v>
      </c>
      <c r="G122" s="3" t="s">
        <v>1399</v>
      </c>
      <c r="H122" s="3" t="s">
        <v>66</v>
      </c>
      <c r="I122" s="3">
        <v>4</v>
      </c>
      <c r="J122" s="3" t="s">
        <v>1400</v>
      </c>
      <c r="K122" s="3" t="s">
        <v>38</v>
      </c>
      <c r="L122" s="5"/>
      <c r="M122" s="5"/>
      <c r="N122" s="3" t="s">
        <v>1401</v>
      </c>
      <c r="O122" s="3" t="s">
        <v>87</v>
      </c>
      <c r="P122" s="5"/>
      <c r="Q122" s="3">
        <v>6</v>
      </c>
      <c r="R122" s="3" t="s">
        <v>1402</v>
      </c>
      <c r="S122" s="3">
        <v>2</v>
      </c>
      <c r="T122" s="3" t="s">
        <v>1403</v>
      </c>
      <c r="U122" s="3" t="s">
        <v>91</v>
      </c>
      <c r="V122" s="3" t="s">
        <v>1404</v>
      </c>
      <c r="W122" s="3" t="s">
        <v>48</v>
      </c>
      <c r="X122" s="5"/>
      <c r="Y122" s="3" t="s">
        <v>50</v>
      </c>
      <c r="Z122" s="5"/>
      <c r="AA122" s="3" t="s">
        <v>52</v>
      </c>
      <c r="AB122" s="5"/>
      <c r="AC122" s="3" t="s">
        <v>1405</v>
      </c>
      <c r="AD122" s="3">
        <v>8</v>
      </c>
      <c r="AE122" s="5"/>
      <c r="AF122" s="3" t="s">
        <v>56</v>
      </c>
      <c r="AG122" s="3" t="s">
        <v>1406</v>
      </c>
      <c r="AH122" s="3" t="s">
        <v>197</v>
      </c>
      <c r="AI122" s="5"/>
      <c r="AJ122" s="5"/>
      <c r="AK122" s="3">
        <v>3</v>
      </c>
      <c r="AL122" s="5"/>
      <c r="AM122" s="3" t="s">
        <v>1407</v>
      </c>
      <c r="AN122" s="3" t="s">
        <v>1302</v>
      </c>
      <c r="AO122" s="6">
        <v>0.72916666666424135</v>
      </c>
      <c r="AP122" s="1">
        <f t="shared" si="17"/>
        <v>4</v>
      </c>
      <c r="AQ122" s="1">
        <f t="shared" si="18"/>
        <v>5</v>
      </c>
      <c r="AR122" s="1">
        <f t="shared" si="19"/>
        <v>10</v>
      </c>
      <c r="AS122" s="1">
        <f t="shared" si="20"/>
        <v>6</v>
      </c>
      <c r="AT122" s="1">
        <f t="shared" si="21"/>
        <v>2</v>
      </c>
      <c r="AU122" s="1">
        <f t="shared" si="22"/>
        <v>0</v>
      </c>
      <c r="AV122" s="1">
        <f t="shared" si="23"/>
        <v>0</v>
      </c>
      <c r="AW122" s="1">
        <f t="shared" si="24"/>
        <v>0</v>
      </c>
      <c r="AX122" s="1">
        <f t="shared" si="25"/>
        <v>5</v>
      </c>
      <c r="AY122" s="1">
        <f t="shared" si="26"/>
        <v>8</v>
      </c>
      <c r="AZ122" s="1">
        <f t="shared" si="27"/>
        <v>5</v>
      </c>
      <c r="BA122" s="1">
        <f t="shared" si="28"/>
        <v>5</v>
      </c>
      <c r="BB122" s="1">
        <f t="shared" si="29"/>
        <v>3</v>
      </c>
      <c r="BC122" s="21">
        <f t="shared" si="30"/>
        <v>5.4</v>
      </c>
      <c r="BD122" s="21">
        <f t="shared" si="31"/>
        <v>0</v>
      </c>
      <c r="BE122" s="21">
        <f t="shared" si="32"/>
        <v>5.5</v>
      </c>
      <c r="BF122" s="21">
        <f t="shared" si="33"/>
        <v>4.0999999999999996</v>
      </c>
      <c r="BG122" s="3" t="s">
        <v>1298</v>
      </c>
    </row>
    <row r="123" spans="1:59" ht="13" x14ac:dyDescent="0.15">
      <c r="A123" s="2">
        <v>43578.690542187498</v>
      </c>
      <c r="B123" s="3" t="s">
        <v>29</v>
      </c>
      <c r="C123" s="3" t="s">
        <v>1303</v>
      </c>
      <c r="D123" s="3" t="s">
        <v>1298</v>
      </c>
      <c r="E123" s="58" t="s">
        <v>1299</v>
      </c>
      <c r="F123" s="3" t="s">
        <v>147</v>
      </c>
      <c r="G123" s="3" t="s">
        <v>1408</v>
      </c>
      <c r="H123" s="3" t="s">
        <v>264</v>
      </c>
      <c r="I123" s="3">
        <v>2</v>
      </c>
      <c r="J123" s="3" t="s">
        <v>1409</v>
      </c>
      <c r="K123" s="3">
        <v>7</v>
      </c>
      <c r="L123" s="5"/>
      <c r="M123" s="5"/>
      <c r="N123" s="5"/>
      <c r="O123" s="3">
        <v>7</v>
      </c>
      <c r="P123" s="3" t="s">
        <v>1410</v>
      </c>
      <c r="Q123" s="3">
        <v>8</v>
      </c>
      <c r="R123" s="3" t="s">
        <v>1411</v>
      </c>
      <c r="S123" s="3">
        <v>3</v>
      </c>
      <c r="T123" s="3" t="s">
        <v>1412</v>
      </c>
      <c r="U123" s="3">
        <v>7</v>
      </c>
      <c r="V123" s="3" t="s">
        <v>1413</v>
      </c>
      <c r="W123" s="3" t="s">
        <v>48</v>
      </c>
      <c r="X123" s="3" t="s">
        <v>1414</v>
      </c>
      <c r="Y123" s="3" t="s">
        <v>50</v>
      </c>
      <c r="Z123" s="5"/>
      <c r="AA123" s="3">
        <v>7</v>
      </c>
      <c r="AB123" s="5"/>
      <c r="AC123" s="3" t="s">
        <v>1415</v>
      </c>
      <c r="AD123" s="3">
        <v>7</v>
      </c>
      <c r="AE123" s="5"/>
      <c r="AF123" s="3">
        <v>8</v>
      </c>
      <c r="AG123" s="3" t="s">
        <v>1416</v>
      </c>
      <c r="AH123" s="3" t="s">
        <v>197</v>
      </c>
      <c r="AI123" s="5"/>
      <c r="AJ123" s="5"/>
      <c r="AK123" s="3">
        <v>4</v>
      </c>
      <c r="AL123" s="5"/>
      <c r="AM123" s="3" t="s">
        <v>1417</v>
      </c>
      <c r="AN123" s="3" t="s">
        <v>1302</v>
      </c>
      <c r="AO123" s="6">
        <v>0.43055555555474712</v>
      </c>
      <c r="AP123" s="1">
        <f t="shared" si="17"/>
        <v>2</v>
      </c>
      <c r="AQ123" s="1">
        <f t="shared" si="18"/>
        <v>7</v>
      </c>
      <c r="AR123" s="1">
        <f t="shared" si="19"/>
        <v>7</v>
      </c>
      <c r="AS123" s="1">
        <f t="shared" si="20"/>
        <v>8</v>
      </c>
      <c r="AT123" s="1">
        <f t="shared" si="21"/>
        <v>3</v>
      </c>
      <c r="AU123" s="1">
        <f t="shared" si="22"/>
        <v>7</v>
      </c>
      <c r="AV123" s="1">
        <f t="shared" si="23"/>
        <v>0</v>
      </c>
      <c r="AW123" s="1">
        <f t="shared" si="24"/>
        <v>0</v>
      </c>
      <c r="AX123" s="1">
        <f t="shared" si="25"/>
        <v>7</v>
      </c>
      <c r="AY123" s="1">
        <f t="shared" si="26"/>
        <v>7</v>
      </c>
      <c r="AZ123" s="1">
        <f t="shared" si="27"/>
        <v>8</v>
      </c>
      <c r="BA123" s="1">
        <f t="shared" si="28"/>
        <v>5</v>
      </c>
      <c r="BB123" s="1">
        <f t="shared" si="29"/>
        <v>4</v>
      </c>
      <c r="BC123" s="21">
        <f t="shared" si="30"/>
        <v>5.4</v>
      </c>
      <c r="BD123" s="21">
        <f t="shared" si="31"/>
        <v>3.5</v>
      </c>
      <c r="BE123" s="21">
        <f t="shared" si="32"/>
        <v>6.5</v>
      </c>
      <c r="BF123" s="21">
        <f t="shared" si="33"/>
        <v>5.0999999999999996</v>
      </c>
      <c r="BG123" s="3" t="s">
        <v>1298</v>
      </c>
    </row>
    <row r="124" spans="1:59" ht="13" x14ac:dyDescent="0.15">
      <c r="A124" s="2">
        <v>43578.698899687501</v>
      </c>
      <c r="B124" s="3" t="s">
        <v>29</v>
      </c>
      <c r="C124" s="3" t="s">
        <v>1303</v>
      </c>
      <c r="D124" s="3" t="s">
        <v>1298</v>
      </c>
      <c r="E124" s="58" t="s">
        <v>1299</v>
      </c>
      <c r="F124" s="3" t="s">
        <v>147</v>
      </c>
      <c r="G124" s="3" t="s">
        <v>1418</v>
      </c>
      <c r="H124" s="3" t="s">
        <v>35</v>
      </c>
      <c r="I124" s="3">
        <v>8</v>
      </c>
      <c r="J124" s="3" t="s">
        <v>1419</v>
      </c>
      <c r="K124" s="3">
        <v>7</v>
      </c>
      <c r="L124" s="5"/>
      <c r="M124" s="5"/>
      <c r="N124" s="3" t="s">
        <v>1420</v>
      </c>
      <c r="O124" s="3" t="s">
        <v>87</v>
      </c>
      <c r="P124" s="5"/>
      <c r="Q124" s="3" t="s">
        <v>226</v>
      </c>
      <c r="R124" s="5"/>
      <c r="S124" s="3">
        <v>7</v>
      </c>
      <c r="T124" s="3" t="s">
        <v>1421</v>
      </c>
      <c r="U124" s="3" t="s">
        <v>183</v>
      </c>
      <c r="V124" s="5"/>
      <c r="W124" s="3" t="s">
        <v>48</v>
      </c>
      <c r="X124" s="3" t="s">
        <v>1422</v>
      </c>
      <c r="Y124" s="3" t="s">
        <v>50</v>
      </c>
      <c r="Z124" s="3" t="s">
        <v>1383</v>
      </c>
      <c r="AA124" s="3">
        <v>8</v>
      </c>
      <c r="AB124" s="5"/>
      <c r="AC124" s="3" t="s">
        <v>1423</v>
      </c>
      <c r="AD124" s="3">
        <v>8</v>
      </c>
      <c r="AE124" s="5"/>
      <c r="AF124" s="3">
        <v>8</v>
      </c>
      <c r="AG124" s="5"/>
      <c r="AH124" s="3" t="s">
        <v>197</v>
      </c>
      <c r="AI124" s="5"/>
      <c r="AJ124" s="3" t="s">
        <v>1424</v>
      </c>
      <c r="AK124" s="3">
        <v>7</v>
      </c>
      <c r="AL124" s="3" t="s">
        <v>1425</v>
      </c>
      <c r="AM124" s="3" t="s">
        <v>1426</v>
      </c>
      <c r="AN124" s="3" t="s">
        <v>1302</v>
      </c>
      <c r="AO124" s="6">
        <v>0.61805555555474712</v>
      </c>
      <c r="AP124" s="1">
        <f t="shared" si="17"/>
        <v>8</v>
      </c>
      <c r="AQ124" s="1">
        <f t="shared" si="18"/>
        <v>7</v>
      </c>
      <c r="AR124" s="1">
        <f t="shared" si="19"/>
        <v>10</v>
      </c>
      <c r="AS124" s="1">
        <f t="shared" si="20"/>
        <v>10</v>
      </c>
      <c r="AT124" s="1">
        <f t="shared" si="21"/>
        <v>7</v>
      </c>
      <c r="AU124" s="1">
        <f t="shared" si="22"/>
        <v>10</v>
      </c>
      <c r="AV124" s="1">
        <f t="shared" si="23"/>
        <v>0</v>
      </c>
      <c r="AW124" s="1">
        <f t="shared" si="24"/>
        <v>0</v>
      </c>
      <c r="AX124" s="1">
        <f t="shared" si="25"/>
        <v>8</v>
      </c>
      <c r="AY124" s="1">
        <f t="shared" si="26"/>
        <v>8</v>
      </c>
      <c r="AZ124" s="1">
        <f t="shared" si="27"/>
        <v>8</v>
      </c>
      <c r="BA124" s="1">
        <f t="shared" si="28"/>
        <v>5</v>
      </c>
      <c r="BB124" s="1">
        <f t="shared" si="29"/>
        <v>7</v>
      </c>
      <c r="BC124" s="21">
        <f t="shared" si="30"/>
        <v>8.4</v>
      </c>
      <c r="BD124" s="21">
        <f t="shared" si="31"/>
        <v>5</v>
      </c>
      <c r="BE124" s="21">
        <f t="shared" si="32"/>
        <v>7</v>
      </c>
      <c r="BF124" s="21">
        <f t="shared" si="33"/>
        <v>7.3</v>
      </c>
      <c r="BG124" s="3" t="s">
        <v>1298</v>
      </c>
    </row>
    <row r="125" spans="1:59" ht="13" x14ac:dyDescent="0.15">
      <c r="A125" s="2">
        <v>43578.713761122686</v>
      </c>
      <c r="B125" s="3" t="s">
        <v>29</v>
      </c>
      <c r="C125" s="3" t="s">
        <v>1303</v>
      </c>
      <c r="D125" s="3" t="s">
        <v>1298</v>
      </c>
      <c r="E125" s="58" t="s">
        <v>1299</v>
      </c>
      <c r="F125" s="3" t="s">
        <v>33</v>
      </c>
      <c r="G125" s="3" t="s">
        <v>1427</v>
      </c>
      <c r="H125" s="3" t="s">
        <v>264</v>
      </c>
      <c r="I125" s="3" t="s">
        <v>223</v>
      </c>
      <c r="J125" s="5"/>
      <c r="K125" s="3" t="s">
        <v>68</v>
      </c>
      <c r="L125" s="5"/>
      <c r="M125" s="5"/>
      <c r="N125" s="5"/>
      <c r="O125" s="3" t="s">
        <v>87</v>
      </c>
      <c r="P125" s="5"/>
      <c r="Q125" s="3" t="s">
        <v>226</v>
      </c>
      <c r="R125" s="5"/>
      <c r="S125" s="3" t="s">
        <v>560</v>
      </c>
      <c r="T125" s="5"/>
      <c r="U125" s="3">
        <v>9</v>
      </c>
      <c r="V125" s="3" t="s">
        <v>1428</v>
      </c>
      <c r="W125" s="3" t="s">
        <v>48</v>
      </c>
      <c r="X125" s="5"/>
      <c r="Y125" s="3" t="s">
        <v>50</v>
      </c>
      <c r="Z125" s="3" t="s">
        <v>1429</v>
      </c>
      <c r="AA125" s="3" t="s">
        <v>291</v>
      </c>
      <c r="AB125" s="5"/>
      <c r="AC125" s="3" t="s">
        <v>1430</v>
      </c>
      <c r="AD125" s="3">
        <v>9</v>
      </c>
      <c r="AE125" s="5"/>
      <c r="AF125" s="3">
        <v>8</v>
      </c>
      <c r="AG125" s="3" t="s">
        <v>1431</v>
      </c>
      <c r="AH125" s="3">
        <v>2</v>
      </c>
      <c r="AI125" s="5"/>
      <c r="AJ125" s="3" t="s">
        <v>1432</v>
      </c>
      <c r="AK125" s="3" t="s">
        <v>60</v>
      </c>
      <c r="AL125" s="3" t="s">
        <v>1433</v>
      </c>
      <c r="AM125" s="3" t="s">
        <v>1434</v>
      </c>
      <c r="AN125" s="3" t="s">
        <v>1302</v>
      </c>
      <c r="AO125" s="6">
        <v>0.42708333333575865</v>
      </c>
      <c r="AP125" s="1">
        <f t="shared" si="17"/>
        <v>10</v>
      </c>
      <c r="AQ125" s="1">
        <f t="shared" si="18"/>
        <v>10</v>
      </c>
      <c r="AR125" s="1">
        <f t="shared" si="19"/>
        <v>10</v>
      </c>
      <c r="AS125" s="1">
        <f t="shared" si="20"/>
        <v>10</v>
      </c>
      <c r="AT125" s="1">
        <f t="shared" si="21"/>
        <v>10</v>
      </c>
      <c r="AU125" s="1">
        <f t="shared" si="22"/>
        <v>9</v>
      </c>
      <c r="AV125" s="1">
        <f t="shared" si="23"/>
        <v>0</v>
      </c>
      <c r="AW125" s="1">
        <f t="shared" si="24"/>
        <v>0</v>
      </c>
      <c r="AX125" s="1">
        <f t="shared" si="25"/>
        <v>10</v>
      </c>
      <c r="AY125" s="1">
        <f t="shared" si="26"/>
        <v>9</v>
      </c>
      <c r="AZ125" s="1">
        <f t="shared" si="27"/>
        <v>8</v>
      </c>
      <c r="BA125" s="1">
        <f t="shared" si="28"/>
        <v>2</v>
      </c>
      <c r="BB125" s="1">
        <f t="shared" si="29"/>
        <v>10</v>
      </c>
      <c r="BC125" s="21">
        <f t="shared" si="30"/>
        <v>10</v>
      </c>
      <c r="BD125" s="21">
        <f t="shared" si="31"/>
        <v>4.5</v>
      </c>
      <c r="BE125" s="21">
        <f t="shared" si="32"/>
        <v>6.833333333333333</v>
      </c>
      <c r="BF125" s="21">
        <f t="shared" si="33"/>
        <v>8.2666666666666675</v>
      </c>
      <c r="BG125" s="3" t="s">
        <v>1298</v>
      </c>
    </row>
    <row r="126" spans="1:59" ht="13" x14ac:dyDescent="0.15">
      <c r="A126" s="2">
        <v>43578.740388402774</v>
      </c>
      <c r="B126" s="3" t="s">
        <v>29</v>
      </c>
      <c r="C126" s="3" t="s">
        <v>1303</v>
      </c>
      <c r="D126" s="3" t="s">
        <v>1298</v>
      </c>
      <c r="E126" s="58" t="s">
        <v>1299</v>
      </c>
      <c r="F126" s="3" t="s">
        <v>33</v>
      </c>
      <c r="G126" s="3" t="s">
        <v>1435</v>
      </c>
      <c r="H126" s="3" t="s">
        <v>66</v>
      </c>
      <c r="I126" s="3" t="s">
        <v>36</v>
      </c>
      <c r="J126" s="3" t="s">
        <v>1436</v>
      </c>
      <c r="K126" s="3">
        <v>6</v>
      </c>
      <c r="L126" s="5"/>
      <c r="M126" s="5"/>
      <c r="N126" s="3" t="s">
        <v>1437</v>
      </c>
      <c r="O126" s="3">
        <v>7</v>
      </c>
      <c r="P126" s="3" t="s">
        <v>1438</v>
      </c>
      <c r="Q126" s="3" t="s">
        <v>226</v>
      </c>
      <c r="R126" s="5"/>
      <c r="S126" s="3">
        <v>2</v>
      </c>
      <c r="T126" s="3" t="s">
        <v>1439</v>
      </c>
      <c r="U126" s="3">
        <v>8</v>
      </c>
      <c r="V126" s="3" t="s">
        <v>1440</v>
      </c>
      <c r="W126" s="3" t="s">
        <v>48</v>
      </c>
      <c r="X126" s="5"/>
      <c r="Y126" s="3" t="s">
        <v>50</v>
      </c>
      <c r="Z126" s="5"/>
      <c r="AA126" s="3" t="s">
        <v>52</v>
      </c>
      <c r="AB126" s="5"/>
      <c r="AC126" s="5"/>
      <c r="AD126" s="3">
        <v>6</v>
      </c>
      <c r="AE126" s="5"/>
      <c r="AF126" s="3" t="s">
        <v>275</v>
      </c>
      <c r="AG126" s="5"/>
      <c r="AH126" s="3">
        <v>2</v>
      </c>
      <c r="AI126" s="5"/>
      <c r="AJ126" s="3" t="s">
        <v>1441</v>
      </c>
      <c r="AK126" s="3">
        <v>2</v>
      </c>
      <c r="AL126" s="5"/>
      <c r="AM126" s="3" t="s">
        <v>1442</v>
      </c>
      <c r="AN126" s="3" t="s">
        <v>1302</v>
      </c>
      <c r="AO126" s="6">
        <v>0.48611111110949423</v>
      </c>
      <c r="AP126" s="1">
        <f t="shared" si="17"/>
        <v>5</v>
      </c>
      <c r="AQ126" s="1">
        <f t="shared" si="18"/>
        <v>6</v>
      </c>
      <c r="AR126" s="1">
        <f t="shared" si="19"/>
        <v>7</v>
      </c>
      <c r="AS126" s="1">
        <f t="shared" si="20"/>
        <v>10</v>
      </c>
      <c r="AT126" s="1">
        <f t="shared" si="21"/>
        <v>2</v>
      </c>
      <c r="AU126" s="1">
        <f t="shared" si="22"/>
        <v>8</v>
      </c>
      <c r="AV126" s="1">
        <f t="shared" si="23"/>
        <v>0</v>
      </c>
      <c r="AW126" s="1">
        <f t="shared" si="24"/>
        <v>0</v>
      </c>
      <c r="AX126" s="1">
        <f t="shared" si="25"/>
        <v>5</v>
      </c>
      <c r="AY126" s="1">
        <f t="shared" si="26"/>
        <v>6</v>
      </c>
      <c r="AZ126" s="1">
        <f t="shared" si="27"/>
        <v>0</v>
      </c>
      <c r="BA126" s="1">
        <f t="shared" si="28"/>
        <v>2</v>
      </c>
      <c r="BB126" s="1">
        <f t="shared" si="29"/>
        <v>2</v>
      </c>
      <c r="BC126" s="21">
        <f t="shared" si="30"/>
        <v>6</v>
      </c>
      <c r="BD126" s="21">
        <f t="shared" si="31"/>
        <v>4</v>
      </c>
      <c r="BE126" s="21">
        <f t="shared" si="32"/>
        <v>3.3333333333333335</v>
      </c>
      <c r="BF126" s="21">
        <f t="shared" si="33"/>
        <v>4.666666666666667</v>
      </c>
      <c r="BG126" s="3" t="s">
        <v>1298</v>
      </c>
    </row>
    <row r="127" spans="1:59" ht="13" x14ac:dyDescent="0.15">
      <c r="A127" s="2">
        <v>43578.953624479167</v>
      </c>
      <c r="B127" s="3" t="s">
        <v>29</v>
      </c>
      <c r="C127" s="3" t="s">
        <v>1303</v>
      </c>
      <c r="D127" s="3" t="s">
        <v>1298</v>
      </c>
      <c r="E127" s="58" t="s">
        <v>1299</v>
      </c>
      <c r="F127" s="3" t="s">
        <v>33</v>
      </c>
      <c r="G127" s="3" t="s">
        <v>1443</v>
      </c>
      <c r="H127" s="3" t="s">
        <v>264</v>
      </c>
      <c r="I127" s="3" t="s">
        <v>223</v>
      </c>
      <c r="J127" s="5"/>
      <c r="K127" s="3" t="s">
        <v>68</v>
      </c>
      <c r="L127" s="5"/>
      <c r="M127" s="5"/>
      <c r="N127" s="5"/>
      <c r="O127" s="3" t="s">
        <v>87</v>
      </c>
      <c r="P127" s="5"/>
      <c r="Q127" s="3" t="s">
        <v>226</v>
      </c>
      <c r="R127" s="5"/>
      <c r="S127" s="3" t="s">
        <v>560</v>
      </c>
      <c r="T127" s="5"/>
      <c r="U127" s="3">
        <v>8</v>
      </c>
      <c r="V127" s="3" t="s">
        <v>1444</v>
      </c>
      <c r="W127" s="3" t="s">
        <v>48</v>
      </c>
      <c r="X127" s="3" t="s">
        <v>1445</v>
      </c>
      <c r="Y127" s="3" t="s">
        <v>50</v>
      </c>
      <c r="Z127" s="5"/>
      <c r="AA127" s="3">
        <v>7</v>
      </c>
      <c r="AB127" s="5"/>
      <c r="AC127" s="5"/>
      <c r="AD127" s="3" t="s">
        <v>343</v>
      </c>
      <c r="AE127" s="5"/>
      <c r="AF127" s="3" t="s">
        <v>208</v>
      </c>
      <c r="AG127" s="5"/>
      <c r="AH127" s="3" t="s">
        <v>176</v>
      </c>
      <c r="AI127" s="5"/>
      <c r="AJ127" s="3" t="s">
        <v>1446</v>
      </c>
      <c r="AK127" s="3">
        <v>7</v>
      </c>
      <c r="AL127" s="5"/>
      <c r="AM127" s="3" t="s">
        <v>1447</v>
      </c>
      <c r="AN127" s="3" t="s">
        <v>1302</v>
      </c>
      <c r="AO127" s="6">
        <v>0.41666666666424135</v>
      </c>
      <c r="AP127" s="1">
        <f t="shared" si="17"/>
        <v>10</v>
      </c>
      <c r="AQ127" s="1">
        <f t="shared" si="18"/>
        <v>10</v>
      </c>
      <c r="AR127" s="1">
        <f t="shared" si="19"/>
        <v>10</v>
      </c>
      <c r="AS127" s="1">
        <f t="shared" si="20"/>
        <v>10</v>
      </c>
      <c r="AT127" s="1">
        <f t="shared" si="21"/>
        <v>10</v>
      </c>
      <c r="AU127" s="1">
        <f t="shared" si="22"/>
        <v>8</v>
      </c>
      <c r="AV127" s="1">
        <f t="shared" si="23"/>
        <v>0</v>
      </c>
      <c r="AW127" s="1">
        <f t="shared" si="24"/>
        <v>0</v>
      </c>
      <c r="AX127" s="1">
        <f t="shared" si="25"/>
        <v>7</v>
      </c>
      <c r="AY127" s="1">
        <f t="shared" si="26"/>
        <v>10</v>
      </c>
      <c r="AZ127" s="1">
        <f t="shared" si="27"/>
        <v>10</v>
      </c>
      <c r="BA127" s="1">
        <f t="shared" si="28"/>
        <v>10</v>
      </c>
      <c r="BB127" s="1">
        <f t="shared" si="29"/>
        <v>7</v>
      </c>
      <c r="BC127" s="21">
        <f t="shared" si="30"/>
        <v>10</v>
      </c>
      <c r="BD127" s="21">
        <f t="shared" si="31"/>
        <v>4</v>
      </c>
      <c r="BE127" s="21">
        <f t="shared" si="32"/>
        <v>9</v>
      </c>
      <c r="BF127" s="21">
        <f t="shared" si="33"/>
        <v>8.3000000000000007</v>
      </c>
      <c r="BG127" s="3" t="s">
        <v>1298</v>
      </c>
    </row>
    <row r="128" spans="1:59" ht="13" x14ac:dyDescent="0.15">
      <c r="A128" s="2">
        <v>43578.979767395838</v>
      </c>
      <c r="B128" s="3" t="s">
        <v>29</v>
      </c>
      <c r="C128" s="3" t="s">
        <v>1303</v>
      </c>
      <c r="D128" s="3" t="s">
        <v>1298</v>
      </c>
      <c r="E128" s="58" t="s">
        <v>1299</v>
      </c>
      <c r="F128" s="3" t="s">
        <v>33</v>
      </c>
      <c r="G128" s="3" t="s">
        <v>1448</v>
      </c>
      <c r="H128" s="3" t="s">
        <v>264</v>
      </c>
      <c r="I128" s="3" t="s">
        <v>223</v>
      </c>
      <c r="J128" s="5"/>
      <c r="K128" s="3" t="s">
        <v>68</v>
      </c>
      <c r="L128" s="5"/>
      <c r="M128" s="5"/>
      <c r="N128" s="5"/>
      <c r="O128" s="3" t="s">
        <v>87</v>
      </c>
      <c r="P128" s="5"/>
      <c r="Q128" s="3" t="s">
        <v>226</v>
      </c>
      <c r="R128" s="5"/>
      <c r="S128" s="3" t="s">
        <v>560</v>
      </c>
      <c r="T128" s="5"/>
      <c r="U128" s="3" t="s">
        <v>183</v>
      </c>
      <c r="V128" s="5"/>
      <c r="W128" s="3" t="s">
        <v>48</v>
      </c>
      <c r="X128" s="5"/>
      <c r="Y128" s="3" t="s">
        <v>50</v>
      </c>
      <c r="Z128" s="5"/>
      <c r="AA128" s="3" t="s">
        <v>291</v>
      </c>
      <c r="AB128" s="5"/>
      <c r="AC128" s="3" t="s">
        <v>1449</v>
      </c>
      <c r="AD128" s="3" t="s">
        <v>343</v>
      </c>
      <c r="AE128" s="5"/>
      <c r="AF128" s="3" t="s">
        <v>208</v>
      </c>
      <c r="AG128" s="5"/>
      <c r="AH128" s="3" t="s">
        <v>176</v>
      </c>
      <c r="AI128" s="5"/>
      <c r="AJ128" s="3" t="s">
        <v>1446</v>
      </c>
      <c r="AK128" s="3" t="s">
        <v>60</v>
      </c>
      <c r="AL128" s="5"/>
      <c r="AM128" s="3" t="s">
        <v>1450</v>
      </c>
      <c r="AN128" s="3" t="s">
        <v>1302</v>
      </c>
      <c r="AO128" s="6">
        <v>0.58333333333575865</v>
      </c>
      <c r="AP128" s="1">
        <f t="shared" si="17"/>
        <v>10</v>
      </c>
      <c r="AQ128" s="1">
        <f t="shared" si="18"/>
        <v>10</v>
      </c>
      <c r="AR128" s="1">
        <f t="shared" si="19"/>
        <v>10</v>
      </c>
      <c r="AS128" s="1">
        <f t="shared" si="20"/>
        <v>10</v>
      </c>
      <c r="AT128" s="1">
        <f t="shared" si="21"/>
        <v>10</v>
      </c>
      <c r="AU128" s="1">
        <f t="shared" si="22"/>
        <v>10</v>
      </c>
      <c r="AV128" s="1">
        <f t="shared" si="23"/>
        <v>0</v>
      </c>
      <c r="AW128" s="1">
        <f t="shared" si="24"/>
        <v>0</v>
      </c>
      <c r="AX128" s="1">
        <f t="shared" si="25"/>
        <v>10</v>
      </c>
      <c r="AY128" s="1">
        <f t="shared" si="26"/>
        <v>10</v>
      </c>
      <c r="AZ128" s="1">
        <f t="shared" si="27"/>
        <v>10</v>
      </c>
      <c r="BA128" s="1">
        <f t="shared" si="28"/>
        <v>10</v>
      </c>
      <c r="BB128" s="1">
        <f t="shared" si="29"/>
        <v>10</v>
      </c>
      <c r="BC128" s="21">
        <f t="shared" si="30"/>
        <v>10</v>
      </c>
      <c r="BD128" s="21">
        <f t="shared" si="31"/>
        <v>5</v>
      </c>
      <c r="BE128" s="21">
        <f t="shared" si="32"/>
        <v>10</v>
      </c>
      <c r="BF128" s="21">
        <f t="shared" si="33"/>
        <v>9</v>
      </c>
      <c r="BG128" s="3" t="s">
        <v>1298</v>
      </c>
    </row>
    <row r="129" spans="1:59" ht="13" x14ac:dyDescent="0.15">
      <c r="A129" s="2">
        <v>43578.987241527779</v>
      </c>
      <c r="B129" s="3" t="s">
        <v>29</v>
      </c>
      <c r="C129" s="3" t="s">
        <v>1303</v>
      </c>
      <c r="D129" s="3" t="s">
        <v>1298</v>
      </c>
      <c r="E129" s="58" t="s">
        <v>1299</v>
      </c>
      <c r="F129" s="3" t="s">
        <v>64</v>
      </c>
      <c r="G129" s="3" t="s">
        <v>1451</v>
      </c>
      <c r="H129" s="3" t="s">
        <v>264</v>
      </c>
      <c r="I129" s="3">
        <v>4</v>
      </c>
      <c r="J129" s="3" t="s">
        <v>1452</v>
      </c>
      <c r="K129" s="3">
        <v>3</v>
      </c>
      <c r="L129" s="5"/>
      <c r="M129" s="5"/>
      <c r="N129" s="3" t="s">
        <v>1390</v>
      </c>
      <c r="O129" s="3">
        <v>9</v>
      </c>
      <c r="P129" s="3" t="s">
        <v>88</v>
      </c>
      <c r="Q129" s="3" t="s">
        <v>42</v>
      </c>
      <c r="R129" s="3" t="s">
        <v>1453</v>
      </c>
      <c r="S129" s="3" t="s">
        <v>44</v>
      </c>
      <c r="T129" s="5"/>
      <c r="U129" s="3" t="s">
        <v>91</v>
      </c>
      <c r="V129" s="3" t="s">
        <v>1454</v>
      </c>
      <c r="W129" s="3" t="s">
        <v>48</v>
      </c>
      <c r="X129" s="5"/>
      <c r="Y129" s="3" t="s">
        <v>50</v>
      </c>
      <c r="Z129" s="5"/>
      <c r="AA129" s="3" t="s">
        <v>291</v>
      </c>
      <c r="AB129" s="5"/>
      <c r="AC129" s="5"/>
      <c r="AD129" s="3">
        <v>8</v>
      </c>
      <c r="AE129" s="5"/>
      <c r="AF129" s="3">
        <v>2</v>
      </c>
      <c r="AG129" s="3" t="s">
        <v>1455</v>
      </c>
      <c r="AH129" s="3">
        <v>4</v>
      </c>
      <c r="AI129" s="5"/>
      <c r="AJ129" s="5"/>
      <c r="AK129" s="3" t="s">
        <v>60</v>
      </c>
      <c r="AL129" s="5"/>
      <c r="AM129" s="3" t="s">
        <v>1456</v>
      </c>
      <c r="AN129" s="3" t="s">
        <v>1302</v>
      </c>
      <c r="AO129" s="6">
        <v>0.44791666666424135</v>
      </c>
      <c r="AP129" s="1">
        <f t="shared" si="17"/>
        <v>4</v>
      </c>
      <c r="AQ129" s="1">
        <f t="shared" si="18"/>
        <v>3</v>
      </c>
      <c r="AR129" s="1">
        <f t="shared" si="19"/>
        <v>9</v>
      </c>
      <c r="AS129" s="1">
        <f t="shared" si="20"/>
        <v>5</v>
      </c>
      <c r="AT129" s="1">
        <f t="shared" si="21"/>
        <v>5</v>
      </c>
      <c r="AU129" s="1">
        <f t="shared" si="22"/>
        <v>0</v>
      </c>
      <c r="AV129" s="1">
        <f t="shared" si="23"/>
        <v>0</v>
      </c>
      <c r="AW129" s="1">
        <f t="shared" si="24"/>
        <v>0</v>
      </c>
      <c r="AX129" s="1">
        <f t="shared" si="25"/>
        <v>10</v>
      </c>
      <c r="AY129" s="1">
        <f t="shared" si="26"/>
        <v>8</v>
      </c>
      <c r="AZ129" s="1">
        <f t="shared" si="27"/>
        <v>2</v>
      </c>
      <c r="BA129" s="1">
        <f t="shared" si="28"/>
        <v>4</v>
      </c>
      <c r="BB129" s="1">
        <f t="shared" si="29"/>
        <v>10</v>
      </c>
      <c r="BC129" s="21">
        <f t="shared" si="30"/>
        <v>5.2</v>
      </c>
      <c r="BD129" s="21">
        <f t="shared" si="31"/>
        <v>0</v>
      </c>
      <c r="BE129" s="21">
        <f t="shared" si="32"/>
        <v>6.333333333333333</v>
      </c>
      <c r="BF129" s="21">
        <f t="shared" si="33"/>
        <v>4.8666666666666663</v>
      </c>
      <c r="BG129" s="3" t="s">
        <v>1298</v>
      </c>
    </row>
    <row r="130" spans="1:59" ht="13" x14ac:dyDescent="0.15">
      <c r="A130" s="2">
        <v>43581.048845462967</v>
      </c>
      <c r="B130" s="3" t="s">
        <v>29</v>
      </c>
      <c r="C130" s="3" t="s">
        <v>1303</v>
      </c>
      <c r="D130" s="3" t="s">
        <v>1298</v>
      </c>
      <c r="E130" s="58" t="s">
        <v>1299</v>
      </c>
      <c r="F130" s="3" t="s">
        <v>187</v>
      </c>
      <c r="G130" s="3" t="s">
        <v>1457</v>
      </c>
      <c r="H130" s="3" t="s">
        <v>264</v>
      </c>
      <c r="I130" s="3">
        <v>3</v>
      </c>
      <c r="J130" s="3" t="s">
        <v>1458</v>
      </c>
      <c r="K130" s="3">
        <v>6</v>
      </c>
      <c r="L130" s="5"/>
      <c r="M130" s="5"/>
      <c r="N130" s="3" t="s">
        <v>1390</v>
      </c>
      <c r="O130" s="3" t="s">
        <v>87</v>
      </c>
      <c r="P130" s="5"/>
      <c r="Q130" s="3" t="s">
        <v>42</v>
      </c>
      <c r="R130" s="3" t="s">
        <v>1459</v>
      </c>
      <c r="S130" s="3" t="s">
        <v>44</v>
      </c>
      <c r="T130" s="5"/>
      <c r="U130" s="3" t="s">
        <v>46</v>
      </c>
      <c r="V130" s="3" t="s">
        <v>1460</v>
      </c>
      <c r="W130" s="3" t="s">
        <v>48</v>
      </c>
      <c r="X130" s="5"/>
      <c r="Y130" s="3" t="s">
        <v>50</v>
      </c>
      <c r="Z130" s="5"/>
      <c r="AA130" s="3">
        <v>8</v>
      </c>
      <c r="AB130" s="5"/>
      <c r="AC130" s="3" t="s">
        <v>1461</v>
      </c>
      <c r="AD130" s="3">
        <v>7</v>
      </c>
      <c r="AE130" s="5"/>
      <c r="AF130" s="3" t="s">
        <v>56</v>
      </c>
      <c r="AG130" s="5"/>
      <c r="AH130" s="3">
        <v>4</v>
      </c>
      <c r="AI130" s="5"/>
      <c r="AJ130" s="3" t="s">
        <v>1462</v>
      </c>
      <c r="AK130" s="3">
        <v>7</v>
      </c>
      <c r="AL130" s="5"/>
      <c r="AM130" s="3" t="s">
        <v>1463</v>
      </c>
      <c r="AN130" s="3" t="s">
        <v>1302</v>
      </c>
      <c r="AO130" s="6">
        <v>0.625</v>
      </c>
      <c r="AP130" s="1">
        <f t="shared" si="17"/>
        <v>3</v>
      </c>
      <c r="AQ130" s="1">
        <f t="shared" si="18"/>
        <v>6</v>
      </c>
      <c r="AR130" s="1">
        <f t="shared" si="19"/>
        <v>10</v>
      </c>
      <c r="AS130" s="1">
        <f t="shared" si="20"/>
        <v>5</v>
      </c>
      <c r="AT130" s="1">
        <f t="shared" si="21"/>
        <v>5</v>
      </c>
      <c r="AU130" s="1">
        <f t="shared" si="22"/>
        <v>5</v>
      </c>
      <c r="AV130" s="1">
        <f t="shared" si="23"/>
        <v>0</v>
      </c>
      <c r="AW130" s="1">
        <f t="shared" si="24"/>
        <v>0</v>
      </c>
      <c r="AX130" s="1">
        <f t="shared" si="25"/>
        <v>8</v>
      </c>
      <c r="AY130" s="1">
        <f t="shared" si="26"/>
        <v>7</v>
      </c>
      <c r="AZ130" s="1">
        <f t="shared" si="27"/>
        <v>5</v>
      </c>
      <c r="BA130" s="1">
        <f t="shared" si="28"/>
        <v>4</v>
      </c>
      <c r="BB130" s="1">
        <f t="shared" si="29"/>
        <v>7</v>
      </c>
      <c r="BC130" s="21">
        <f t="shared" si="30"/>
        <v>5.8</v>
      </c>
      <c r="BD130" s="21">
        <f t="shared" si="31"/>
        <v>2.5</v>
      </c>
      <c r="BE130" s="21">
        <f t="shared" si="32"/>
        <v>6</v>
      </c>
      <c r="BF130" s="21">
        <f t="shared" si="33"/>
        <v>5.3</v>
      </c>
      <c r="BG130" s="3" t="s">
        <v>1298</v>
      </c>
    </row>
    <row r="131" spans="1:59" ht="13" x14ac:dyDescent="0.15">
      <c r="A131" s="2">
        <v>43569.023427488428</v>
      </c>
      <c r="B131" s="3" t="s">
        <v>29</v>
      </c>
      <c r="C131" s="3" t="s">
        <v>1303</v>
      </c>
      <c r="D131" s="3" t="s">
        <v>1298</v>
      </c>
      <c r="E131" s="58" t="s">
        <v>1299</v>
      </c>
      <c r="F131" s="3" t="s">
        <v>100</v>
      </c>
      <c r="G131" s="3" t="s">
        <v>1464</v>
      </c>
      <c r="H131" s="3" t="s">
        <v>35</v>
      </c>
      <c r="I131" s="3">
        <v>7</v>
      </c>
      <c r="J131" s="3" t="s">
        <v>1465</v>
      </c>
      <c r="K131" s="3">
        <v>7</v>
      </c>
      <c r="L131" s="5"/>
      <c r="M131" s="5"/>
      <c r="N131" s="3" t="s">
        <v>1466</v>
      </c>
      <c r="O131" s="3" t="s">
        <v>87</v>
      </c>
      <c r="P131" s="5"/>
      <c r="Q131" s="3">
        <v>7</v>
      </c>
      <c r="R131" s="3" t="s">
        <v>1467</v>
      </c>
      <c r="S131" s="3" t="s">
        <v>90</v>
      </c>
      <c r="T131" s="3" t="s">
        <v>1468</v>
      </c>
      <c r="U131" s="3">
        <v>7</v>
      </c>
      <c r="V131" s="3" t="s">
        <v>1469</v>
      </c>
      <c r="W131" s="3" t="s">
        <v>1072</v>
      </c>
      <c r="X131" s="3" t="s">
        <v>1470</v>
      </c>
      <c r="Y131" s="3" t="s">
        <v>50</v>
      </c>
      <c r="Z131" s="5"/>
      <c r="AA131" s="3" t="s">
        <v>291</v>
      </c>
      <c r="AB131" s="5"/>
      <c r="AC131" s="3" t="s">
        <v>1471</v>
      </c>
      <c r="AD131" s="3" t="s">
        <v>343</v>
      </c>
      <c r="AE131" s="5"/>
      <c r="AF131" s="3">
        <v>8</v>
      </c>
      <c r="AG131" s="3" t="s">
        <v>1472</v>
      </c>
      <c r="AH131" s="3" t="s">
        <v>197</v>
      </c>
      <c r="AI131" s="5"/>
      <c r="AJ131" s="3" t="s">
        <v>1473</v>
      </c>
      <c r="AK131" s="3">
        <v>7</v>
      </c>
      <c r="AL131" s="3" t="s">
        <v>1474</v>
      </c>
      <c r="AM131" s="3" t="s">
        <v>1475</v>
      </c>
      <c r="AN131" s="3" t="s">
        <v>1302</v>
      </c>
      <c r="AO131" s="6">
        <v>0.64583333333575865</v>
      </c>
      <c r="AP131" s="1">
        <f t="shared" ref="AP131:AP209" si="34">1*LEFT($I131,2)</f>
        <v>7</v>
      </c>
      <c r="AQ131" s="1">
        <f t="shared" ref="AQ131:AQ209" si="35">1*LEFT($K131,2)</f>
        <v>7</v>
      </c>
      <c r="AR131" s="1">
        <f t="shared" ref="AR131:AR209" si="36">1*LEFT($O131,2)</f>
        <v>10</v>
      </c>
      <c r="AS131" s="1">
        <f t="shared" ref="AS131:AS209" si="37">1*LEFT($Q131,2)</f>
        <v>7</v>
      </c>
      <c r="AT131" s="1">
        <f t="shared" ref="AT131:AT209" si="38">1*LEFT($S131,2)</f>
        <v>0</v>
      </c>
      <c r="AU131" s="1">
        <f t="shared" ref="AU131:AU209" si="39">1*LEFT($U131,2)</f>
        <v>7</v>
      </c>
      <c r="AV131" s="1">
        <f t="shared" ref="AV131:AV209" si="40">1*LEFT($W131,2)</f>
        <v>10</v>
      </c>
      <c r="AW131" s="1">
        <f t="shared" ref="AW131:AW209" si="41">1*LEFT($Y131,2)</f>
        <v>0</v>
      </c>
      <c r="AX131" s="1">
        <f t="shared" ref="AX131:AX209" si="42">1*LEFT($AA131,2)</f>
        <v>10</v>
      </c>
      <c r="AY131" s="1">
        <f t="shared" ref="AY131:AY209" si="43">1*LEFT($AD131,2)</f>
        <v>10</v>
      </c>
      <c r="AZ131" s="1">
        <f t="shared" ref="AZ131:AZ209" si="44">1*LEFT($AF131,2)</f>
        <v>8</v>
      </c>
      <c r="BA131" s="1">
        <f t="shared" ref="BA131:BA209" si="45">1*LEFT($AH131,2)</f>
        <v>5</v>
      </c>
      <c r="BB131" s="1">
        <f t="shared" ref="BB131:BB209" si="46">1*LEFT($AK131,2)</f>
        <v>7</v>
      </c>
      <c r="BC131" s="21">
        <f t="shared" ref="BC131:BC194" si="47">((AP131*3)+(AQ131*3)+(AR131*3)+(AS131*3)+(AT131*3))/15</f>
        <v>6.2</v>
      </c>
      <c r="BD131" s="21">
        <f t="shared" ref="BD131:BD194" si="48">((AU131*3)+(AV131*2)+(AW131*1))/6</f>
        <v>6.833333333333333</v>
      </c>
      <c r="BE131" s="21">
        <f t="shared" ref="BE131:BE194" si="49">((AX131*2)+(AY131*1)+(AZ131*1)+(BA131*2))/6</f>
        <v>8</v>
      </c>
      <c r="BF131" s="21">
        <f t="shared" ref="BF131:BF209" si="50">((AP131*3)+(AQ131*3)+(AR131*3)+(AS131*3)+(AT131*3)+(AU131*3)+(AV131*2)+(AW131*1)+(AX131*2)+(AY131*1)+(AZ131*1)+(BA131*2)+(BB131*3))/30</f>
        <v>6.7666666666666666</v>
      </c>
      <c r="BG131" s="3" t="s">
        <v>1298</v>
      </c>
    </row>
    <row r="132" spans="1:59" ht="13" hidden="1" x14ac:dyDescent="0.15">
      <c r="A132" s="12">
        <v>43406.398845381947</v>
      </c>
      <c r="B132" s="13" t="s">
        <v>770</v>
      </c>
      <c r="C132" s="13" t="s">
        <v>1476</v>
      </c>
      <c r="D132" s="3" t="s">
        <v>1532</v>
      </c>
      <c r="E132" s="13" t="s">
        <v>1477</v>
      </c>
      <c r="F132" s="13"/>
      <c r="G132" s="13" t="s">
        <v>1478</v>
      </c>
      <c r="H132" s="13" t="s">
        <v>264</v>
      </c>
      <c r="I132" s="13">
        <v>1</v>
      </c>
      <c r="J132" s="13" t="s">
        <v>1479</v>
      </c>
      <c r="K132" s="13" t="s">
        <v>68</v>
      </c>
      <c r="L132" s="13">
        <v>0</v>
      </c>
      <c r="M132" s="13">
        <v>0</v>
      </c>
      <c r="N132" s="13"/>
      <c r="O132" s="13" t="s">
        <v>87</v>
      </c>
      <c r="P132" s="13" t="s">
        <v>1480</v>
      </c>
      <c r="Q132" s="13" t="s">
        <v>226</v>
      </c>
      <c r="R132" s="13"/>
      <c r="S132" s="13">
        <v>9</v>
      </c>
      <c r="T132" s="13"/>
      <c r="U132" s="13">
        <v>7</v>
      </c>
      <c r="V132" s="13"/>
      <c r="W132" s="13" t="s">
        <v>48</v>
      </c>
      <c r="X132" s="13"/>
      <c r="Y132" s="13">
        <v>8</v>
      </c>
      <c r="Z132" s="13"/>
      <c r="AA132" s="13">
        <v>8</v>
      </c>
      <c r="AB132" s="13"/>
      <c r="AC132" s="13" t="s">
        <v>1481</v>
      </c>
      <c r="AD132" s="13">
        <v>7</v>
      </c>
      <c r="AE132" s="13"/>
      <c r="AF132" s="13">
        <v>7</v>
      </c>
      <c r="AG132" s="13"/>
      <c r="AH132" s="13" t="s">
        <v>197</v>
      </c>
      <c r="AI132" s="13"/>
      <c r="AJ132" s="13" t="s">
        <v>1482</v>
      </c>
      <c r="AK132" s="13">
        <v>4</v>
      </c>
      <c r="AL132" s="13" t="s">
        <v>1483</v>
      </c>
      <c r="AM132" s="13"/>
      <c r="AN132" s="13"/>
      <c r="AO132" s="13"/>
      <c r="AP132" s="1">
        <f t="shared" si="34"/>
        <v>1</v>
      </c>
      <c r="AQ132" s="1">
        <f t="shared" si="35"/>
        <v>10</v>
      </c>
      <c r="AR132" s="1">
        <f t="shared" si="36"/>
        <v>10</v>
      </c>
      <c r="AS132" s="1">
        <f t="shared" si="37"/>
        <v>10</v>
      </c>
      <c r="AT132" s="1">
        <f t="shared" si="38"/>
        <v>9</v>
      </c>
      <c r="AU132" s="1">
        <f t="shared" si="39"/>
        <v>7</v>
      </c>
      <c r="AV132" s="1">
        <f t="shared" si="40"/>
        <v>0</v>
      </c>
      <c r="AW132" s="1">
        <f t="shared" si="41"/>
        <v>8</v>
      </c>
      <c r="AX132" s="1">
        <f t="shared" si="42"/>
        <v>8</v>
      </c>
      <c r="AY132" s="1">
        <f t="shared" si="43"/>
        <v>7</v>
      </c>
      <c r="AZ132" s="1">
        <f t="shared" si="44"/>
        <v>7</v>
      </c>
      <c r="BA132" s="1">
        <f t="shared" si="45"/>
        <v>5</v>
      </c>
      <c r="BB132" s="1">
        <f t="shared" si="46"/>
        <v>4</v>
      </c>
      <c r="BC132" s="21">
        <f t="shared" si="47"/>
        <v>8</v>
      </c>
      <c r="BD132" s="21">
        <f t="shared" si="48"/>
        <v>4.833333333333333</v>
      </c>
      <c r="BE132" s="21">
        <f t="shared" si="49"/>
        <v>6.666666666666667</v>
      </c>
      <c r="BF132" s="21">
        <f t="shared" si="50"/>
        <v>6.7</v>
      </c>
      <c r="BG132" s="3" t="s">
        <v>1532</v>
      </c>
    </row>
    <row r="133" spans="1:59" ht="13" hidden="1" x14ac:dyDescent="0.15">
      <c r="A133" s="12">
        <v>43406.403401585645</v>
      </c>
      <c r="B133" s="13" t="s">
        <v>770</v>
      </c>
      <c r="C133" s="13" t="s">
        <v>1484</v>
      </c>
      <c r="D133" s="3" t="s">
        <v>1532</v>
      </c>
      <c r="E133" s="13" t="s">
        <v>1477</v>
      </c>
      <c r="F133" s="13"/>
      <c r="G133" s="13" t="s">
        <v>1485</v>
      </c>
      <c r="H133" s="13" t="s">
        <v>264</v>
      </c>
      <c r="I133" s="13">
        <v>3</v>
      </c>
      <c r="J133" s="13"/>
      <c r="K133" s="13">
        <v>4</v>
      </c>
      <c r="L133" s="13">
        <v>4</v>
      </c>
      <c r="M133" s="13">
        <v>4</v>
      </c>
      <c r="N133" s="13"/>
      <c r="O133" s="13">
        <v>3</v>
      </c>
      <c r="P133" s="13"/>
      <c r="Q133" s="13">
        <v>2</v>
      </c>
      <c r="R133" s="13"/>
      <c r="S133" s="13">
        <v>1</v>
      </c>
      <c r="T133" s="13"/>
      <c r="U133" s="13">
        <v>1</v>
      </c>
      <c r="V133" s="13"/>
      <c r="W133" s="13">
        <v>1</v>
      </c>
      <c r="X133" s="13"/>
      <c r="Y133" s="13">
        <v>2</v>
      </c>
      <c r="Z133" s="13"/>
      <c r="AA133" s="13">
        <v>1</v>
      </c>
      <c r="AB133" s="13"/>
      <c r="AC133" s="13"/>
      <c r="AD133" s="13">
        <v>2</v>
      </c>
      <c r="AE133" s="13"/>
      <c r="AF133" s="13">
        <v>4</v>
      </c>
      <c r="AG133" s="13"/>
      <c r="AH133" s="13">
        <v>3</v>
      </c>
      <c r="AI133" s="13"/>
      <c r="AJ133" s="13"/>
      <c r="AK133" s="13">
        <v>1</v>
      </c>
      <c r="AL133" s="13"/>
      <c r="AM133" s="13"/>
      <c r="AN133" s="13"/>
      <c r="AO133" s="13"/>
      <c r="AP133" s="1">
        <f t="shared" si="34"/>
        <v>3</v>
      </c>
      <c r="AQ133" s="1">
        <f t="shared" si="35"/>
        <v>4</v>
      </c>
      <c r="AR133" s="1">
        <f t="shared" si="36"/>
        <v>3</v>
      </c>
      <c r="AS133" s="1">
        <f t="shared" si="37"/>
        <v>2</v>
      </c>
      <c r="AT133" s="1">
        <f t="shared" si="38"/>
        <v>1</v>
      </c>
      <c r="AU133" s="1">
        <f t="shared" si="39"/>
        <v>1</v>
      </c>
      <c r="AV133" s="1">
        <f t="shared" si="40"/>
        <v>1</v>
      </c>
      <c r="AW133" s="1">
        <f t="shared" si="41"/>
        <v>2</v>
      </c>
      <c r="AX133" s="1">
        <f t="shared" si="42"/>
        <v>1</v>
      </c>
      <c r="AY133" s="1">
        <f t="shared" si="43"/>
        <v>2</v>
      </c>
      <c r="AZ133" s="1">
        <f t="shared" si="44"/>
        <v>4</v>
      </c>
      <c r="BA133" s="1">
        <f t="shared" si="45"/>
        <v>3</v>
      </c>
      <c r="BB133" s="1">
        <f t="shared" si="46"/>
        <v>1</v>
      </c>
      <c r="BC133" s="21">
        <f t="shared" si="47"/>
        <v>2.6</v>
      </c>
      <c r="BD133" s="21">
        <f t="shared" si="48"/>
        <v>1.1666666666666667</v>
      </c>
      <c r="BE133" s="21">
        <f t="shared" si="49"/>
        <v>2.3333333333333335</v>
      </c>
      <c r="BF133" s="21">
        <f t="shared" si="50"/>
        <v>2.1</v>
      </c>
      <c r="BG133" s="3" t="s">
        <v>1532</v>
      </c>
    </row>
    <row r="134" spans="1:59" ht="13" hidden="1" x14ac:dyDescent="0.15">
      <c r="A134" s="12">
        <v>43406.413034699071</v>
      </c>
      <c r="B134" s="13" t="s">
        <v>770</v>
      </c>
      <c r="C134" s="13" t="s">
        <v>1486</v>
      </c>
      <c r="D134" s="3" t="s">
        <v>1532</v>
      </c>
      <c r="E134" s="13" t="s">
        <v>1477</v>
      </c>
      <c r="F134" s="13"/>
      <c r="G134" s="13" t="s">
        <v>1487</v>
      </c>
      <c r="H134" s="13" t="s">
        <v>35</v>
      </c>
      <c r="I134" s="13">
        <v>2</v>
      </c>
      <c r="J134" s="13"/>
      <c r="K134" s="13">
        <v>8</v>
      </c>
      <c r="L134" s="13">
        <v>0</v>
      </c>
      <c r="M134" s="13">
        <v>0</v>
      </c>
      <c r="N134" s="13"/>
      <c r="O134" s="13" t="s">
        <v>191</v>
      </c>
      <c r="P134" s="13"/>
      <c r="Q134" s="13">
        <v>2</v>
      </c>
      <c r="R134" s="13"/>
      <c r="S134" s="13">
        <v>2</v>
      </c>
      <c r="T134" s="13"/>
      <c r="U134" s="13" t="s">
        <v>91</v>
      </c>
      <c r="V134" s="13"/>
      <c r="W134" s="13" t="s">
        <v>48</v>
      </c>
      <c r="X134" s="13"/>
      <c r="Y134" s="13">
        <v>6</v>
      </c>
      <c r="Z134" s="13"/>
      <c r="AA134" s="13" t="s">
        <v>291</v>
      </c>
      <c r="AB134" s="13"/>
      <c r="AC134" s="13"/>
      <c r="AD134" s="13">
        <v>7</v>
      </c>
      <c r="AE134" s="13"/>
      <c r="AF134" s="13" t="s">
        <v>552</v>
      </c>
      <c r="AG134" s="13"/>
      <c r="AH134" s="13" t="s">
        <v>197</v>
      </c>
      <c r="AI134" s="13"/>
      <c r="AJ134" s="13" t="s">
        <v>1488</v>
      </c>
      <c r="AK134" s="13">
        <v>4</v>
      </c>
      <c r="AL134" s="13" t="s">
        <v>1489</v>
      </c>
      <c r="AM134" s="13" t="s">
        <v>1490</v>
      </c>
      <c r="AN134" s="13"/>
      <c r="AO134" s="13"/>
      <c r="AP134" s="1">
        <f t="shared" si="34"/>
        <v>2</v>
      </c>
      <c r="AQ134" s="1">
        <f t="shared" si="35"/>
        <v>8</v>
      </c>
      <c r="AR134" s="1">
        <f t="shared" si="36"/>
        <v>0</v>
      </c>
      <c r="AS134" s="1">
        <f t="shared" si="37"/>
        <v>2</v>
      </c>
      <c r="AT134" s="1">
        <f t="shared" si="38"/>
        <v>2</v>
      </c>
      <c r="AU134" s="1">
        <f t="shared" si="39"/>
        <v>0</v>
      </c>
      <c r="AV134" s="1">
        <f t="shared" si="40"/>
        <v>0</v>
      </c>
      <c r="AW134" s="1">
        <f t="shared" si="41"/>
        <v>6</v>
      </c>
      <c r="AX134" s="1">
        <f t="shared" si="42"/>
        <v>10</v>
      </c>
      <c r="AY134" s="1">
        <f t="shared" si="43"/>
        <v>7</v>
      </c>
      <c r="AZ134" s="1">
        <f t="shared" si="44"/>
        <v>0</v>
      </c>
      <c r="BA134" s="1">
        <f t="shared" si="45"/>
        <v>5</v>
      </c>
      <c r="BB134" s="1">
        <f t="shared" si="46"/>
        <v>4</v>
      </c>
      <c r="BC134" s="21">
        <f t="shared" si="47"/>
        <v>2.8</v>
      </c>
      <c r="BD134" s="21">
        <f t="shared" si="48"/>
        <v>1</v>
      </c>
      <c r="BE134" s="21">
        <f t="shared" si="49"/>
        <v>6.166666666666667</v>
      </c>
      <c r="BF134" s="21">
        <f t="shared" si="50"/>
        <v>3.2333333333333334</v>
      </c>
      <c r="BG134" s="3" t="s">
        <v>1532</v>
      </c>
    </row>
    <row r="135" spans="1:59" ht="13" x14ac:dyDescent="0.15">
      <c r="A135" s="2">
        <v>43576.097080428241</v>
      </c>
      <c r="B135" s="3" t="s">
        <v>29</v>
      </c>
      <c r="C135" s="3" t="s">
        <v>1491</v>
      </c>
      <c r="D135" s="3" t="s">
        <v>1532</v>
      </c>
      <c r="E135" s="58" t="s">
        <v>1477</v>
      </c>
      <c r="F135" s="3" t="s">
        <v>187</v>
      </c>
      <c r="G135" s="3" t="s">
        <v>1492</v>
      </c>
      <c r="H135" s="3" t="s">
        <v>264</v>
      </c>
      <c r="I135" s="3">
        <v>9</v>
      </c>
      <c r="J135" s="5"/>
      <c r="K135" s="3">
        <v>8</v>
      </c>
      <c r="L135" s="3">
        <v>1.7</v>
      </c>
      <c r="M135" s="3">
        <v>1.5</v>
      </c>
      <c r="N135" s="5"/>
      <c r="O135" s="3" t="s">
        <v>87</v>
      </c>
      <c r="P135" s="5"/>
      <c r="Q135" s="3" t="s">
        <v>226</v>
      </c>
      <c r="R135" s="5"/>
      <c r="S135" s="3">
        <v>7</v>
      </c>
      <c r="T135" s="5"/>
      <c r="U135" s="3">
        <v>7</v>
      </c>
      <c r="V135" s="5"/>
      <c r="W135" s="3" t="s">
        <v>48</v>
      </c>
      <c r="X135" s="5"/>
      <c r="Y135" s="3" t="s">
        <v>50</v>
      </c>
      <c r="Z135" s="5"/>
      <c r="AA135" s="3" t="s">
        <v>291</v>
      </c>
      <c r="AB135" s="5"/>
      <c r="AC135" s="5"/>
      <c r="AD135" s="3">
        <v>9</v>
      </c>
      <c r="AE135" s="5"/>
      <c r="AF135" s="3" t="s">
        <v>56</v>
      </c>
      <c r="AG135" s="5"/>
      <c r="AH135" s="3" t="s">
        <v>176</v>
      </c>
      <c r="AI135" s="5"/>
      <c r="AJ135" s="5"/>
      <c r="AK135" s="3" t="s">
        <v>60</v>
      </c>
      <c r="AL135" s="5"/>
      <c r="AM135" s="11" t="s">
        <v>1493</v>
      </c>
      <c r="AN135" s="3" t="s">
        <v>1494</v>
      </c>
      <c r="AO135" s="6">
        <v>0.63888888889050577</v>
      </c>
      <c r="AP135" s="1">
        <f t="shared" si="34"/>
        <v>9</v>
      </c>
      <c r="AQ135" s="1">
        <f t="shared" si="35"/>
        <v>8</v>
      </c>
      <c r="AR135" s="1">
        <f t="shared" si="36"/>
        <v>10</v>
      </c>
      <c r="AS135" s="1">
        <f t="shared" si="37"/>
        <v>10</v>
      </c>
      <c r="AT135" s="1">
        <f t="shared" si="38"/>
        <v>7</v>
      </c>
      <c r="AU135" s="1">
        <f t="shared" si="39"/>
        <v>7</v>
      </c>
      <c r="AV135" s="1">
        <f t="shared" si="40"/>
        <v>0</v>
      </c>
      <c r="AW135" s="1">
        <f t="shared" si="41"/>
        <v>0</v>
      </c>
      <c r="AX135" s="1">
        <f t="shared" si="42"/>
        <v>10</v>
      </c>
      <c r="AY135" s="1">
        <f t="shared" si="43"/>
        <v>9</v>
      </c>
      <c r="AZ135" s="1">
        <f t="shared" si="44"/>
        <v>5</v>
      </c>
      <c r="BA135" s="1">
        <f t="shared" si="45"/>
        <v>10</v>
      </c>
      <c r="BB135" s="1">
        <f t="shared" si="46"/>
        <v>10</v>
      </c>
      <c r="BC135" s="21">
        <f t="shared" si="47"/>
        <v>8.8000000000000007</v>
      </c>
      <c r="BD135" s="21">
        <f t="shared" si="48"/>
        <v>3.5</v>
      </c>
      <c r="BE135" s="21">
        <f t="shared" si="49"/>
        <v>9</v>
      </c>
      <c r="BF135" s="21">
        <f t="shared" si="50"/>
        <v>7.9</v>
      </c>
      <c r="BG135" s="3" t="s">
        <v>1532</v>
      </c>
    </row>
    <row r="136" spans="1:59" ht="13" x14ac:dyDescent="0.15">
      <c r="A136" s="2">
        <v>43576.102348680557</v>
      </c>
      <c r="B136" s="3" t="s">
        <v>29</v>
      </c>
      <c r="C136" s="3" t="s">
        <v>1491</v>
      </c>
      <c r="D136" s="3" t="s">
        <v>1532</v>
      </c>
      <c r="E136" s="58" t="s">
        <v>1477</v>
      </c>
      <c r="F136" s="3" t="s">
        <v>187</v>
      </c>
      <c r="G136" s="3" t="s">
        <v>1495</v>
      </c>
      <c r="H136" s="3" t="s">
        <v>264</v>
      </c>
      <c r="I136" s="3">
        <v>9</v>
      </c>
      <c r="J136" s="5"/>
      <c r="K136" s="3" t="s">
        <v>68</v>
      </c>
      <c r="L136" s="3">
        <v>3</v>
      </c>
      <c r="M136" s="3">
        <v>3</v>
      </c>
      <c r="N136" s="5"/>
      <c r="O136" s="3" t="s">
        <v>87</v>
      </c>
      <c r="P136" s="5"/>
      <c r="Q136" s="3" t="s">
        <v>226</v>
      </c>
      <c r="R136" s="5"/>
      <c r="S136" s="3" t="s">
        <v>44</v>
      </c>
      <c r="T136" s="5"/>
      <c r="U136" s="3" t="s">
        <v>46</v>
      </c>
      <c r="V136" s="5"/>
      <c r="W136" s="3" t="s">
        <v>48</v>
      </c>
      <c r="X136" s="5"/>
      <c r="Y136" s="3" t="s">
        <v>50</v>
      </c>
      <c r="Z136" s="5"/>
      <c r="AA136" s="3">
        <v>8</v>
      </c>
      <c r="AB136" s="5"/>
      <c r="AC136" s="5"/>
      <c r="AD136" s="3">
        <v>8</v>
      </c>
      <c r="AE136" s="5"/>
      <c r="AF136" s="3" t="s">
        <v>56</v>
      </c>
      <c r="AG136" s="5"/>
      <c r="AH136" s="3" t="s">
        <v>197</v>
      </c>
      <c r="AI136" s="5"/>
      <c r="AJ136" s="5"/>
      <c r="AK136" s="3" t="s">
        <v>60</v>
      </c>
      <c r="AL136" s="5"/>
      <c r="AM136" s="11" t="s">
        <v>1496</v>
      </c>
      <c r="AN136" s="3" t="s">
        <v>1494</v>
      </c>
      <c r="AO136" s="6">
        <v>0.66666666666424135</v>
      </c>
      <c r="AP136" s="1">
        <f t="shared" si="34"/>
        <v>9</v>
      </c>
      <c r="AQ136" s="1">
        <f t="shared" si="35"/>
        <v>10</v>
      </c>
      <c r="AR136" s="1">
        <f t="shared" si="36"/>
        <v>10</v>
      </c>
      <c r="AS136" s="1">
        <f t="shared" si="37"/>
        <v>10</v>
      </c>
      <c r="AT136" s="1">
        <f t="shared" si="38"/>
        <v>5</v>
      </c>
      <c r="AU136" s="1">
        <f t="shared" si="39"/>
        <v>5</v>
      </c>
      <c r="AV136" s="1">
        <f t="shared" si="40"/>
        <v>0</v>
      </c>
      <c r="AW136" s="1">
        <f t="shared" si="41"/>
        <v>0</v>
      </c>
      <c r="AX136" s="1">
        <f t="shared" si="42"/>
        <v>8</v>
      </c>
      <c r="AY136" s="1">
        <f t="shared" si="43"/>
        <v>8</v>
      </c>
      <c r="AZ136" s="1">
        <f t="shared" si="44"/>
        <v>5</v>
      </c>
      <c r="BA136" s="1">
        <f t="shared" si="45"/>
        <v>5</v>
      </c>
      <c r="BB136" s="1">
        <f t="shared" si="46"/>
        <v>10</v>
      </c>
      <c r="BC136" s="21">
        <f t="shared" si="47"/>
        <v>8.8000000000000007</v>
      </c>
      <c r="BD136" s="21">
        <f t="shared" si="48"/>
        <v>2.5</v>
      </c>
      <c r="BE136" s="21">
        <f t="shared" si="49"/>
        <v>6.5</v>
      </c>
      <c r="BF136" s="21">
        <f t="shared" si="50"/>
        <v>7.2</v>
      </c>
      <c r="BG136" s="3" t="s">
        <v>1532</v>
      </c>
    </row>
    <row r="137" spans="1:59" ht="13" x14ac:dyDescent="0.15">
      <c r="A137" s="2">
        <v>43576.65266605324</v>
      </c>
      <c r="B137" s="3" t="s">
        <v>29</v>
      </c>
      <c r="C137" s="3" t="s">
        <v>1491</v>
      </c>
      <c r="D137" s="3" t="s">
        <v>1532</v>
      </c>
      <c r="E137" s="58" t="s">
        <v>1477</v>
      </c>
      <c r="F137" s="3" t="s">
        <v>187</v>
      </c>
      <c r="G137" s="3" t="s">
        <v>1497</v>
      </c>
      <c r="H137" s="3" t="s">
        <v>35</v>
      </c>
      <c r="I137" s="3">
        <v>1</v>
      </c>
      <c r="J137" s="5"/>
      <c r="K137" s="3" t="s">
        <v>381</v>
      </c>
      <c r="L137" s="5">
        <v>0</v>
      </c>
      <c r="M137" s="5">
        <v>0</v>
      </c>
      <c r="N137" s="3" t="s">
        <v>1498</v>
      </c>
      <c r="O137" s="3">
        <v>8</v>
      </c>
      <c r="P137" s="5"/>
      <c r="Q137" s="3" t="s">
        <v>42</v>
      </c>
      <c r="R137" s="5"/>
      <c r="S137" s="3" t="s">
        <v>90</v>
      </c>
      <c r="T137" s="5"/>
      <c r="U137" s="3">
        <v>9</v>
      </c>
      <c r="V137" s="5"/>
      <c r="W137" s="3" t="s">
        <v>48</v>
      </c>
      <c r="X137" s="5"/>
      <c r="Y137" s="3" t="s">
        <v>50</v>
      </c>
      <c r="Z137" s="5"/>
      <c r="AA137" s="3">
        <v>7</v>
      </c>
      <c r="AB137" s="5"/>
      <c r="AC137" s="5"/>
      <c r="AD137" s="3">
        <v>7</v>
      </c>
      <c r="AE137" s="5"/>
      <c r="AF137" s="3">
        <v>4</v>
      </c>
      <c r="AG137" s="5"/>
      <c r="AH137" s="3">
        <v>4</v>
      </c>
      <c r="AI137" s="3">
        <v>0</v>
      </c>
      <c r="AJ137" s="5"/>
      <c r="AK137" s="3" t="s">
        <v>60</v>
      </c>
      <c r="AL137" s="5"/>
      <c r="AM137" s="5" t="s">
        <v>1502</v>
      </c>
      <c r="AN137" s="3" t="s">
        <v>1494</v>
      </c>
      <c r="AO137" s="6">
        <v>0.68055555555474712</v>
      </c>
      <c r="AP137" s="1">
        <f t="shared" si="34"/>
        <v>1</v>
      </c>
      <c r="AQ137" s="1">
        <f t="shared" si="35"/>
        <v>0</v>
      </c>
      <c r="AR137" s="1">
        <f t="shared" si="36"/>
        <v>8</v>
      </c>
      <c r="AS137" s="1">
        <f t="shared" si="37"/>
        <v>5</v>
      </c>
      <c r="AT137" s="1">
        <f t="shared" si="38"/>
        <v>0</v>
      </c>
      <c r="AU137" s="1">
        <f t="shared" si="39"/>
        <v>9</v>
      </c>
      <c r="AV137" s="1">
        <f t="shared" si="40"/>
        <v>0</v>
      </c>
      <c r="AW137" s="1">
        <f t="shared" si="41"/>
        <v>0</v>
      </c>
      <c r="AX137" s="1">
        <f t="shared" si="42"/>
        <v>7</v>
      </c>
      <c r="AY137" s="1">
        <f t="shared" si="43"/>
        <v>7</v>
      </c>
      <c r="AZ137" s="1">
        <f t="shared" si="44"/>
        <v>4</v>
      </c>
      <c r="BA137" s="1">
        <f t="shared" si="45"/>
        <v>4</v>
      </c>
      <c r="BB137" s="1">
        <f t="shared" si="46"/>
        <v>10</v>
      </c>
      <c r="BC137" s="21">
        <f t="shared" si="47"/>
        <v>2.8</v>
      </c>
      <c r="BD137" s="21">
        <f t="shared" si="48"/>
        <v>4.5</v>
      </c>
      <c r="BE137" s="21">
        <f t="shared" si="49"/>
        <v>5.5</v>
      </c>
      <c r="BF137" s="21">
        <f t="shared" si="50"/>
        <v>4.4000000000000004</v>
      </c>
      <c r="BG137" s="3" t="s">
        <v>1532</v>
      </c>
    </row>
    <row r="138" spans="1:59" ht="13" hidden="1" x14ac:dyDescent="0.15">
      <c r="A138" s="35">
        <v>43576.676918599536</v>
      </c>
      <c r="B138" s="36" t="s">
        <v>770</v>
      </c>
      <c r="C138" s="36" t="s">
        <v>1491</v>
      </c>
      <c r="D138" s="39" t="s">
        <v>1532</v>
      </c>
      <c r="E138" s="36" t="s">
        <v>1477</v>
      </c>
      <c r="F138" s="36" t="s">
        <v>187</v>
      </c>
      <c r="G138" s="36" t="s">
        <v>1499</v>
      </c>
      <c r="H138" s="36" t="s">
        <v>35</v>
      </c>
      <c r="I138" s="36">
        <v>3</v>
      </c>
      <c r="J138" s="37"/>
      <c r="K138" s="36">
        <v>3</v>
      </c>
      <c r="L138" s="37">
        <v>0</v>
      </c>
      <c r="M138" s="37">
        <v>0</v>
      </c>
      <c r="N138" s="36" t="s">
        <v>1500</v>
      </c>
      <c r="O138" s="36" t="s">
        <v>87</v>
      </c>
      <c r="P138" s="37"/>
      <c r="Q138" s="36" t="s">
        <v>42</v>
      </c>
      <c r="R138" s="36" t="s">
        <v>1501</v>
      </c>
      <c r="S138" s="36" t="s">
        <v>90</v>
      </c>
      <c r="T138" s="37"/>
      <c r="U138" s="36">
        <v>9</v>
      </c>
      <c r="V138" s="37"/>
      <c r="W138" s="36" t="s">
        <v>48</v>
      </c>
      <c r="X138" s="37"/>
      <c r="Y138" s="36" t="s">
        <v>92</v>
      </c>
      <c r="Z138" s="37"/>
      <c r="AA138" s="36">
        <v>8</v>
      </c>
      <c r="AB138" s="37"/>
      <c r="AC138" s="37"/>
      <c r="AD138" s="36">
        <v>7</v>
      </c>
      <c r="AE138" s="37"/>
      <c r="AF138" s="36">
        <v>3</v>
      </c>
      <c r="AG138" s="37"/>
      <c r="AH138" s="36">
        <v>3</v>
      </c>
      <c r="AI138" s="36">
        <v>0</v>
      </c>
      <c r="AJ138" s="37"/>
      <c r="AK138" s="36" t="s">
        <v>60</v>
      </c>
      <c r="AL138" s="37"/>
      <c r="AM138" s="36" t="s">
        <v>1502</v>
      </c>
      <c r="AN138" s="36" t="s">
        <v>1494</v>
      </c>
      <c r="AO138" s="38">
        <v>0.67361111110949423</v>
      </c>
      <c r="AP138" s="1">
        <f t="shared" si="34"/>
        <v>3</v>
      </c>
      <c r="AQ138" s="1">
        <f t="shared" si="35"/>
        <v>3</v>
      </c>
      <c r="AR138" s="1">
        <f t="shared" si="36"/>
        <v>10</v>
      </c>
      <c r="AS138" s="1">
        <f t="shared" si="37"/>
        <v>5</v>
      </c>
      <c r="AT138" s="1">
        <f t="shared" si="38"/>
        <v>0</v>
      </c>
      <c r="AU138" s="1">
        <f t="shared" si="39"/>
        <v>9</v>
      </c>
      <c r="AV138" s="1">
        <f t="shared" si="40"/>
        <v>0</v>
      </c>
      <c r="AW138" s="1">
        <f t="shared" si="41"/>
        <v>5</v>
      </c>
      <c r="AX138" s="1">
        <f t="shared" si="42"/>
        <v>8</v>
      </c>
      <c r="AY138" s="1">
        <f t="shared" si="43"/>
        <v>7</v>
      </c>
      <c r="AZ138" s="1">
        <f t="shared" si="44"/>
        <v>3</v>
      </c>
      <c r="BA138" s="1">
        <f t="shared" si="45"/>
        <v>3</v>
      </c>
      <c r="BB138" s="1">
        <f t="shared" si="46"/>
        <v>10</v>
      </c>
      <c r="BC138" s="21">
        <f t="shared" si="47"/>
        <v>4.2</v>
      </c>
      <c r="BD138" s="21">
        <f t="shared" si="48"/>
        <v>5.333333333333333</v>
      </c>
      <c r="BE138" s="21">
        <f t="shared" si="49"/>
        <v>5.333333333333333</v>
      </c>
      <c r="BF138" s="21">
        <f t="shared" si="50"/>
        <v>5.2333333333333334</v>
      </c>
      <c r="BG138" s="3" t="s">
        <v>1532</v>
      </c>
    </row>
    <row r="139" spans="1:59" ht="13" x14ac:dyDescent="0.15">
      <c r="A139" s="2">
        <v>43576.71760880787</v>
      </c>
      <c r="B139" s="3" t="s">
        <v>29</v>
      </c>
      <c r="C139" s="3" t="s">
        <v>1491</v>
      </c>
      <c r="D139" s="3" t="s">
        <v>1532</v>
      </c>
      <c r="E139" s="58" t="s">
        <v>1477</v>
      </c>
      <c r="F139" s="3" t="s">
        <v>187</v>
      </c>
      <c r="G139" s="3" t="s">
        <v>1503</v>
      </c>
      <c r="H139" s="3" t="s">
        <v>35</v>
      </c>
      <c r="I139" s="3" t="s">
        <v>36</v>
      </c>
      <c r="J139" s="5"/>
      <c r="K139" s="3" t="s">
        <v>68</v>
      </c>
      <c r="L139" s="3">
        <v>1.5</v>
      </c>
      <c r="M139" s="5"/>
      <c r="N139" s="5"/>
      <c r="O139" s="3" t="s">
        <v>87</v>
      </c>
      <c r="P139" s="5"/>
      <c r="Q139" s="3">
        <v>6</v>
      </c>
      <c r="R139" s="5"/>
      <c r="S139" s="3" t="s">
        <v>44</v>
      </c>
      <c r="T139" s="5"/>
      <c r="U139" s="3" t="s">
        <v>183</v>
      </c>
      <c r="V139" s="5"/>
      <c r="W139" s="3" t="s">
        <v>74</v>
      </c>
      <c r="X139" s="5"/>
      <c r="Y139" s="3" t="s">
        <v>92</v>
      </c>
      <c r="Z139" s="5"/>
      <c r="AA139" s="3" t="s">
        <v>291</v>
      </c>
      <c r="AB139" s="5"/>
      <c r="AC139" s="5"/>
      <c r="AD139" s="3">
        <v>7</v>
      </c>
      <c r="AE139" s="5"/>
      <c r="AF139" s="3" t="s">
        <v>56</v>
      </c>
      <c r="AG139" s="3" t="s">
        <v>1504</v>
      </c>
      <c r="AH139" s="3" t="s">
        <v>197</v>
      </c>
      <c r="AI139" s="3">
        <v>5</v>
      </c>
      <c r="AJ139" s="5"/>
      <c r="AK139" s="3" t="s">
        <v>111</v>
      </c>
      <c r="AL139" s="5"/>
      <c r="AM139" s="11" t="s">
        <v>1505</v>
      </c>
      <c r="AN139" s="3" t="s">
        <v>1494</v>
      </c>
      <c r="AO139" s="6">
        <v>0.70833333333575865</v>
      </c>
      <c r="AP139" s="1">
        <f t="shared" si="34"/>
        <v>5</v>
      </c>
      <c r="AQ139" s="1">
        <f t="shared" si="35"/>
        <v>10</v>
      </c>
      <c r="AR139" s="1">
        <f t="shared" si="36"/>
        <v>10</v>
      </c>
      <c r="AS139" s="1">
        <f t="shared" si="37"/>
        <v>6</v>
      </c>
      <c r="AT139" s="1">
        <f t="shared" si="38"/>
        <v>5</v>
      </c>
      <c r="AU139" s="1">
        <f t="shared" si="39"/>
        <v>10</v>
      </c>
      <c r="AV139" s="1">
        <f t="shared" si="40"/>
        <v>5</v>
      </c>
      <c r="AW139" s="1">
        <f t="shared" si="41"/>
        <v>5</v>
      </c>
      <c r="AX139" s="1">
        <f t="shared" si="42"/>
        <v>10</v>
      </c>
      <c r="AY139" s="1">
        <f t="shared" si="43"/>
        <v>7</v>
      </c>
      <c r="AZ139" s="1">
        <f t="shared" si="44"/>
        <v>5</v>
      </c>
      <c r="BA139" s="1">
        <f t="shared" si="45"/>
        <v>5</v>
      </c>
      <c r="BB139" s="1">
        <f t="shared" si="46"/>
        <v>5</v>
      </c>
      <c r="BC139" s="21">
        <f t="shared" si="47"/>
        <v>7.2</v>
      </c>
      <c r="BD139" s="21">
        <f t="shared" si="48"/>
        <v>7.5</v>
      </c>
      <c r="BE139" s="21">
        <f t="shared" si="49"/>
        <v>7</v>
      </c>
      <c r="BF139" s="21">
        <f t="shared" si="50"/>
        <v>7</v>
      </c>
      <c r="BG139" s="3" t="s">
        <v>1532</v>
      </c>
    </row>
    <row r="140" spans="1:59" ht="13" x14ac:dyDescent="0.15">
      <c r="A140" s="2">
        <v>43576.90078059028</v>
      </c>
      <c r="B140" s="3" t="s">
        <v>29</v>
      </c>
      <c r="C140" s="3" t="s">
        <v>1491</v>
      </c>
      <c r="D140" s="3" t="s">
        <v>1532</v>
      </c>
      <c r="E140" s="58" t="s">
        <v>1477</v>
      </c>
      <c r="F140" s="3" t="s">
        <v>187</v>
      </c>
      <c r="G140" s="3" t="s">
        <v>1506</v>
      </c>
      <c r="H140" s="3" t="s">
        <v>35</v>
      </c>
      <c r="I140" s="3">
        <v>7</v>
      </c>
      <c r="J140" s="5"/>
      <c r="K140" s="3">
        <v>7</v>
      </c>
      <c r="L140" s="3">
        <v>1.5</v>
      </c>
      <c r="M140" s="5"/>
      <c r="N140" s="5"/>
      <c r="O140" s="3" t="s">
        <v>87</v>
      </c>
      <c r="P140" s="5"/>
      <c r="Q140" s="3" t="s">
        <v>226</v>
      </c>
      <c r="R140" s="5"/>
      <c r="S140" s="3" t="s">
        <v>44</v>
      </c>
      <c r="T140" s="5"/>
      <c r="U140" s="3" t="s">
        <v>183</v>
      </c>
      <c r="V140" s="5"/>
      <c r="W140" s="3" t="s">
        <v>48</v>
      </c>
      <c r="X140" s="5"/>
      <c r="Y140" s="3" t="s">
        <v>92</v>
      </c>
      <c r="Z140" s="5"/>
      <c r="AA140" s="3">
        <v>8</v>
      </c>
      <c r="AB140" s="5"/>
      <c r="AC140" s="5"/>
      <c r="AD140" s="3">
        <v>8</v>
      </c>
      <c r="AE140" s="5"/>
      <c r="AF140" s="3" t="s">
        <v>56</v>
      </c>
      <c r="AG140" s="5"/>
      <c r="AH140" s="3" t="s">
        <v>176</v>
      </c>
      <c r="AI140" s="5"/>
      <c r="AJ140" s="5"/>
      <c r="AK140" s="3" t="s">
        <v>60</v>
      </c>
      <c r="AL140" s="5"/>
      <c r="AM140" s="11" t="s">
        <v>1507</v>
      </c>
      <c r="AN140" s="3" t="s">
        <v>1494</v>
      </c>
      <c r="AO140" s="6">
        <v>0.71875</v>
      </c>
      <c r="AP140" s="1">
        <f t="shared" si="34"/>
        <v>7</v>
      </c>
      <c r="AQ140" s="1">
        <f t="shared" si="35"/>
        <v>7</v>
      </c>
      <c r="AR140" s="1">
        <f t="shared" si="36"/>
        <v>10</v>
      </c>
      <c r="AS140" s="1">
        <f t="shared" si="37"/>
        <v>10</v>
      </c>
      <c r="AT140" s="1">
        <f t="shared" si="38"/>
        <v>5</v>
      </c>
      <c r="AU140" s="1">
        <f t="shared" si="39"/>
        <v>10</v>
      </c>
      <c r="AV140" s="1">
        <f t="shared" si="40"/>
        <v>0</v>
      </c>
      <c r="AW140" s="1">
        <f t="shared" si="41"/>
        <v>5</v>
      </c>
      <c r="AX140" s="1">
        <f t="shared" si="42"/>
        <v>8</v>
      </c>
      <c r="AY140" s="1">
        <f t="shared" si="43"/>
        <v>8</v>
      </c>
      <c r="AZ140" s="1">
        <f t="shared" si="44"/>
        <v>5</v>
      </c>
      <c r="BA140" s="1">
        <f t="shared" si="45"/>
        <v>10</v>
      </c>
      <c r="BB140" s="1">
        <f t="shared" si="46"/>
        <v>10</v>
      </c>
      <c r="BC140" s="21">
        <f t="shared" si="47"/>
        <v>7.8</v>
      </c>
      <c r="BD140" s="21">
        <f t="shared" si="48"/>
        <v>5.833333333333333</v>
      </c>
      <c r="BE140" s="21">
        <f t="shared" si="49"/>
        <v>8.1666666666666661</v>
      </c>
      <c r="BF140" s="21">
        <f t="shared" si="50"/>
        <v>7.7</v>
      </c>
      <c r="BG140" s="3" t="s">
        <v>1532</v>
      </c>
    </row>
    <row r="141" spans="1:59" ht="13" x14ac:dyDescent="0.15">
      <c r="A141" s="2">
        <v>43576.906229918983</v>
      </c>
      <c r="B141" s="3" t="s">
        <v>29</v>
      </c>
      <c r="C141" s="3" t="s">
        <v>1491</v>
      </c>
      <c r="D141" s="3" t="s">
        <v>1532</v>
      </c>
      <c r="E141" s="58" t="s">
        <v>1477</v>
      </c>
      <c r="F141" s="3" t="s">
        <v>187</v>
      </c>
      <c r="G141" s="3" t="s">
        <v>1508</v>
      </c>
      <c r="H141" s="3" t="s">
        <v>264</v>
      </c>
      <c r="I141" s="3">
        <v>7</v>
      </c>
      <c r="J141" s="5"/>
      <c r="K141" s="3">
        <v>9</v>
      </c>
      <c r="L141" s="3">
        <v>2.6</v>
      </c>
      <c r="M141" s="3">
        <v>2</v>
      </c>
      <c r="N141" s="5"/>
      <c r="O141" s="3" t="s">
        <v>87</v>
      </c>
      <c r="P141" s="5"/>
      <c r="Q141" s="3" t="s">
        <v>226</v>
      </c>
      <c r="R141" s="5"/>
      <c r="S141" s="3">
        <v>7</v>
      </c>
      <c r="T141" s="5"/>
      <c r="U141" s="3" t="s">
        <v>183</v>
      </c>
      <c r="V141" s="5"/>
      <c r="W141" s="3" t="s">
        <v>48</v>
      </c>
      <c r="X141" s="5"/>
      <c r="Y141" s="3" t="s">
        <v>92</v>
      </c>
      <c r="Z141" s="5"/>
      <c r="AA141" s="3">
        <v>9</v>
      </c>
      <c r="AB141" s="5"/>
      <c r="AC141" s="5"/>
      <c r="AD141" s="3">
        <v>9</v>
      </c>
      <c r="AE141" s="5"/>
      <c r="AF141" s="3" t="s">
        <v>208</v>
      </c>
      <c r="AG141" s="5"/>
      <c r="AH141" s="3" t="s">
        <v>176</v>
      </c>
      <c r="AI141" s="5"/>
      <c r="AJ141" s="5"/>
      <c r="AK141" s="3" t="s">
        <v>60</v>
      </c>
      <c r="AL141" s="5"/>
      <c r="AM141" s="11" t="s">
        <v>1509</v>
      </c>
      <c r="AN141" s="3" t="s">
        <v>1494</v>
      </c>
      <c r="AO141" s="6">
        <v>0.72222222221898846</v>
      </c>
      <c r="AP141" s="1">
        <f t="shared" si="34"/>
        <v>7</v>
      </c>
      <c r="AQ141" s="1">
        <f t="shared" si="35"/>
        <v>9</v>
      </c>
      <c r="AR141" s="1">
        <f t="shared" si="36"/>
        <v>10</v>
      </c>
      <c r="AS141" s="1">
        <f t="shared" si="37"/>
        <v>10</v>
      </c>
      <c r="AT141" s="1">
        <f t="shared" si="38"/>
        <v>7</v>
      </c>
      <c r="AU141" s="1">
        <f t="shared" si="39"/>
        <v>10</v>
      </c>
      <c r="AV141" s="1">
        <f t="shared" si="40"/>
        <v>0</v>
      </c>
      <c r="AW141" s="1">
        <f t="shared" si="41"/>
        <v>5</v>
      </c>
      <c r="AX141" s="1">
        <f t="shared" si="42"/>
        <v>9</v>
      </c>
      <c r="AY141" s="1">
        <f t="shared" si="43"/>
        <v>9</v>
      </c>
      <c r="AZ141" s="1">
        <f t="shared" si="44"/>
        <v>10</v>
      </c>
      <c r="BA141" s="1">
        <f t="shared" si="45"/>
        <v>10</v>
      </c>
      <c r="BB141" s="1">
        <f t="shared" si="46"/>
        <v>10</v>
      </c>
      <c r="BC141" s="21">
        <f t="shared" si="47"/>
        <v>8.6</v>
      </c>
      <c r="BD141" s="21">
        <f t="shared" si="48"/>
        <v>5.833333333333333</v>
      </c>
      <c r="BE141" s="21">
        <f t="shared" si="49"/>
        <v>9.5</v>
      </c>
      <c r="BF141" s="21">
        <f t="shared" si="50"/>
        <v>8.3666666666666671</v>
      </c>
      <c r="BG141" s="3" t="s">
        <v>1532</v>
      </c>
    </row>
    <row r="142" spans="1:59" ht="13" x14ac:dyDescent="0.15">
      <c r="A142" s="2">
        <v>43576.913151921297</v>
      </c>
      <c r="B142" s="3" t="s">
        <v>29</v>
      </c>
      <c r="C142" s="3" t="s">
        <v>1491</v>
      </c>
      <c r="D142" s="3" t="s">
        <v>1532</v>
      </c>
      <c r="E142" s="58" t="s">
        <v>1477</v>
      </c>
      <c r="F142" s="3" t="s">
        <v>187</v>
      </c>
      <c r="G142" s="3" t="s">
        <v>1510</v>
      </c>
      <c r="H142" s="3" t="s">
        <v>264</v>
      </c>
      <c r="I142" s="3">
        <v>9</v>
      </c>
      <c r="J142" s="5"/>
      <c r="K142" s="3">
        <v>7</v>
      </c>
      <c r="L142" s="3">
        <v>2</v>
      </c>
      <c r="M142" s="3">
        <v>1.7</v>
      </c>
      <c r="N142" s="5"/>
      <c r="O142" s="3" t="s">
        <v>87</v>
      </c>
      <c r="P142" s="5"/>
      <c r="Q142" s="3" t="s">
        <v>226</v>
      </c>
      <c r="R142" s="5"/>
      <c r="S142" s="3">
        <v>9</v>
      </c>
      <c r="T142" s="5"/>
      <c r="U142" s="3">
        <v>9</v>
      </c>
      <c r="V142" s="5"/>
      <c r="W142" s="3" t="s">
        <v>48</v>
      </c>
      <c r="X142" s="5"/>
      <c r="Y142" s="3" t="s">
        <v>50</v>
      </c>
      <c r="Z142" s="5"/>
      <c r="AA142" s="3" t="s">
        <v>291</v>
      </c>
      <c r="AB142" s="5"/>
      <c r="AC142" s="5"/>
      <c r="AD142" s="3" t="s">
        <v>343</v>
      </c>
      <c r="AE142" s="5"/>
      <c r="AF142" s="3" t="s">
        <v>56</v>
      </c>
      <c r="AG142" s="5"/>
      <c r="AH142" s="3" t="s">
        <v>176</v>
      </c>
      <c r="AI142" s="5"/>
      <c r="AJ142" s="5"/>
      <c r="AK142" s="3" t="s">
        <v>60</v>
      </c>
      <c r="AL142" s="5"/>
      <c r="AM142" s="11" t="s">
        <v>1511</v>
      </c>
      <c r="AN142" s="3" t="s">
        <v>1494</v>
      </c>
      <c r="AO142" s="6">
        <v>0.75</v>
      </c>
      <c r="AP142" s="1">
        <f t="shared" si="34"/>
        <v>9</v>
      </c>
      <c r="AQ142" s="1">
        <f t="shared" si="35"/>
        <v>7</v>
      </c>
      <c r="AR142" s="1">
        <f t="shared" si="36"/>
        <v>10</v>
      </c>
      <c r="AS142" s="1">
        <f t="shared" si="37"/>
        <v>10</v>
      </c>
      <c r="AT142" s="1">
        <f t="shared" si="38"/>
        <v>9</v>
      </c>
      <c r="AU142" s="1">
        <f t="shared" si="39"/>
        <v>9</v>
      </c>
      <c r="AV142" s="1">
        <f t="shared" si="40"/>
        <v>0</v>
      </c>
      <c r="AW142" s="1">
        <f t="shared" si="41"/>
        <v>0</v>
      </c>
      <c r="AX142" s="1">
        <f t="shared" si="42"/>
        <v>10</v>
      </c>
      <c r="AY142" s="1">
        <f t="shared" si="43"/>
        <v>10</v>
      </c>
      <c r="AZ142" s="1">
        <f t="shared" si="44"/>
        <v>5</v>
      </c>
      <c r="BA142" s="1">
        <f t="shared" si="45"/>
        <v>10</v>
      </c>
      <c r="BB142" s="1">
        <f t="shared" si="46"/>
        <v>10</v>
      </c>
      <c r="BC142" s="21">
        <f t="shared" si="47"/>
        <v>9</v>
      </c>
      <c r="BD142" s="21">
        <f t="shared" si="48"/>
        <v>4.5</v>
      </c>
      <c r="BE142" s="21">
        <f t="shared" si="49"/>
        <v>9.1666666666666661</v>
      </c>
      <c r="BF142" s="21">
        <f t="shared" si="50"/>
        <v>8.2333333333333325</v>
      </c>
      <c r="BG142" s="3" t="s">
        <v>1532</v>
      </c>
    </row>
    <row r="143" spans="1:59" ht="13" x14ac:dyDescent="0.15">
      <c r="A143" s="2">
        <v>43576.920214907412</v>
      </c>
      <c r="B143" s="3" t="s">
        <v>29</v>
      </c>
      <c r="C143" s="3" t="s">
        <v>1491</v>
      </c>
      <c r="D143" s="3" t="s">
        <v>1532</v>
      </c>
      <c r="E143" s="58" t="s">
        <v>1477</v>
      </c>
      <c r="F143" s="3" t="s">
        <v>187</v>
      </c>
      <c r="G143" s="3" t="s">
        <v>1512</v>
      </c>
      <c r="H143" s="3" t="s">
        <v>264</v>
      </c>
      <c r="I143" s="3" t="s">
        <v>36</v>
      </c>
      <c r="J143" s="5"/>
      <c r="K143" s="3" t="s">
        <v>38</v>
      </c>
      <c r="L143" s="3">
        <v>2</v>
      </c>
      <c r="M143" s="3">
        <v>1.6</v>
      </c>
      <c r="N143" s="5"/>
      <c r="O143" s="3" t="s">
        <v>87</v>
      </c>
      <c r="P143" s="5"/>
      <c r="Q143" s="3">
        <v>8</v>
      </c>
      <c r="R143" s="5"/>
      <c r="S143" s="3" t="s">
        <v>44</v>
      </c>
      <c r="T143" s="5"/>
      <c r="U143" s="3">
        <v>7</v>
      </c>
      <c r="V143" s="5"/>
      <c r="W143" s="3" t="s">
        <v>48</v>
      </c>
      <c r="X143" s="5"/>
      <c r="Y143" s="3">
        <v>2</v>
      </c>
      <c r="Z143" s="5"/>
      <c r="AA143" s="3" t="s">
        <v>291</v>
      </c>
      <c r="AB143" s="5"/>
      <c r="AC143" s="5"/>
      <c r="AD143" s="3" t="s">
        <v>343</v>
      </c>
      <c r="AE143" s="5"/>
      <c r="AF143" s="3">
        <v>8</v>
      </c>
      <c r="AG143" s="5"/>
      <c r="AH143" s="3" t="s">
        <v>176</v>
      </c>
      <c r="AI143" s="5"/>
      <c r="AJ143" s="5"/>
      <c r="AK143" s="3" t="s">
        <v>60</v>
      </c>
      <c r="AL143" s="5"/>
      <c r="AM143" s="11" t="s">
        <v>1513</v>
      </c>
      <c r="AN143" s="3" t="s">
        <v>1494</v>
      </c>
      <c r="AO143" s="6">
        <v>0.75694444444525288</v>
      </c>
      <c r="AP143" s="1">
        <f t="shared" si="34"/>
        <v>5</v>
      </c>
      <c r="AQ143" s="1">
        <f t="shared" si="35"/>
        <v>5</v>
      </c>
      <c r="AR143" s="1">
        <f t="shared" si="36"/>
        <v>10</v>
      </c>
      <c r="AS143" s="1">
        <f t="shared" si="37"/>
        <v>8</v>
      </c>
      <c r="AT143" s="1">
        <f t="shared" si="38"/>
        <v>5</v>
      </c>
      <c r="AU143" s="1">
        <f t="shared" si="39"/>
        <v>7</v>
      </c>
      <c r="AV143" s="1">
        <f t="shared" si="40"/>
        <v>0</v>
      </c>
      <c r="AW143" s="1">
        <f t="shared" si="41"/>
        <v>2</v>
      </c>
      <c r="AX143" s="1">
        <f t="shared" si="42"/>
        <v>10</v>
      </c>
      <c r="AY143" s="1">
        <f t="shared" si="43"/>
        <v>10</v>
      </c>
      <c r="AZ143" s="1">
        <f t="shared" si="44"/>
        <v>8</v>
      </c>
      <c r="BA143" s="1">
        <f t="shared" si="45"/>
        <v>10</v>
      </c>
      <c r="BB143" s="1">
        <f t="shared" si="46"/>
        <v>10</v>
      </c>
      <c r="BC143" s="21">
        <f t="shared" si="47"/>
        <v>6.6</v>
      </c>
      <c r="BD143" s="21">
        <f t="shared" si="48"/>
        <v>3.8333333333333335</v>
      </c>
      <c r="BE143" s="21">
        <f t="shared" si="49"/>
        <v>9.6666666666666661</v>
      </c>
      <c r="BF143" s="21">
        <f t="shared" si="50"/>
        <v>7</v>
      </c>
      <c r="BG143" s="3" t="s">
        <v>1532</v>
      </c>
    </row>
    <row r="144" spans="1:59" ht="13" x14ac:dyDescent="0.15">
      <c r="A144" s="2">
        <v>43576.92757349537</v>
      </c>
      <c r="B144" s="3" t="s">
        <v>29</v>
      </c>
      <c r="C144" s="3" t="s">
        <v>1491</v>
      </c>
      <c r="D144" s="3" t="s">
        <v>1532</v>
      </c>
      <c r="E144" s="58" t="s">
        <v>1477</v>
      </c>
      <c r="F144" s="3" t="s">
        <v>100</v>
      </c>
      <c r="G144" s="3" t="s">
        <v>1514</v>
      </c>
      <c r="H144" s="3" t="s">
        <v>66</v>
      </c>
      <c r="I144" s="3" t="s">
        <v>36</v>
      </c>
      <c r="J144" s="5"/>
      <c r="K144" s="3" t="s">
        <v>38</v>
      </c>
      <c r="L144" s="3">
        <v>1.7</v>
      </c>
      <c r="M144" s="5"/>
      <c r="N144" s="5"/>
      <c r="O144" s="3" t="s">
        <v>87</v>
      </c>
      <c r="P144" s="5"/>
      <c r="Q144" s="3" t="s">
        <v>42</v>
      </c>
      <c r="R144" s="5"/>
      <c r="S144" s="3" t="s">
        <v>44</v>
      </c>
      <c r="T144" s="5"/>
      <c r="U144" s="3" t="s">
        <v>183</v>
      </c>
      <c r="V144" s="5"/>
      <c r="W144" s="3" t="s">
        <v>48</v>
      </c>
      <c r="X144" s="5"/>
      <c r="Y144" s="3" t="s">
        <v>92</v>
      </c>
      <c r="Z144" s="5"/>
      <c r="AA144" s="3">
        <v>7</v>
      </c>
      <c r="AB144" s="5"/>
      <c r="AC144" s="5"/>
      <c r="AD144" s="3" t="s">
        <v>54</v>
      </c>
      <c r="AE144" s="5"/>
      <c r="AF144" s="3">
        <v>2</v>
      </c>
      <c r="AG144" s="5"/>
      <c r="AH144" s="3" t="s">
        <v>176</v>
      </c>
      <c r="AI144" s="3">
        <v>7</v>
      </c>
      <c r="AJ144" s="5"/>
      <c r="AK144" s="3" t="s">
        <v>111</v>
      </c>
      <c r="AL144" s="3" t="s">
        <v>1515</v>
      </c>
      <c r="AM144" s="11" t="s">
        <v>1516</v>
      </c>
      <c r="AN144" s="3" t="s">
        <v>1494</v>
      </c>
      <c r="AO144" s="6">
        <v>0.77083333333575865</v>
      </c>
      <c r="AP144" s="1">
        <f t="shared" si="34"/>
        <v>5</v>
      </c>
      <c r="AQ144" s="1">
        <f t="shared" si="35"/>
        <v>5</v>
      </c>
      <c r="AR144" s="1">
        <f t="shared" si="36"/>
        <v>10</v>
      </c>
      <c r="AS144" s="1">
        <f t="shared" si="37"/>
        <v>5</v>
      </c>
      <c r="AT144" s="1">
        <f t="shared" si="38"/>
        <v>5</v>
      </c>
      <c r="AU144" s="1">
        <f t="shared" si="39"/>
        <v>10</v>
      </c>
      <c r="AV144" s="1">
        <f t="shared" si="40"/>
        <v>0</v>
      </c>
      <c r="AW144" s="1">
        <f t="shared" si="41"/>
        <v>5</v>
      </c>
      <c r="AX144" s="1">
        <f t="shared" si="42"/>
        <v>7</v>
      </c>
      <c r="AY144" s="1">
        <f t="shared" si="43"/>
        <v>5</v>
      </c>
      <c r="AZ144" s="1">
        <f t="shared" si="44"/>
        <v>2</v>
      </c>
      <c r="BA144" s="1">
        <f t="shared" si="45"/>
        <v>10</v>
      </c>
      <c r="BB144" s="1">
        <f t="shared" si="46"/>
        <v>5</v>
      </c>
      <c r="BC144" s="21">
        <f t="shared" si="47"/>
        <v>6</v>
      </c>
      <c r="BD144" s="21">
        <f t="shared" si="48"/>
        <v>5.833333333333333</v>
      </c>
      <c r="BE144" s="21">
        <f t="shared" si="49"/>
        <v>6.833333333333333</v>
      </c>
      <c r="BF144" s="21">
        <f t="shared" si="50"/>
        <v>6.0333333333333332</v>
      </c>
      <c r="BG144" s="3" t="s">
        <v>1532</v>
      </c>
    </row>
    <row r="145" spans="1:59" ht="13" x14ac:dyDescent="0.15">
      <c r="A145" s="2">
        <v>43576.985298206018</v>
      </c>
      <c r="B145" s="3" t="s">
        <v>29</v>
      </c>
      <c r="C145" s="3" t="s">
        <v>1491</v>
      </c>
      <c r="D145" s="3" t="s">
        <v>1532</v>
      </c>
      <c r="E145" s="58" t="s">
        <v>1477</v>
      </c>
      <c r="F145" s="3" t="s">
        <v>147</v>
      </c>
      <c r="G145" s="3" t="s">
        <v>1517</v>
      </c>
      <c r="H145" s="3" t="s">
        <v>66</v>
      </c>
      <c r="I145" s="3">
        <v>9</v>
      </c>
      <c r="J145" s="5"/>
      <c r="K145" s="3" t="s">
        <v>68</v>
      </c>
      <c r="L145" s="5"/>
      <c r="M145" s="5"/>
      <c r="N145" s="5"/>
      <c r="O145" s="3" t="s">
        <v>87</v>
      </c>
      <c r="P145" s="5"/>
      <c r="Q145" s="3" t="s">
        <v>226</v>
      </c>
      <c r="R145" s="5"/>
      <c r="S145" s="3">
        <v>9</v>
      </c>
      <c r="T145" s="5"/>
      <c r="U145" s="3">
        <v>8</v>
      </c>
      <c r="V145" s="5"/>
      <c r="W145" s="3" t="s">
        <v>48</v>
      </c>
      <c r="X145" s="5"/>
      <c r="Y145" s="3" t="s">
        <v>92</v>
      </c>
      <c r="Z145" s="5"/>
      <c r="AA145" s="3">
        <v>2</v>
      </c>
      <c r="AB145" s="5"/>
      <c r="AC145" s="5"/>
      <c r="AD145" s="3" t="s">
        <v>54</v>
      </c>
      <c r="AE145" s="5"/>
      <c r="AF145" s="3" t="s">
        <v>56</v>
      </c>
      <c r="AG145" s="5"/>
      <c r="AH145" s="3" t="s">
        <v>58</v>
      </c>
      <c r="AI145" s="5"/>
      <c r="AJ145" s="5"/>
      <c r="AK145" s="3" t="s">
        <v>111</v>
      </c>
      <c r="AL145" s="5"/>
      <c r="AM145" s="5"/>
      <c r="AN145" s="3" t="s">
        <v>1494</v>
      </c>
      <c r="AO145" s="6">
        <v>0.76041666666424135</v>
      </c>
      <c r="AP145" s="1">
        <f t="shared" si="34"/>
        <v>9</v>
      </c>
      <c r="AQ145" s="1">
        <f t="shared" si="35"/>
        <v>10</v>
      </c>
      <c r="AR145" s="1">
        <f t="shared" si="36"/>
        <v>10</v>
      </c>
      <c r="AS145" s="1">
        <f t="shared" si="37"/>
        <v>10</v>
      </c>
      <c r="AT145" s="1">
        <f t="shared" si="38"/>
        <v>9</v>
      </c>
      <c r="AU145" s="1">
        <f t="shared" si="39"/>
        <v>8</v>
      </c>
      <c r="AV145" s="1">
        <f t="shared" si="40"/>
        <v>0</v>
      </c>
      <c r="AW145" s="1">
        <f t="shared" si="41"/>
        <v>5</v>
      </c>
      <c r="AX145" s="1">
        <f t="shared" si="42"/>
        <v>2</v>
      </c>
      <c r="AY145" s="1">
        <f t="shared" si="43"/>
        <v>5</v>
      </c>
      <c r="AZ145" s="1">
        <f t="shared" si="44"/>
        <v>5</v>
      </c>
      <c r="BA145" s="1">
        <f t="shared" si="45"/>
        <v>0</v>
      </c>
      <c r="BB145" s="1">
        <f t="shared" si="46"/>
        <v>5</v>
      </c>
      <c r="BC145" s="21">
        <f t="shared" si="47"/>
        <v>9.6</v>
      </c>
      <c r="BD145" s="21">
        <f t="shared" si="48"/>
        <v>4.833333333333333</v>
      </c>
      <c r="BE145" s="21">
        <f t="shared" si="49"/>
        <v>2.3333333333333335</v>
      </c>
      <c r="BF145" s="21">
        <f t="shared" si="50"/>
        <v>6.7333333333333334</v>
      </c>
      <c r="BG145" s="3" t="s">
        <v>1532</v>
      </c>
    </row>
    <row r="146" spans="1:59" ht="13" x14ac:dyDescent="0.15">
      <c r="A146" s="2">
        <v>43576.990062638884</v>
      </c>
      <c r="B146" s="3" t="s">
        <v>29</v>
      </c>
      <c r="C146" s="3" t="s">
        <v>1491</v>
      </c>
      <c r="D146" s="3" t="s">
        <v>1532</v>
      </c>
      <c r="E146" s="58" t="s">
        <v>1477</v>
      </c>
      <c r="F146" s="3" t="s">
        <v>147</v>
      </c>
      <c r="G146" s="3" t="s">
        <v>1518</v>
      </c>
      <c r="H146" s="3" t="s">
        <v>66</v>
      </c>
      <c r="I146" s="3" t="s">
        <v>223</v>
      </c>
      <c r="J146" s="5"/>
      <c r="K146" s="3">
        <v>9</v>
      </c>
      <c r="L146" s="3">
        <v>2.4</v>
      </c>
      <c r="M146" s="3">
        <v>2</v>
      </c>
      <c r="N146" s="5"/>
      <c r="O146" s="3" t="s">
        <v>87</v>
      </c>
      <c r="P146" s="5"/>
      <c r="Q146" s="3">
        <v>9</v>
      </c>
      <c r="R146" s="5"/>
      <c r="S146" s="3" t="s">
        <v>560</v>
      </c>
      <c r="T146" s="5"/>
      <c r="U146" s="3" t="s">
        <v>91</v>
      </c>
      <c r="V146" s="3" t="s">
        <v>1519</v>
      </c>
      <c r="W146" s="3" t="s">
        <v>48</v>
      </c>
      <c r="X146" s="5"/>
      <c r="Y146" s="3" t="s">
        <v>92</v>
      </c>
      <c r="Z146" s="5"/>
      <c r="AA146" s="3">
        <v>6</v>
      </c>
      <c r="AB146" s="5"/>
      <c r="AC146" s="5"/>
      <c r="AD146" s="3" t="s">
        <v>54</v>
      </c>
      <c r="AE146" s="5"/>
      <c r="AF146" s="3" t="s">
        <v>56</v>
      </c>
      <c r="AG146" s="5"/>
      <c r="AH146" s="3" t="s">
        <v>197</v>
      </c>
      <c r="AI146" s="3">
        <v>4</v>
      </c>
      <c r="AJ146" s="5"/>
      <c r="AK146" s="3" t="s">
        <v>111</v>
      </c>
      <c r="AL146" s="5"/>
      <c r="AM146" s="5"/>
      <c r="AN146" s="3" t="s">
        <v>1494</v>
      </c>
      <c r="AO146" s="6">
        <v>0.76388888889050577</v>
      </c>
      <c r="AP146" s="1">
        <f t="shared" si="34"/>
        <v>10</v>
      </c>
      <c r="AQ146" s="1">
        <f t="shared" si="35"/>
        <v>9</v>
      </c>
      <c r="AR146" s="1">
        <f t="shared" si="36"/>
        <v>10</v>
      </c>
      <c r="AS146" s="1">
        <f t="shared" si="37"/>
        <v>9</v>
      </c>
      <c r="AT146" s="1">
        <f t="shared" si="38"/>
        <v>10</v>
      </c>
      <c r="AU146" s="1">
        <f t="shared" si="39"/>
        <v>0</v>
      </c>
      <c r="AV146" s="1">
        <f t="shared" si="40"/>
        <v>0</v>
      </c>
      <c r="AW146" s="1">
        <f t="shared" si="41"/>
        <v>5</v>
      </c>
      <c r="AX146" s="1">
        <f t="shared" si="42"/>
        <v>6</v>
      </c>
      <c r="AY146" s="1">
        <f t="shared" si="43"/>
        <v>5</v>
      </c>
      <c r="AZ146" s="1">
        <f t="shared" si="44"/>
        <v>5</v>
      </c>
      <c r="BA146" s="1">
        <f t="shared" si="45"/>
        <v>5</v>
      </c>
      <c r="BB146" s="1">
        <f t="shared" si="46"/>
        <v>5</v>
      </c>
      <c r="BC146" s="21">
        <f t="shared" si="47"/>
        <v>9.6</v>
      </c>
      <c r="BD146" s="21">
        <f t="shared" si="48"/>
        <v>0.83333333333333337</v>
      </c>
      <c r="BE146" s="21">
        <f t="shared" si="49"/>
        <v>5.333333333333333</v>
      </c>
      <c r="BF146" s="21">
        <f t="shared" si="50"/>
        <v>6.5333333333333332</v>
      </c>
      <c r="BG146" s="3" t="s">
        <v>1532</v>
      </c>
    </row>
    <row r="147" spans="1:59" ht="13" x14ac:dyDescent="0.15">
      <c r="A147" s="2">
        <v>43576.993519143522</v>
      </c>
      <c r="B147" s="3" t="s">
        <v>29</v>
      </c>
      <c r="C147" s="3" t="s">
        <v>1491</v>
      </c>
      <c r="D147" s="3" t="s">
        <v>1532</v>
      </c>
      <c r="E147" s="58" t="s">
        <v>1477</v>
      </c>
      <c r="F147" s="3" t="s">
        <v>147</v>
      </c>
      <c r="G147" s="3" t="s">
        <v>1520</v>
      </c>
      <c r="H147" s="3" t="s">
        <v>66</v>
      </c>
      <c r="I147" s="3" t="s">
        <v>223</v>
      </c>
      <c r="J147" s="5"/>
      <c r="K147" s="3" t="s">
        <v>68</v>
      </c>
      <c r="L147" s="3">
        <v>3</v>
      </c>
      <c r="M147" s="3">
        <v>1.5</v>
      </c>
      <c r="N147" s="5"/>
      <c r="O147" s="3" t="s">
        <v>87</v>
      </c>
      <c r="P147" s="5"/>
      <c r="Q147" s="3" t="s">
        <v>226</v>
      </c>
      <c r="R147" s="5"/>
      <c r="S147" s="3" t="s">
        <v>560</v>
      </c>
      <c r="T147" s="5"/>
      <c r="U147" s="3" t="s">
        <v>91</v>
      </c>
      <c r="V147" s="3" t="s">
        <v>1521</v>
      </c>
      <c r="W147" s="3" t="s">
        <v>48</v>
      </c>
      <c r="X147" s="5"/>
      <c r="Y147" s="3" t="s">
        <v>92</v>
      </c>
      <c r="Z147" s="5"/>
      <c r="AA147" s="3" t="s">
        <v>52</v>
      </c>
      <c r="AB147" s="5"/>
      <c r="AC147" s="5"/>
      <c r="AD147" s="3" t="s">
        <v>54</v>
      </c>
      <c r="AE147" s="5"/>
      <c r="AF147" s="3" t="s">
        <v>56</v>
      </c>
      <c r="AG147" s="5"/>
      <c r="AH147" s="3" t="s">
        <v>197</v>
      </c>
      <c r="AI147" s="3">
        <v>3</v>
      </c>
      <c r="AJ147" s="5"/>
      <c r="AK147" s="3" t="s">
        <v>111</v>
      </c>
      <c r="AL147" s="5"/>
      <c r="AM147" s="5"/>
      <c r="AN147" s="3" t="s">
        <v>1494</v>
      </c>
      <c r="AO147" s="6">
        <v>0.76736111110949423</v>
      </c>
      <c r="AP147" s="1">
        <f t="shared" si="34"/>
        <v>10</v>
      </c>
      <c r="AQ147" s="1">
        <f t="shared" si="35"/>
        <v>10</v>
      </c>
      <c r="AR147" s="1">
        <f t="shared" si="36"/>
        <v>10</v>
      </c>
      <c r="AS147" s="1">
        <f t="shared" si="37"/>
        <v>10</v>
      </c>
      <c r="AT147" s="1">
        <f t="shared" si="38"/>
        <v>10</v>
      </c>
      <c r="AU147" s="1">
        <f t="shared" si="39"/>
        <v>0</v>
      </c>
      <c r="AV147" s="1">
        <f t="shared" si="40"/>
        <v>0</v>
      </c>
      <c r="AW147" s="1">
        <f t="shared" si="41"/>
        <v>5</v>
      </c>
      <c r="AX147" s="1">
        <f t="shared" si="42"/>
        <v>5</v>
      </c>
      <c r="AY147" s="1">
        <f t="shared" si="43"/>
        <v>5</v>
      </c>
      <c r="AZ147" s="1">
        <f t="shared" si="44"/>
        <v>5</v>
      </c>
      <c r="BA147" s="1">
        <f t="shared" si="45"/>
        <v>5</v>
      </c>
      <c r="BB147" s="1">
        <f t="shared" si="46"/>
        <v>5</v>
      </c>
      <c r="BC147" s="21">
        <f t="shared" si="47"/>
        <v>10</v>
      </c>
      <c r="BD147" s="21">
        <f t="shared" si="48"/>
        <v>0.83333333333333337</v>
      </c>
      <c r="BE147" s="21">
        <f t="shared" si="49"/>
        <v>5</v>
      </c>
      <c r="BF147" s="21">
        <f t="shared" si="50"/>
        <v>6.666666666666667</v>
      </c>
      <c r="BG147" s="3" t="s">
        <v>1532</v>
      </c>
    </row>
    <row r="148" spans="1:59" ht="13" x14ac:dyDescent="0.15">
      <c r="A148" s="2">
        <v>43577.002308750001</v>
      </c>
      <c r="B148" s="3" t="s">
        <v>29</v>
      </c>
      <c r="C148" s="3" t="s">
        <v>1491</v>
      </c>
      <c r="D148" s="3" t="s">
        <v>1532</v>
      </c>
      <c r="E148" s="58" t="s">
        <v>1477</v>
      </c>
      <c r="F148" s="3" t="s">
        <v>147</v>
      </c>
      <c r="G148" s="3" t="s">
        <v>1522</v>
      </c>
      <c r="H148" s="3" t="s">
        <v>66</v>
      </c>
      <c r="I148" s="3" t="s">
        <v>223</v>
      </c>
      <c r="J148" s="5"/>
      <c r="K148" s="3" t="s">
        <v>68</v>
      </c>
      <c r="L148" s="3">
        <v>3</v>
      </c>
      <c r="M148" s="3">
        <v>1.7</v>
      </c>
      <c r="N148" s="5"/>
      <c r="O148" s="3" t="s">
        <v>87</v>
      </c>
      <c r="P148" s="5"/>
      <c r="Q148" s="3" t="s">
        <v>226</v>
      </c>
      <c r="R148" s="5"/>
      <c r="S148" s="3" t="s">
        <v>560</v>
      </c>
      <c r="T148" s="5"/>
      <c r="U148" s="3" t="s">
        <v>91</v>
      </c>
      <c r="V148" s="3" t="s">
        <v>1523</v>
      </c>
      <c r="W148" s="3" t="s">
        <v>48</v>
      </c>
      <c r="X148" s="5"/>
      <c r="Y148" s="3" t="s">
        <v>92</v>
      </c>
      <c r="Z148" s="5"/>
      <c r="AA148" s="3" t="s">
        <v>52</v>
      </c>
      <c r="AB148" s="5"/>
      <c r="AC148" s="5"/>
      <c r="AD148" s="3" t="s">
        <v>54</v>
      </c>
      <c r="AE148" s="5"/>
      <c r="AF148" s="3" t="s">
        <v>56</v>
      </c>
      <c r="AG148" s="5"/>
      <c r="AH148" s="3" t="s">
        <v>197</v>
      </c>
      <c r="AI148" s="3">
        <v>3</v>
      </c>
      <c r="AJ148" s="5"/>
      <c r="AK148" s="3" t="s">
        <v>111</v>
      </c>
      <c r="AL148" s="5"/>
      <c r="AM148" s="5"/>
      <c r="AN148" s="3" t="s">
        <v>1494</v>
      </c>
      <c r="AO148" s="6">
        <v>0.77430555555474712</v>
      </c>
      <c r="AP148" s="1">
        <f t="shared" si="34"/>
        <v>10</v>
      </c>
      <c r="AQ148" s="1">
        <f t="shared" si="35"/>
        <v>10</v>
      </c>
      <c r="AR148" s="1">
        <f t="shared" si="36"/>
        <v>10</v>
      </c>
      <c r="AS148" s="1">
        <f t="shared" si="37"/>
        <v>10</v>
      </c>
      <c r="AT148" s="1">
        <f t="shared" si="38"/>
        <v>10</v>
      </c>
      <c r="AU148" s="1">
        <f t="shared" si="39"/>
        <v>0</v>
      </c>
      <c r="AV148" s="1">
        <f t="shared" si="40"/>
        <v>0</v>
      </c>
      <c r="AW148" s="1">
        <f t="shared" si="41"/>
        <v>5</v>
      </c>
      <c r="AX148" s="1">
        <f t="shared" si="42"/>
        <v>5</v>
      </c>
      <c r="AY148" s="1">
        <f t="shared" si="43"/>
        <v>5</v>
      </c>
      <c r="AZ148" s="1">
        <f t="shared" si="44"/>
        <v>5</v>
      </c>
      <c r="BA148" s="1">
        <f t="shared" si="45"/>
        <v>5</v>
      </c>
      <c r="BB148" s="1">
        <f t="shared" si="46"/>
        <v>5</v>
      </c>
      <c r="BC148" s="21">
        <f t="shared" si="47"/>
        <v>10</v>
      </c>
      <c r="BD148" s="21">
        <f t="shared" si="48"/>
        <v>0.83333333333333337</v>
      </c>
      <c r="BE148" s="21">
        <f t="shared" si="49"/>
        <v>5</v>
      </c>
      <c r="BF148" s="21">
        <f t="shared" si="50"/>
        <v>6.666666666666667</v>
      </c>
      <c r="BG148" s="3" t="s">
        <v>1532</v>
      </c>
    </row>
    <row r="149" spans="1:59" ht="13" x14ac:dyDescent="0.15">
      <c r="A149" s="2">
        <v>43577.076466678242</v>
      </c>
      <c r="B149" s="3" t="s">
        <v>29</v>
      </c>
      <c r="C149" s="3" t="s">
        <v>1491</v>
      </c>
      <c r="D149" s="3" t="s">
        <v>1532</v>
      </c>
      <c r="E149" s="58" t="s">
        <v>1477</v>
      </c>
      <c r="F149" s="3" t="s">
        <v>113</v>
      </c>
      <c r="G149" s="3" t="s">
        <v>1524</v>
      </c>
      <c r="H149" s="3" t="s">
        <v>35</v>
      </c>
      <c r="I149" s="3">
        <v>7</v>
      </c>
      <c r="J149" s="5"/>
      <c r="K149" s="3" t="s">
        <v>68</v>
      </c>
      <c r="L149" s="3">
        <v>3</v>
      </c>
      <c r="M149" s="5"/>
      <c r="N149" s="5"/>
      <c r="O149" s="3">
        <v>9</v>
      </c>
      <c r="P149" s="5"/>
      <c r="Q149" s="3" t="s">
        <v>226</v>
      </c>
      <c r="R149" s="5"/>
      <c r="S149" s="3">
        <v>8</v>
      </c>
      <c r="T149" s="5"/>
      <c r="U149" s="3" t="s">
        <v>183</v>
      </c>
      <c r="V149" s="5"/>
      <c r="W149" s="3" t="s">
        <v>1072</v>
      </c>
      <c r="X149" s="5"/>
      <c r="Y149" s="3">
        <v>8</v>
      </c>
      <c r="Z149" s="5"/>
      <c r="AA149" s="3" t="s">
        <v>52</v>
      </c>
      <c r="AB149" s="5"/>
      <c r="AC149" s="5"/>
      <c r="AD149" s="3" t="s">
        <v>54</v>
      </c>
      <c r="AE149" s="5"/>
      <c r="AF149" s="3" t="s">
        <v>275</v>
      </c>
      <c r="AG149" s="3" t="s">
        <v>1525</v>
      </c>
      <c r="AH149" s="3" t="s">
        <v>58</v>
      </c>
      <c r="AI149" s="5"/>
      <c r="AJ149" s="5"/>
      <c r="AK149" s="3" t="s">
        <v>111</v>
      </c>
      <c r="AL149" s="5"/>
      <c r="AM149" s="5"/>
      <c r="AN149" s="3" t="s">
        <v>1494</v>
      </c>
      <c r="AO149" s="6">
        <v>0.86458333333575865</v>
      </c>
      <c r="AP149" s="1">
        <f t="shared" si="34"/>
        <v>7</v>
      </c>
      <c r="AQ149" s="1">
        <f t="shared" si="35"/>
        <v>10</v>
      </c>
      <c r="AR149" s="1">
        <f t="shared" si="36"/>
        <v>9</v>
      </c>
      <c r="AS149" s="1">
        <f t="shared" si="37"/>
        <v>10</v>
      </c>
      <c r="AT149" s="1">
        <f t="shared" si="38"/>
        <v>8</v>
      </c>
      <c r="AU149" s="1">
        <f t="shared" si="39"/>
        <v>10</v>
      </c>
      <c r="AV149" s="1">
        <f t="shared" si="40"/>
        <v>10</v>
      </c>
      <c r="AW149" s="1">
        <f t="shared" si="41"/>
        <v>8</v>
      </c>
      <c r="AX149" s="1">
        <f t="shared" si="42"/>
        <v>5</v>
      </c>
      <c r="AY149" s="1">
        <f t="shared" si="43"/>
        <v>5</v>
      </c>
      <c r="AZ149" s="1">
        <f t="shared" si="44"/>
        <v>0</v>
      </c>
      <c r="BA149" s="1">
        <f t="shared" si="45"/>
        <v>0</v>
      </c>
      <c r="BB149" s="1">
        <f t="shared" si="46"/>
        <v>5</v>
      </c>
      <c r="BC149" s="21">
        <f t="shared" si="47"/>
        <v>8.8000000000000007</v>
      </c>
      <c r="BD149" s="21">
        <f t="shared" si="48"/>
        <v>9.6666666666666661</v>
      </c>
      <c r="BE149" s="21">
        <f t="shared" si="49"/>
        <v>2.5</v>
      </c>
      <c r="BF149" s="21">
        <f t="shared" si="50"/>
        <v>7.333333333333333</v>
      </c>
      <c r="BG149" s="3" t="s">
        <v>1532</v>
      </c>
    </row>
    <row r="150" spans="1:59" ht="13" x14ac:dyDescent="0.15">
      <c r="A150" s="2">
        <v>43577.098266724541</v>
      </c>
      <c r="B150" s="3" t="s">
        <v>29</v>
      </c>
      <c r="C150" s="3" t="s">
        <v>1491</v>
      </c>
      <c r="D150" s="3" t="s">
        <v>1532</v>
      </c>
      <c r="E150" s="58" t="s">
        <v>1477</v>
      </c>
      <c r="F150" s="3" t="s">
        <v>113</v>
      </c>
      <c r="G150" s="3" t="s">
        <v>1526</v>
      </c>
      <c r="H150" s="3" t="s">
        <v>66</v>
      </c>
      <c r="I150" s="3">
        <v>9</v>
      </c>
      <c r="J150" s="5"/>
      <c r="K150" s="3">
        <v>9</v>
      </c>
      <c r="L150" s="3">
        <v>2</v>
      </c>
      <c r="M150" s="5"/>
      <c r="N150" s="5"/>
      <c r="O150" s="3">
        <v>8</v>
      </c>
      <c r="P150" s="5"/>
      <c r="Q150" s="3" t="s">
        <v>226</v>
      </c>
      <c r="R150" s="5"/>
      <c r="S150" s="3">
        <v>8</v>
      </c>
      <c r="T150" s="5"/>
      <c r="U150" s="3" t="s">
        <v>183</v>
      </c>
      <c r="V150" s="5"/>
      <c r="W150" s="3" t="s">
        <v>1072</v>
      </c>
      <c r="X150" s="5"/>
      <c r="Y150" s="3">
        <v>9</v>
      </c>
      <c r="Z150" s="5"/>
      <c r="AA150" s="3">
        <v>2</v>
      </c>
      <c r="AB150" s="5"/>
      <c r="AC150" s="5"/>
      <c r="AD150" s="3">
        <v>6</v>
      </c>
      <c r="AE150" s="5"/>
      <c r="AF150" s="3" t="s">
        <v>208</v>
      </c>
      <c r="AG150" s="5"/>
      <c r="AH150" s="3">
        <v>3</v>
      </c>
      <c r="AI150" s="5"/>
      <c r="AJ150" s="5"/>
      <c r="AK150" s="3" t="s">
        <v>111</v>
      </c>
      <c r="AL150" s="5"/>
      <c r="AM150" s="5"/>
      <c r="AN150" s="3" t="s">
        <v>1494</v>
      </c>
      <c r="AO150" s="6">
        <v>0.79166666666424135</v>
      </c>
      <c r="AP150" s="1">
        <f t="shared" si="34"/>
        <v>9</v>
      </c>
      <c r="AQ150" s="1">
        <f t="shared" si="35"/>
        <v>9</v>
      </c>
      <c r="AR150" s="1">
        <f t="shared" si="36"/>
        <v>8</v>
      </c>
      <c r="AS150" s="1">
        <f t="shared" si="37"/>
        <v>10</v>
      </c>
      <c r="AT150" s="1">
        <f t="shared" si="38"/>
        <v>8</v>
      </c>
      <c r="AU150" s="1">
        <f t="shared" si="39"/>
        <v>10</v>
      </c>
      <c r="AV150" s="1">
        <f t="shared" si="40"/>
        <v>10</v>
      </c>
      <c r="AW150" s="1">
        <f t="shared" si="41"/>
        <v>9</v>
      </c>
      <c r="AX150" s="1">
        <f t="shared" si="42"/>
        <v>2</v>
      </c>
      <c r="AY150" s="1">
        <f t="shared" si="43"/>
        <v>6</v>
      </c>
      <c r="AZ150" s="1">
        <f t="shared" si="44"/>
        <v>10</v>
      </c>
      <c r="BA150" s="1">
        <f t="shared" si="45"/>
        <v>3</v>
      </c>
      <c r="BB150" s="1">
        <f t="shared" si="46"/>
        <v>5</v>
      </c>
      <c r="BC150" s="21">
        <f t="shared" si="47"/>
        <v>8.8000000000000007</v>
      </c>
      <c r="BD150" s="21">
        <f t="shared" si="48"/>
        <v>9.8333333333333339</v>
      </c>
      <c r="BE150" s="21">
        <f t="shared" si="49"/>
        <v>4.333333333333333</v>
      </c>
      <c r="BF150" s="21">
        <f t="shared" si="50"/>
        <v>7.7333333333333334</v>
      </c>
      <c r="BG150" s="3" t="s">
        <v>1532</v>
      </c>
    </row>
    <row r="151" spans="1:59" ht="13" x14ac:dyDescent="0.15">
      <c r="A151" s="2">
        <v>43577.104878506943</v>
      </c>
      <c r="B151" s="3" t="s">
        <v>29</v>
      </c>
      <c r="C151" s="3" t="s">
        <v>1491</v>
      </c>
      <c r="D151" s="3" t="s">
        <v>1532</v>
      </c>
      <c r="E151" s="58" t="s">
        <v>1477</v>
      </c>
      <c r="F151" s="3" t="s">
        <v>315</v>
      </c>
      <c r="G151" s="3" t="s">
        <v>1527</v>
      </c>
      <c r="H151" s="3" t="s">
        <v>66</v>
      </c>
      <c r="I151" s="3" t="s">
        <v>223</v>
      </c>
      <c r="J151" s="5"/>
      <c r="K151" s="3">
        <v>8</v>
      </c>
      <c r="L151" s="4">
        <v>2.1</v>
      </c>
      <c r="M151" s="5"/>
      <c r="N151" s="5"/>
      <c r="O151" s="3" t="s">
        <v>87</v>
      </c>
      <c r="P151" s="5"/>
      <c r="Q151" s="3" t="s">
        <v>226</v>
      </c>
      <c r="R151" s="5"/>
      <c r="S151" s="3" t="s">
        <v>560</v>
      </c>
      <c r="T151" s="5"/>
      <c r="U151" s="3" t="s">
        <v>183</v>
      </c>
      <c r="V151" s="5"/>
      <c r="W151" s="3" t="s">
        <v>1072</v>
      </c>
      <c r="X151" s="5"/>
      <c r="Y151" s="3">
        <v>7</v>
      </c>
      <c r="Z151" s="5"/>
      <c r="AA151" s="3" t="s">
        <v>52</v>
      </c>
      <c r="AB151" s="5"/>
      <c r="AC151" s="5"/>
      <c r="AD151" s="3" t="s">
        <v>54</v>
      </c>
      <c r="AE151" s="5"/>
      <c r="AF151" s="3" t="s">
        <v>275</v>
      </c>
      <c r="AG151" s="5"/>
      <c r="AH151" s="3" t="s">
        <v>58</v>
      </c>
      <c r="AI151" s="5"/>
      <c r="AJ151" s="5"/>
      <c r="AK151" s="3" t="s">
        <v>111</v>
      </c>
      <c r="AL151" s="5"/>
      <c r="AM151" s="5"/>
      <c r="AN151" s="3" t="s">
        <v>1494</v>
      </c>
      <c r="AO151" s="6">
        <v>0.82291666666424135</v>
      </c>
      <c r="AP151" s="1">
        <f t="shared" si="34"/>
        <v>10</v>
      </c>
      <c r="AQ151" s="1">
        <f t="shared" si="35"/>
        <v>8</v>
      </c>
      <c r="AR151" s="1">
        <f t="shared" si="36"/>
        <v>10</v>
      </c>
      <c r="AS151" s="1">
        <f t="shared" si="37"/>
        <v>10</v>
      </c>
      <c r="AT151" s="1">
        <f t="shared" si="38"/>
        <v>10</v>
      </c>
      <c r="AU151" s="1">
        <f t="shared" si="39"/>
        <v>10</v>
      </c>
      <c r="AV151" s="1">
        <f t="shared" si="40"/>
        <v>10</v>
      </c>
      <c r="AW151" s="1">
        <f t="shared" si="41"/>
        <v>7</v>
      </c>
      <c r="AX151" s="1">
        <f t="shared" si="42"/>
        <v>5</v>
      </c>
      <c r="AY151" s="1">
        <f t="shared" si="43"/>
        <v>5</v>
      </c>
      <c r="AZ151" s="1">
        <f t="shared" si="44"/>
        <v>0</v>
      </c>
      <c r="BA151" s="1">
        <f t="shared" si="45"/>
        <v>0</v>
      </c>
      <c r="BB151" s="1">
        <f t="shared" si="46"/>
        <v>5</v>
      </c>
      <c r="BC151" s="21">
        <f t="shared" si="47"/>
        <v>9.6</v>
      </c>
      <c r="BD151" s="21">
        <f t="shared" si="48"/>
        <v>9.5</v>
      </c>
      <c r="BE151" s="21">
        <f t="shared" si="49"/>
        <v>2.5</v>
      </c>
      <c r="BF151" s="21">
        <f t="shared" si="50"/>
        <v>7.7</v>
      </c>
      <c r="BG151" s="3" t="s">
        <v>1532</v>
      </c>
    </row>
    <row r="152" spans="1:59" ht="13" x14ac:dyDescent="0.15">
      <c r="A152" s="2">
        <v>43577.115855335651</v>
      </c>
      <c r="B152" s="3" t="s">
        <v>29</v>
      </c>
      <c r="C152" s="3" t="s">
        <v>1491</v>
      </c>
      <c r="D152" s="3" t="s">
        <v>1532</v>
      </c>
      <c r="E152" s="58" t="s">
        <v>1477</v>
      </c>
      <c r="F152" s="3" t="s">
        <v>33</v>
      </c>
      <c r="G152" s="3" t="s">
        <v>1528</v>
      </c>
      <c r="H152" s="3" t="s">
        <v>35</v>
      </c>
      <c r="I152" s="3" t="s">
        <v>223</v>
      </c>
      <c r="J152" s="5"/>
      <c r="K152" s="3" t="s">
        <v>68</v>
      </c>
      <c r="L152" s="3">
        <v>3.2</v>
      </c>
      <c r="M152" s="5"/>
      <c r="N152" s="5"/>
      <c r="O152" s="3" t="s">
        <v>87</v>
      </c>
      <c r="P152" s="5"/>
      <c r="Q152" s="3" t="s">
        <v>226</v>
      </c>
      <c r="R152" s="5"/>
      <c r="S152" s="3" t="s">
        <v>560</v>
      </c>
      <c r="T152" s="5"/>
      <c r="U152" s="3" t="s">
        <v>183</v>
      </c>
      <c r="V152" s="5"/>
      <c r="W152" s="3" t="s">
        <v>1072</v>
      </c>
      <c r="X152" s="5"/>
      <c r="Y152" s="3">
        <v>8</v>
      </c>
      <c r="Z152" s="5"/>
      <c r="AA152" s="3" t="s">
        <v>52</v>
      </c>
      <c r="AB152" s="5"/>
      <c r="AC152" s="5"/>
      <c r="AD152" s="3">
        <v>9</v>
      </c>
      <c r="AE152" s="5"/>
      <c r="AF152" s="3" t="s">
        <v>208</v>
      </c>
      <c r="AG152" s="5"/>
      <c r="AH152" s="3" t="s">
        <v>176</v>
      </c>
      <c r="AI152" s="5"/>
      <c r="AJ152" s="5"/>
      <c r="AK152" s="3" t="s">
        <v>111</v>
      </c>
      <c r="AL152" s="5"/>
      <c r="AM152" s="5"/>
      <c r="AN152" s="3" t="s">
        <v>1494</v>
      </c>
      <c r="AO152" s="6">
        <v>0.875</v>
      </c>
      <c r="AP152" s="1">
        <f t="shared" si="34"/>
        <v>10</v>
      </c>
      <c r="AQ152" s="1">
        <f t="shared" si="35"/>
        <v>10</v>
      </c>
      <c r="AR152" s="1">
        <f t="shared" si="36"/>
        <v>10</v>
      </c>
      <c r="AS152" s="1">
        <f t="shared" si="37"/>
        <v>10</v>
      </c>
      <c r="AT152" s="1">
        <f t="shared" si="38"/>
        <v>10</v>
      </c>
      <c r="AU152" s="1">
        <f t="shared" si="39"/>
        <v>10</v>
      </c>
      <c r="AV152" s="1">
        <f t="shared" si="40"/>
        <v>10</v>
      </c>
      <c r="AW152" s="1">
        <f t="shared" si="41"/>
        <v>8</v>
      </c>
      <c r="AX152" s="1">
        <f t="shared" si="42"/>
        <v>5</v>
      </c>
      <c r="AY152" s="1">
        <f t="shared" si="43"/>
        <v>9</v>
      </c>
      <c r="AZ152" s="1">
        <f t="shared" si="44"/>
        <v>10</v>
      </c>
      <c r="BA152" s="1">
        <f t="shared" si="45"/>
        <v>10</v>
      </c>
      <c r="BB152" s="1">
        <f t="shared" si="46"/>
        <v>5</v>
      </c>
      <c r="BC152" s="21">
        <f t="shared" si="47"/>
        <v>10</v>
      </c>
      <c r="BD152" s="21">
        <f t="shared" si="48"/>
        <v>9.6666666666666661</v>
      </c>
      <c r="BE152" s="21">
        <f t="shared" si="49"/>
        <v>8.1666666666666661</v>
      </c>
      <c r="BF152" s="21">
        <f t="shared" si="50"/>
        <v>9.0666666666666664</v>
      </c>
      <c r="BG152" s="3" t="s">
        <v>1532</v>
      </c>
    </row>
    <row r="153" spans="1:59" ht="13" x14ac:dyDescent="0.15">
      <c r="A153" s="2">
        <v>43577.125868090283</v>
      </c>
      <c r="B153" s="3" t="s">
        <v>29</v>
      </c>
      <c r="C153" s="3" t="s">
        <v>1491</v>
      </c>
      <c r="D153" s="3" t="s">
        <v>1532</v>
      </c>
      <c r="E153" s="58" t="s">
        <v>1477</v>
      </c>
      <c r="F153" s="3" t="s">
        <v>100</v>
      </c>
      <c r="G153" s="3" t="s">
        <v>1529</v>
      </c>
      <c r="H153" s="3" t="s">
        <v>35</v>
      </c>
      <c r="I153" s="3" t="s">
        <v>36</v>
      </c>
      <c r="J153" s="5"/>
      <c r="K153" s="3" t="s">
        <v>38</v>
      </c>
      <c r="L153" s="3">
        <v>1.5</v>
      </c>
      <c r="M153" s="5"/>
      <c r="N153" s="5"/>
      <c r="O153" s="3" t="s">
        <v>87</v>
      </c>
      <c r="P153" s="5"/>
      <c r="Q153" s="3" t="s">
        <v>226</v>
      </c>
      <c r="R153" s="5"/>
      <c r="S153" s="3" t="s">
        <v>560</v>
      </c>
      <c r="T153" s="5"/>
      <c r="U153" s="3" t="s">
        <v>183</v>
      </c>
      <c r="V153" s="5"/>
      <c r="W153" s="3" t="s">
        <v>1072</v>
      </c>
      <c r="X153" s="5"/>
      <c r="Y153" s="3" t="s">
        <v>92</v>
      </c>
      <c r="Z153" s="5"/>
      <c r="AA153" s="3" t="s">
        <v>52</v>
      </c>
      <c r="AB153" s="5"/>
      <c r="AC153" s="5"/>
      <c r="AD153" s="3" t="s">
        <v>54</v>
      </c>
      <c r="AE153" s="5"/>
      <c r="AF153" s="3" t="s">
        <v>56</v>
      </c>
      <c r="AG153" s="5"/>
      <c r="AH153" s="3">
        <v>2</v>
      </c>
      <c r="AI153" s="5"/>
      <c r="AJ153" s="5"/>
      <c r="AK153" s="3" t="s">
        <v>111</v>
      </c>
      <c r="AL153" s="5"/>
      <c r="AM153" s="3" t="s">
        <v>1530</v>
      </c>
      <c r="AN153" s="3" t="s">
        <v>1494</v>
      </c>
      <c r="AO153" s="6">
        <v>0.70833333333575865</v>
      </c>
      <c r="AP153" s="1">
        <f t="shared" si="34"/>
        <v>5</v>
      </c>
      <c r="AQ153" s="1">
        <f t="shared" si="35"/>
        <v>5</v>
      </c>
      <c r="AR153" s="1">
        <f t="shared" si="36"/>
        <v>10</v>
      </c>
      <c r="AS153" s="1">
        <f t="shared" si="37"/>
        <v>10</v>
      </c>
      <c r="AT153" s="1">
        <f t="shared" si="38"/>
        <v>10</v>
      </c>
      <c r="AU153" s="1">
        <f t="shared" si="39"/>
        <v>10</v>
      </c>
      <c r="AV153" s="1">
        <f t="shared" si="40"/>
        <v>10</v>
      </c>
      <c r="AW153" s="1">
        <f t="shared" si="41"/>
        <v>5</v>
      </c>
      <c r="AX153" s="1">
        <f t="shared" si="42"/>
        <v>5</v>
      </c>
      <c r="AY153" s="1">
        <f t="shared" si="43"/>
        <v>5</v>
      </c>
      <c r="AZ153" s="1">
        <f t="shared" si="44"/>
        <v>5</v>
      </c>
      <c r="BA153" s="1">
        <f t="shared" si="45"/>
        <v>2</v>
      </c>
      <c r="BB153" s="1">
        <f t="shared" si="46"/>
        <v>5</v>
      </c>
      <c r="BC153" s="21">
        <f t="shared" si="47"/>
        <v>8</v>
      </c>
      <c r="BD153" s="21">
        <f t="shared" si="48"/>
        <v>9.1666666666666661</v>
      </c>
      <c r="BE153" s="21">
        <f t="shared" si="49"/>
        <v>4</v>
      </c>
      <c r="BF153" s="21">
        <f t="shared" si="50"/>
        <v>7.1333333333333337</v>
      </c>
      <c r="BG153" s="3" t="s">
        <v>1532</v>
      </c>
    </row>
    <row r="154" spans="1:59" ht="13" hidden="1" x14ac:dyDescent="0.15">
      <c r="A154" s="35">
        <v>43406.392113043985</v>
      </c>
      <c r="B154" s="36" t="s">
        <v>770</v>
      </c>
      <c r="C154" s="36" t="s">
        <v>1531</v>
      </c>
      <c r="D154" s="39" t="s">
        <v>1532</v>
      </c>
      <c r="E154" s="36" t="s">
        <v>1477</v>
      </c>
      <c r="F154" s="36" t="s">
        <v>113</v>
      </c>
      <c r="G154" s="36" t="s">
        <v>1533</v>
      </c>
      <c r="H154" s="36" t="s">
        <v>264</v>
      </c>
      <c r="I154" s="36">
        <v>3</v>
      </c>
      <c r="J154" s="36" t="s">
        <v>1534</v>
      </c>
      <c r="K154" s="36">
        <v>1</v>
      </c>
      <c r="L154" s="37">
        <v>0</v>
      </c>
      <c r="M154" s="37">
        <v>0</v>
      </c>
      <c r="N154" s="37"/>
      <c r="O154" s="36">
        <v>3</v>
      </c>
      <c r="P154" s="37"/>
      <c r="Q154" s="36" t="s">
        <v>181</v>
      </c>
      <c r="R154" s="37"/>
      <c r="S154" s="36" t="s">
        <v>90</v>
      </c>
      <c r="T154" s="37"/>
      <c r="U154" s="36">
        <v>1</v>
      </c>
      <c r="V154" s="37"/>
      <c r="W154" s="36" t="s">
        <v>48</v>
      </c>
      <c r="X154" s="37"/>
      <c r="Y154" s="36" t="s">
        <v>50</v>
      </c>
      <c r="Z154" s="37"/>
      <c r="AA154" s="36">
        <v>3</v>
      </c>
      <c r="AB154" s="37"/>
      <c r="AC154" s="36" t="s">
        <v>1535</v>
      </c>
      <c r="AD154" s="36">
        <v>3</v>
      </c>
      <c r="AE154" s="37"/>
      <c r="AF154" s="36">
        <v>2</v>
      </c>
      <c r="AG154" s="37"/>
      <c r="AH154" s="36">
        <v>4</v>
      </c>
      <c r="AI154" s="37"/>
      <c r="AJ154" s="37"/>
      <c r="AK154" s="36" t="s">
        <v>574</v>
      </c>
      <c r="AL154" s="37"/>
      <c r="AM154" s="37"/>
      <c r="AN154" s="37"/>
      <c r="AO154" s="37"/>
      <c r="AP154" s="1">
        <f t="shared" si="34"/>
        <v>3</v>
      </c>
      <c r="AQ154" s="1">
        <f t="shared" si="35"/>
        <v>1</v>
      </c>
      <c r="AR154" s="1">
        <f t="shared" si="36"/>
        <v>3</v>
      </c>
      <c r="AS154" s="1">
        <f t="shared" si="37"/>
        <v>0</v>
      </c>
      <c r="AT154" s="1">
        <f t="shared" si="38"/>
        <v>0</v>
      </c>
      <c r="AU154" s="1">
        <f t="shared" si="39"/>
        <v>1</v>
      </c>
      <c r="AV154" s="1">
        <f t="shared" si="40"/>
        <v>0</v>
      </c>
      <c r="AW154" s="1">
        <f t="shared" si="41"/>
        <v>0</v>
      </c>
      <c r="AX154" s="1">
        <f t="shared" si="42"/>
        <v>3</v>
      </c>
      <c r="AY154" s="1">
        <f t="shared" si="43"/>
        <v>3</v>
      </c>
      <c r="AZ154" s="1">
        <f t="shared" si="44"/>
        <v>2</v>
      </c>
      <c r="BA154" s="1">
        <f t="shared" si="45"/>
        <v>4</v>
      </c>
      <c r="BB154" s="1">
        <f t="shared" si="46"/>
        <v>0</v>
      </c>
      <c r="BC154" s="21">
        <f t="shared" si="47"/>
        <v>1.4</v>
      </c>
      <c r="BD154" s="21">
        <f t="shared" si="48"/>
        <v>0.5</v>
      </c>
      <c r="BE154" s="21">
        <f t="shared" si="49"/>
        <v>3.1666666666666665</v>
      </c>
      <c r="BF154" s="21">
        <f t="shared" si="50"/>
        <v>1.4333333333333333</v>
      </c>
      <c r="BG154" s="3" t="s">
        <v>1532</v>
      </c>
    </row>
    <row r="155" spans="1:59" ht="13" x14ac:dyDescent="0.15">
      <c r="A155" s="2">
        <v>43576.089560428241</v>
      </c>
      <c r="B155" s="3" t="s">
        <v>29</v>
      </c>
      <c r="C155" s="3" t="s">
        <v>1491</v>
      </c>
      <c r="D155" s="3" t="s">
        <v>1532</v>
      </c>
      <c r="E155" s="58" t="s">
        <v>1477</v>
      </c>
      <c r="F155" s="3" t="s">
        <v>187</v>
      </c>
      <c r="G155" s="3" t="s">
        <v>1536</v>
      </c>
      <c r="H155" s="3" t="s">
        <v>264</v>
      </c>
      <c r="I155" s="3">
        <v>9</v>
      </c>
      <c r="J155" s="5"/>
      <c r="K155" s="3">
        <v>8</v>
      </c>
      <c r="L155" s="4">
        <v>2.1</v>
      </c>
      <c r="M155" s="3">
        <v>1.5</v>
      </c>
      <c r="N155" s="5"/>
      <c r="O155" s="3" t="s">
        <v>87</v>
      </c>
      <c r="P155" s="5"/>
      <c r="Q155" s="3" t="s">
        <v>226</v>
      </c>
      <c r="R155" s="5"/>
      <c r="S155" s="3">
        <v>9</v>
      </c>
      <c r="T155" s="5"/>
      <c r="U155" s="3">
        <v>9</v>
      </c>
      <c r="V155" s="5"/>
      <c r="W155" s="3">
        <v>4</v>
      </c>
      <c r="X155" s="5"/>
      <c r="Y155" s="3">
        <v>4</v>
      </c>
      <c r="Z155" s="5"/>
      <c r="AA155" s="3" t="s">
        <v>291</v>
      </c>
      <c r="AB155" s="5"/>
      <c r="AC155" s="5"/>
      <c r="AD155" s="3">
        <v>9</v>
      </c>
      <c r="AE155" s="5"/>
      <c r="AF155" s="3">
        <v>9</v>
      </c>
      <c r="AG155" s="5"/>
      <c r="AH155" s="3" t="s">
        <v>176</v>
      </c>
      <c r="AI155" s="3">
        <v>5</v>
      </c>
      <c r="AJ155" s="5"/>
      <c r="AK155" s="3" t="s">
        <v>60</v>
      </c>
      <c r="AL155" s="5"/>
      <c r="AM155" s="11" t="s">
        <v>1537</v>
      </c>
      <c r="AN155" s="3" t="s">
        <v>1494</v>
      </c>
      <c r="AO155" s="6">
        <v>0.625</v>
      </c>
      <c r="AP155" s="1">
        <f t="shared" si="34"/>
        <v>9</v>
      </c>
      <c r="AQ155" s="1">
        <f t="shared" si="35"/>
        <v>8</v>
      </c>
      <c r="AR155" s="1">
        <f t="shared" si="36"/>
        <v>10</v>
      </c>
      <c r="AS155" s="1">
        <f t="shared" si="37"/>
        <v>10</v>
      </c>
      <c r="AT155" s="1">
        <f t="shared" si="38"/>
        <v>9</v>
      </c>
      <c r="AU155" s="1">
        <f t="shared" si="39"/>
        <v>9</v>
      </c>
      <c r="AV155" s="1">
        <f t="shared" si="40"/>
        <v>4</v>
      </c>
      <c r="AW155" s="1">
        <f t="shared" si="41"/>
        <v>4</v>
      </c>
      <c r="AX155" s="1">
        <f t="shared" si="42"/>
        <v>10</v>
      </c>
      <c r="AY155" s="1">
        <f t="shared" si="43"/>
        <v>9</v>
      </c>
      <c r="AZ155" s="1">
        <f t="shared" si="44"/>
        <v>9</v>
      </c>
      <c r="BA155" s="1">
        <f t="shared" si="45"/>
        <v>10</v>
      </c>
      <c r="BB155" s="1">
        <f t="shared" si="46"/>
        <v>10</v>
      </c>
      <c r="BC155" s="21">
        <f t="shared" si="47"/>
        <v>9.1999999999999993</v>
      </c>
      <c r="BD155" s="21">
        <f t="shared" si="48"/>
        <v>6.5</v>
      </c>
      <c r="BE155" s="21">
        <f t="shared" si="49"/>
        <v>9.6666666666666661</v>
      </c>
      <c r="BF155" s="21">
        <f t="shared" si="50"/>
        <v>8.8333333333333339</v>
      </c>
      <c r="BG155" s="3" t="s">
        <v>1532</v>
      </c>
    </row>
    <row r="156" spans="1:59" ht="13" x14ac:dyDescent="0.15">
      <c r="A156" s="2">
        <v>43577.007690729166</v>
      </c>
      <c r="B156" s="3" t="s">
        <v>29</v>
      </c>
      <c r="C156" s="3" t="s">
        <v>1491</v>
      </c>
      <c r="D156" s="3" t="s">
        <v>1532</v>
      </c>
      <c r="E156" s="58" t="s">
        <v>1477</v>
      </c>
      <c r="F156" s="3" t="s">
        <v>147</v>
      </c>
      <c r="G156" s="3" t="s">
        <v>1538</v>
      </c>
      <c r="H156" s="3" t="s">
        <v>66</v>
      </c>
      <c r="I156" s="3" t="s">
        <v>223</v>
      </c>
      <c r="J156" s="5"/>
      <c r="K156" s="3" t="s">
        <v>68</v>
      </c>
      <c r="L156" s="4">
        <v>3.1</v>
      </c>
      <c r="M156" s="3">
        <v>1.8</v>
      </c>
      <c r="N156" s="5"/>
      <c r="O156" s="3" t="s">
        <v>87</v>
      </c>
      <c r="P156" s="5"/>
      <c r="Q156" s="3" t="s">
        <v>226</v>
      </c>
      <c r="R156" s="5"/>
      <c r="S156" s="3" t="s">
        <v>560</v>
      </c>
      <c r="T156" s="5"/>
      <c r="U156" s="3" t="s">
        <v>91</v>
      </c>
      <c r="V156" s="3" t="s">
        <v>1539</v>
      </c>
      <c r="W156" s="3" t="s">
        <v>48</v>
      </c>
      <c r="X156" s="5"/>
      <c r="Y156" s="3" t="s">
        <v>92</v>
      </c>
      <c r="Z156" s="5"/>
      <c r="AA156" s="3" t="s">
        <v>52</v>
      </c>
      <c r="AB156" s="5"/>
      <c r="AC156" s="5"/>
      <c r="AD156" s="3" t="s">
        <v>54</v>
      </c>
      <c r="AE156" s="5"/>
      <c r="AF156" s="3" t="s">
        <v>56</v>
      </c>
      <c r="AG156" s="5"/>
      <c r="AH156" s="3" t="s">
        <v>197</v>
      </c>
      <c r="AI156" s="3">
        <v>5</v>
      </c>
      <c r="AJ156" s="5"/>
      <c r="AK156" s="3" t="s">
        <v>111</v>
      </c>
      <c r="AL156" s="5"/>
      <c r="AM156" s="5"/>
      <c r="AN156" s="3" t="s">
        <v>1494</v>
      </c>
      <c r="AO156" s="6">
        <v>0.78125</v>
      </c>
      <c r="AP156" s="1">
        <f t="shared" si="34"/>
        <v>10</v>
      </c>
      <c r="AQ156" s="1">
        <f t="shared" si="35"/>
        <v>10</v>
      </c>
      <c r="AR156" s="1">
        <f t="shared" si="36"/>
        <v>10</v>
      </c>
      <c r="AS156" s="1">
        <f t="shared" si="37"/>
        <v>10</v>
      </c>
      <c r="AT156" s="1">
        <f t="shared" si="38"/>
        <v>10</v>
      </c>
      <c r="AU156" s="1">
        <f t="shared" si="39"/>
        <v>0</v>
      </c>
      <c r="AV156" s="1">
        <f t="shared" si="40"/>
        <v>0</v>
      </c>
      <c r="AW156" s="1">
        <f t="shared" si="41"/>
        <v>5</v>
      </c>
      <c r="AX156" s="1">
        <f t="shared" si="42"/>
        <v>5</v>
      </c>
      <c r="AY156" s="1">
        <f t="shared" si="43"/>
        <v>5</v>
      </c>
      <c r="AZ156" s="1">
        <f t="shared" si="44"/>
        <v>5</v>
      </c>
      <c r="BA156" s="1">
        <f t="shared" si="45"/>
        <v>5</v>
      </c>
      <c r="BB156" s="1">
        <f t="shared" si="46"/>
        <v>5</v>
      </c>
      <c r="BC156" s="21">
        <f t="shared" si="47"/>
        <v>10</v>
      </c>
      <c r="BD156" s="21">
        <f t="shared" si="48"/>
        <v>0.83333333333333337</v>
      </c>
      <c r="BE156" s="21">
        <f t="shared" si="49"/>
        <v>5</v>
      </c>
      <c r="BF156" s="21">
        <f t="shared" si="50"/>
        <v>6.666666666666667</v>
      </c>
      <c r="BG156" s="3" t="s">
        <v>1532</v>
      </c>
    </row>
    <row r="157" spans="1:59" ht="13" x14ac:dyDescent="0.15">
      <c r="A157" s="2">
        <v>43577.014148738424</v>
      </c>
      <c r="B157" s="3" t="s">
        <v>29</v>
      </c>
      <c r="C157" s="3" t="s">
        <v>1491</v>
      </c>
      <c r="D157" s="3" t="s">
        <v>1532</v>
      </c>
      <c r="E157" s="58" t="s">
        <v>1477</v>
      </c>
      <c r="F157" s="3" t="s">
        <v>187</v>
      </c>
      <c r="G157" s="3" t="s">
        <v>1540</v>
      </c>
      <c r="H157" s="3" t="s">
        <v>35</v>
      </c>
      <c r="I157" s="3" t="s">
        <v>223</v>
      </c>
      <c r="J157" s="5"/>
      <c r="K157" s="3" t="s">
        <v>68</v>
      </c>
      <c r="L157" s="3">
        <v>3</v>
      </c>
      <c r="M157" s="3">
        <v>2</v>
      </c>
      <c r="N157" s="5"/>
      <c r="O157" s="3" t="s">
        <v>87</v>
      </c>
      <c r="P157" s="5"/>
      <c r="Q157" s="3" t="s">
        <v>226</v>
      </c>
      <c r="R157" s="5"/>
      <c r="S157" s="3" t="s">
        <v>560</v>
      </c>
      <c r="T157" s="5"/>
      <c r="U157" s="3" t="s">
        <v>183</v>
      </c>
      <c r="V157" s="5"/>
      <c r="W157" s="3" t="s">
        <v>1072</v>
      </c>
      <c r="X157" s="5"/>
      <c r="Y157" s="3" t="s">
        <v>92</v>
      </c>
      <c r="Z157" s="5"/>
      <c r="AA157" s="3" t="s">
        <v>291</v>
      </c>
      <c r="AB157" s="5"/>
      <c r="AC157" s="5"/>
      <c r="AD157" s="3">
        <v>9</v>
      </c>
      <c r="AE157" s="5"/>
      <c r="AF157" s="3" t="s">
        <v>56</v>
      </c>
      <c r="AG157" s="5"/>
      <c r="AH157" s="3" t="s">
        <v>176</v>
      </c>
      <c r="AI157" s="3">
        <v>7</v>
      </c>
      <c r="AJ157" s="5"/>
      <c r="AK157" s="3" t="s">
        <v>111</v>
      </c>
      <c r="AL157" s="5"/>
      <c r="AM157" s="11" t="s">
        <v>1541</v>
      </c>
      <c r="AN157" s="3" t="s">
        <v>1494</v>
      </c>
      <c r="AO157" s="6">
        <v>0.79166666666424135</v>
      </c>
      <c r="AP157" s="1">
        <f t="shared" si="34"/>
        <v>10</v>
      </c>
      <c r="AQ157" s="1">
        <f t="shared" si="35"/>
        <v>10</v>
      </c>
      <c r="AR157" s="1">
        <f t="shared" si="36"/>
        <v>10</v>
      </c>
      <c r="AS157" s="1">
        <f t="shared" si="37"/>
        <v>10</v>
      </c>
      <c r="AT157" s="1">
        <f t="shared" si="38"/>
        <v>10</v>
      </c>
      <c r="AU157" s="1">
        <f t="shared" si="39"/>
        <v>10</v>
      </c>
      <c r="AV157" s="1">
        <f t="shared" si="40"/>
        <v>10</v>
      </c>
      <c r="AW157" s="1">
        <f t="shared" si="41"/>
        <v>5</v>
      </c>
      <c r="AX157" s="1">
        <f t="shared" si="42"/>
        <v>10</v>
      </c>
      <c r="AY157" s="1">
        <f t="shared" si="43"/>
        <v>9</v>
      </c>
      <c r="AZ157" s="1">
        <f t="shared" si="44"/>
        <v>5</v>
      </c>
      <c r="BA157" s="1">
        <f t="shared" si="45"/>
        <v>10</v>
      </c>
      <c r="BB157" s="1">
        <f t="shared" si="46"/>
        <v>5</v>
      </c>
      <c r="BC157" s="21">
        <f t="shared" si="47"/>
        <v>10</v>
      </c>
      <c r="BD157" s="21">
        <f t="shared" si="48"/>
        <v>9.1666666666666661</v>
      </c>
      <c r="BE157" s="21">
        <f t="shared" si="49"/>
        <v>9</v>
      </c>
      <c r="BF157" s="21">
        <f t="shared" si="50"/>
        <v>9.1333333333333329</v>
      </c>
      <c r="BG157" s="3" t="s">
        <v>1532</v>
      </c>
    </row>
    <row r="158" spans="1:59" ht="13" x14ac:dyDescent="0.15">
      <c r="A158" s="2">
        <v>43577.025034085644</v>
      </c>
      <c r="B158" s="3" t="s">
        <v>29</v>
      </c>
      <c r="C158" s="3" t="s">
        <v>1491</v>
      </c>
      <c r="D158" s="3" t="s">
        <v>1532</v>
      </c>
      <c r="E158" s="58" t="s">
        <v>1477</v>
      </c>
      <c r="F158" s="3" t="s">
        <v>187</v>
      </c>
      <c r="G158" s="3" t="s">
        <v>1542</v>
      </c>
      <c r="H158" s="3" t="s">
        <v>35</v>
      </c>
      <c r="I158" s="3" t="s">
        <v>36</v>
      </c>
      <c r="J158" s="5"/>
      <c r="K158" s="3">
        <v>6</v>
      </c>
      <c r="L158" s="3">
        <v>1.8</v>
      </c>
      <c r="M158" s="3">
        <v>1.5</v>
      </c>
      <c r="N158" s="5"/>
      <c r="O158" s="3" t="s">
        <v>87</v>
      </c>
      <c r="P158" s="5"/>
      <c r="Q158" s="3">
        <v>9</v>
      </c>
      <c r="R158" s="5"/>
      <c r="S158" s="3" t="s">
        <v>44</v>
      </c>
      <c r="T158" s="5"/>
      <c r="U158" s="3" t="s">
        <v>46</v>
      </c>
      <c r="V158" s="5"/>
      <c r="W158" s="3" t="s">
        <v>1072</v>
      </c>
      <c r="X158" s="5"/>
      <c r="Y158" s="3" t="s">
        <v>92</v>
      </c>
      <c r="Z158" s="5"/>
      <c r="AA158" s="3" t="s">
        <v>291</v>
      </c>
      <c r="AB158" s="5"/>
      <c r="AC158" s="5"/>
      <c r="AD158" s="3" t="s">
        <v>54</v>
      </c>
      <c r="AE158" s="5"/>
      <c r="AF158" s="3" t="s">
        <v>56</v>
      </c>
      <c r="AG158" s="5"/>
      <c r="AH158" s="3" t="s">
        <v>197</v>
      </c>
      <c r="AI158" s="3">
        <v>5</v>
      </c>
      <c r="AJ158" s="5"/>
      <c r="AK158" s="3" t="s">
        <v>111</v>
      </c>
      <c r="AL158" s="5"/>
      <c r="AM158" s="11" t="s">
        <v>1543</v>
      </c>
      <c r="AN158" s="3" t="s">
        <v>1494</v>
      </c>
      <c r="AO158" s="6">
        <v>0.80208333333575865</v>
      </c>
      <c r="AP158" s="1">
        <f t="shared" si="34"/>
        <v>5</v>
      </c>
      <c r="AQ158" s="1">
        <f t="shared" si="35"/>
        <v>6</v>
      </c>
      <c r="AR158" s="1">
        <f t="shared" si="36"/>
        <v>10</v>
      </c>
      <c r="AS158" s="1">
        <f t="shared" si="37"/>
        <v>9</v>
      </c>
      <c r="AT158" s="1">
        <f t="shared" si="38"/>
        <v>5</v>
      </c>
      <c r="AU158" s="1">
        <f t="shared" si="39"/>
        <v>5</v>
      </c>
      <c r="AV158" s="1">
        <f t="shared" si="40"/>
        <v>10</v>
      </c>
      <c r="AW158" s="1">
        <f t="shared" si="41"/>
        <v>5</v>
      </c>
      <c r="AX158" s="1">
        <f t="shared" si="42"/>
        <v>10</v>
      </c>
      <c r="AY158" s="1">
        <f t="shared" si="43"/>
        <v>5</v>
      </c>
      <c r="AZ158" s="1">
        <f t="shared" si="44"/>
        <v>5</v>
      </c>
      <c r="BA158" s="1">
        <f t="shared" si="45"/>
        <v>5</v>
      </c>
      <c r="BB158" s="1">
        <f t="shared" si="46"/>
        <v>5</v>
      </c>
      <c r="BC158" s="21">
        <f t="shared" si="47"/>
        <v>7</v>
      </c>
      <c r="BD158" s="21">
        <f t="shared" si="48"/>
        <v>6.666666666666667</v>
      </c>
      <c r="BE158" s="21">
        <f t="shared" si="49"/>
        <v>6.666666666666667</v>
      </c>
      <c r="BF158" s="21">
        <f t="shared" si="50"/>
        <v>6.666666666666667</v>
      </c>
      <c r="BG158" s="3" t="s">
        <v>1532</v>
      </c>
    </row>
    <row r="159" spans="1:59" ht="13" x14ac:dyDescent="0.15">
      <c r="A159" s="2">
        <v>43577.034507372686</v>
      </c>
      <c r="B159" s="3" t="s">
        <v>29</v>
      </c>
      <c r="C159" s="3" t="s">
        <v>1491</v>
      </c>
      <c r="D159" s="3" t="s">
        <v>1532</v>
      </c>
      <c r="E159" s="58" t="s">
        <v>1477</v>
      </c>
      <c r="F159" s="3" t="s">
        <v>187</v>
      </c>
      <c r="G159" s="3" t="s">
        <v>1544</v>
      </c>
      <c r="H159" s="3" t="s">
        <v>35</v>
      </c>
      <c r="I159" s="3">
        <v>7</v>
      </c>
      <c r="J159" s="5"/>
      <c r="K159" s="3" t="s">
        <v>38</v>
      </c>
      <c r="L159" s="3">
        <v>3.2</v>
      </c>
      <c r="M159" s="5"/>
      <c r="N159" s="5"/>
      <c r="O159" s="3" t="s">
        <v>87</v>
      </c>
      <c r="P159" s="5"/>
      <c r="Q159" s="3" t="s">
        <v>226</v>
      </c>
      <c r="R159" s="5"/>
      <c r="S159" s="3">
        <v>7</v>
      </c>
      <c r="T159" s="5"/>
      <c r="U159" s="3" t="s">
        <v>46</v>
      </c>
      <c r="V159" s="5"/>
      <c r="W159" s="3" t="s">
        <v>48</v>
      </c>
      <c r="X159" s="5"/>
      <c r="Y159" s="3" t="s">
        <v>50</v>
      </c>
      <c r="Z159" s="5"/>
      <c r="AA159" s="3" t="s">
        <v>291</v>
      </c>
      <c r="AB159" s="5"/>
      <c r="AC159" s="5"/>
      <c r="AD159" s="3" t="s">
        <v>343</v>
      </c>
      <c r="AE159" s="5"/>
      <c r="AF159" s="3" t="s">
        <v>56</v>
      </c>
      <c r="AG159" s="5"/>
      <c r="AH159" s="3" t="s">
        <v>176</v>
      </c>
      <c r="AI159" s="3">
        <v>7</v>
      </c>
      <c r="AJ159" s="5"/>
      <c r="AK159" s="3" t="s">
        <v>60</v>
      </c>
      <c r="AL159" s="5"/>
      <c r="AM159" s="11" t="s">
        <v>1545</v>
      </c>
      <c r="AN159" s="3" t="s">
        <v>1494</v>
      </c>
      <c r="AO159" s="6">
        <v>0.80208333333575865</v>
      </c>
      <c r="AP159" s="1">
        <f t="shared" si="34"/>
        <v>7</v>
      </c>
      <c r="AQ159" s="1">
        <f t="shared" si="35"/>
        <v>5</v>
      </c>
      <c r="AR159" s="1">
        <f t="shared" si="36"/>
        <v>10</v>
      </c>
      <c r="AS159" s="1">
        <f t="shared" si="37"/>
        <v>10</v>
      </c>
      <c r="AT159" s="1">
        <f t="shared" si="38"/>
        <v>7</v>
      </c>
      <c r="AU159" s="1">
        <f t="shared" si="39"/>
        <v>5</v>
      </c>
      <c r="AV159" s="1">
        <f t="shared" si="40"/>
        <v>0</v>
      </c>
      <c r="AW159" s="1">
        <f t="shared" si="41"/>
        <v>0</v>
      </c>
      <c r="AX159" s="1">
        <f t="shared" si="42"/>
        <v>10</v>
      </c>
      <c r="AY159" s="1">
        <f t="shared" si="43"/>
        <v>10</v>
      </c>
      <c r="AZ159" s="1">
        <f t="shared" si="44"/>
        <v>5</v>
      </c>
      <c r="BA159" s="1">
        <f t="shared" si="45"/>
        <v>10</v>
      </c>
      <c r="BB159" s="1">
        <f t="shared" si="46"/>
        <v>10</v>
      </c>
      <c r="BC159" s="21">
        <f t="shared" si="47"/>
        <v>7.8</v>
      </c>
      <c r="BD159" s="21">
        <f t="shared" si="48"/>
        <v>2.5</v>
      </c>
      <c r="BE159" s="21">
        <f t="shared" si="49"/>
        <v>9.1666666666666661</v>
      </c>
      <c r="BF159" s="21">
        <f t="shared" si="50"/>
        <v>7.2333333333333334</v>
      </c>
      <c r="BG159" s="3" t="s">
        <v>1532</v>
      </c>
    </row>
    <row r="160" spans="1:59" ht="13" x14ac:dyDescent="0.15">
      <c r="A160" s="2">
        <v>43577.040580439818</v>
      </c>
      <c r="B160" s="3" t="s">
        <v>29</v>
      </c>
      <c r="C160" s="3" t="s">
        <v>1491</v>
      </c>
      <c r="D160" s="3" t="s">
        <v>1532</v>
      </c>
      <c r="E160" s="58" t="s">
        <v>1477</v>
      </c>
      <c r="F160" s="3" t="s">
        <v>315</v>
      </c>
      <c r="G160" s="3" t="s">
        <v>1546</v>
      </c>
      <c r="H160" s="3" t="s">
        <v>264</v>
      </c>
      <c r="I160" s="3" t="s">
        <v>36</v>
      </c>
      <c r="J160" s="5"/>
      <c r="K160" s="3">
        <v>6</v>
      </c>
      <c r="L160" s="3">
        <v>2</v>
      </c>
      <c r="M160" s="5"/>
      <c r="N160" s="5"/>
      <c r="O160" s="3" t="s">
        <v>87</v>
      </c>
      <c r="P160" s="5"/>
      <c r="Q160" s="3" t="s">
        <v>226</v>
      </c>
      <c r="R160" s="5"/>
      <c r="S160" s="3" t="s">
        <v>44</v>
      </c>
      <c r="T160" s="5"/>
      <c r="U160" s="3" t="s">
        <v>46</v>
      </c>
      <c r="V160" s="5"/>
      <c r="W160" s="3" t="s">
        <v>48</v>
      </c>
      <c r="X160" s="5"/>
      <c r="Y160" s="3" t="s">
        <v>92</v>
      </c>
      <c r="Z160" s="5"/>
      <c r="AA160" s="3" t="s">
        <v>291</v>
      </c>
      <c r="AB160" s="5"/>
      <c r="AC160" s="5"/>
      <c r="AD160" s="3" t="s">
        <v>343</v>
      </c>
      <c r="AE160" s="5"/>
      <c r="AF160" s="3" t="s">
        <v>56</v>
      </c>
      <c r="AG160" s="5"/>
      <c r="AH160" s="3" t="s">
        <v>176</v>
      </c>
      <c r="AI160" s="5"/>
      <c r="AJ160" s="5"/>
      <c r="AK160" s="3" t="s">
        <v>60</v>
      </c>
      <c r="AL160" s="5"/>
      <c r="AM160" s="11" t="s">
        <v>1547</v>
      </c>
      <c r="AN160" s="3" t="s">
        <v>1494</v>
      </c>
      <c r="AO160" s="6">
        <v>0.82291666666424135</v>
      </c>
      <c r="AP160" s="1">
        <f t="shared" si="34"/>
        <v>5</v>
      </c>
      <c r="AQ160" s="1">
        <f t="shared" si="35"/>
        <v>6</v>
      </c>
      <c r="AR160" s="1">
        <f t="shared" si="36"/>
        <v>10</v>
      </c>
      <c r="AS160" s="1">
        <f t="shared" si="37"/>
        <v>10</v>
      </c>
      <c r="AT160" s="1">
        <f t="shared" si="38"/>
        <v>5</v>
      </c>
      <c r="AU160" s="1">
        <f t="shared" si="39"/>
        <v>5</v>
      </c>
      <c r="AV160" s="1">
        <f t="shared" si="40"/>
        <v>0</v>
      </c>
      <c r="AW160" s="1">
        <f t="shared" si="41"/>
        <v>5</v>
      </c>
      <c r="AX160" s="1">
        <f t="shared" si="42"/>
        <v>10</v>
      </c>
      <c r="AY160" s="1">
        <f t="shared" si="43"/>
        <v>10</v>
      </c>
      <c r="AZ160" s="1">
        <f t="shared" si="44"/>
        <v>5</v>
      </c>
      <c r="BA160" s="1">
        <f t="shared" si="45"/>
        <v>10</v>
      </c>
      <c r="BB160" s="1">
        <f t="shared" si="46"/>
        <v>10</v>
      </c>
      <c r="BC160" s="21">
        <f t="shared" si="47"/>
        <v>7.2</v>
      </c>
      <c r="BD160" s="21">
        <f t="shared" si="48"/>
        <v>3.3333333333333335</v>
      </c>
      <c r="BE160" s="21">
        <f t="shared" si="49"/>
        <v>9.1666666666666661</v>
      </c>
      <c r="BF160" s="21">
        <f t="shared" si="50"/>
        <v>7.1</v>
      </c>
      <c r="BG160" s="3" t="s">
        <v>1532</v>
      </c>
    </row>
    <row r="161" spans="1:59" ht="13" x14ac:dyDescent="0.15">
      <c r="A161" s="2">
        <v>43577.059034583333</v>
      </c>
      <c r="B161" s="3" t="s">
        <v>29</v>
      </c>
      <c r="C161" s="3" t="s">
        <v>1491</v>
      </c>
      <c r="D161" s="3" t="s">
        <v>1532</v>
      </c>
      <c r="E161" s="58" t="s">
        <v>1477</v>
      </c>
      <c r="F161" s="3" t="s">
        <v>187</v>
      </c>
      <c r="G161" s="3" t="s">
        <v>1548</v>
      </c>
      <c r="H161" s="3" t="s">
        <v>264</v>
      </c>
      <c r="I161" s="3" t="s">
        <v>36</v>
      </c>
      <c r="J161" s="5"/>
      <c r="K161" s="3" t="s">
        <v>38</v>
      </c>
      <c r="L161" s="5">
        <v>0</v>
      </c>
      <c r="M161" s="5"/>
      <c r="N161" s="5"/>
      <c r="O161" s="3" t="s">
        <v>87</v>
      </c>
      <c r="P161" s="5"/>
      <c r="Q161" s="3" t="s">
        <v>226</v>
      </c>
      <c r="R161" s="5"/>
      <c r="S161" s="3" t="s">
        <v>44</v>
      </c>
      <c r="T161" s="5"/>
      <c r="U161" s="3" t="s">
        <v>46</v>
      </c>
      <c r="V161" s="5"/>
      <c r="W161" s="3" t="s">
        <v>48</v>
      </c>
      <c r="X161" s="5"/>
      <c r="Y161" s="3">
        <v>7</v>
      </c>
      <c r="Z161" s="5"/>
      <c r="AA161" s="3" t="s">
        <v>291</v>
      </c>
      <c r="AB161" s="5"/>
      <c r="AC161" s="5"/>
      <c r="AD161" s="3" t="s">
        <v>343</v>
      </c>
      <c r="AE161" s="5"/>
      <c r="AF161" s="3">
        <v>9</v>
      </c>
      <c r="AG161" s="5"/>
      <c r="AH161" s="3" t="s">
        <v>176</v>
      </c>
      <c r="AI161" s="3">
        <v>4</v>
      </c>
      <c r="AJ161" s="5"/>
      <c r="AK161" s="3" t="s">
        <v>60</v>
      </c>
      <c r="AL161" s="5"/>
      <c r="AM161" s="11" t="s">
        <v>1549</v>
      </c>
      <c r="AN161" s="3" t="s">
        <v>1494</v>
      </c>
      <c r="AO161" s="6">
        <v>0.83333333333575865</v>
      </c>
      <c r="AP161" s="1">
        <f t="shared" si="34"/>
        <v>5</v>
      </c>
      <c r="AQ161" s="1">
        <f t="shared" si="35"/>
        <v>5</v>
      </c>
      <c r="AR161" s="1">
        <f t="shared" si="36"/>
        <v>10</v>
      </c>
      <c r="AS161" s="1">
        <f t="shared" si="37"/>
        <v>10</v>
      </c>
      <c r="AT161" s="1">
        <f t="shared" si="38"/>
        <v>5</v>
      </c>
      <c r="AU161" s="1">
        <f t="shared" si="39"/>
        <v>5</v>
      </c>
      <c r="AV161" s="1">
        <f t="shared" si="40"/>
        <v>0</v>
      </c>
      <c r="AW161" s="1">
        <f t="shared" si="41"/>
        <v>7</v>
      </c>
      <c r="AX161" s="1">
        <f t="shared" si="42"/>
        <v>10</v>
      </c>
      <c r="AY161" s="1">
        <f t="shared" si="43"/>
        <v>10</v>
      </c>
      <c r="AZ161" s="1">
        <f t="shared" si="44"/>
        <v>9</v>
      </c>
      <c r="BA161" s="1">
        <f t="shared" si="45"/>
        <v>10</v>
      </c>
      <c r="BB161" s="1">
        <f t="shared" si="46"/>
        <v>10</v>
      </c>
      <c r="BC161" s="21">
        <f t="shared" si="47"/>
        <v>7</v>
      </c>
      <c r="BD161" s="21">
        <f t="shared" si="48"/>
        <v>3.6666666666666665</v>
      </c>
      <c r="BE161" s="21">
        <f t="shared" si="49"/>
        <v>9.8333333333333339</v>
      </c>
      <c r="BF161" s="21">
        <f t="shared" si="50"/>
        <v>7.2</v>
      </c>
      <c r="BG161" s="3" t="s">
        <v>1532</v>
      </c>
    </row>
    <row r="162" spans="1:59" ht="13" hidden="1" x14ac:dyDescent="0.15">
      <c r="A162" s="35">
        <v>43577.066969652777</v>
      </c>
      <c r="B162" s="36" t="s">
        <v>770</v>
      </c>
      <c r="C162" s="36" t="s">
        <v>1491</v>
      </c>
      <c r="D162" s="3" t="s">
        <v>1532</v>
      </c>
      <c r="E162" s="3" t="s">
        <v>1477</v>
      </c>
      <c r="F162" s="36" t="s">
        <v>187</v>
      </c>
      <c r="G162" s="36" t="s">
        <v>1550</v>
      </c>
      <c r="H162" s="36" t="s">
        <v>264</v>
      </c>
      <c r="I162" s="36" t="s">
        <v>36</v>
      </c>
      <c r="J162" s="37"/>
      <c r="K162" s="36">
        <v>7</v>
      </c>
      <c r="L162" s="36">
        <v>1.9</v>
      </c>
      <c r="M162" s="37"/>
      <c r="N162" s="37"/>
      <c r="O162" s="36" t="s">
        <v>87</v>
      </c>
      <c r="P162" s="37"/>
      <c r="Q162" s="36" t="s">
        <v>226</v>
      </c>
      <c r="R162" s="37"/>
      <c r="S162" s="36">
        <v>7</v>
      </c>
      <c r="T162" s="37"/>
      <c r="U162" s="36" t="s">
        <v>183</v>
      </c>
      <c r="V162" s="37"/>
      <c r="W162" s="36" t="s">
        <v>48</v>
      </c>
      <c r="X162" s="37"/>
      <c r="Y162" s="36" t="s">
        <v>92</v>
      </c>
      <c r="Z162" s="37"/>
      <c r="AA162" s="36" t="s">
        <v>291</v>
      </c>
      <c r="AB162" s="37"/>
      <c r="AC162" s="37"/>
      <c r="AD162" s="36" t="s">
        <v>343</v>
      </c>
      <c r="AE162" s="37"/>
      <c r="AF162" s="36">
        <v>8</v>
      </c>
      <c r="AG162" s="37"/>
      <c r="AH162" s="36" t="s">
        <v>176</v>
      </c>
      <c r="AI162" s="36">
        <v>9</v>
      </c>
      <c r="AJ162" s="37"/>
      <c r="AK162" s="36" t="s">
        <v>60</v>
      </c>
      <c r="AL162" s="37"/>
      <c r="AM162" s="37"/>
      <c r="AN162" s="36" t="s">
        <v>1494</v>
      </c>
      <c r="AO162" s="38">
        <v>0.84375</v>
      </c>
      <c r="AP162" s="1">
        <f t="shared" si="34"/>
        <v>5</v>
      </c>
      <c r="AQ162" s="1">
        <f t="shared" si="35"/>
        <v>7</v>
      </c>
      <c r="AR162" s="1">
        <f t="shared" si="36"/>
        <v>10</v>
      </c>
      <c r="AS162" s="1">
        <f t="shared" si="37"/>
        <v>10</v>
      </c>
      <c r="AT162" s="1">
        <f t="shared" si="38"/>
        <v>7</v>
      </c>
      <c r="AU162" s="1">
        <f t="shared" si="39"/>
        <v>10</v>
      </c>
      <c r="AV162" s="1">
        <f t="shared" si="40"/>
        <v>0</v>
      </c>
      <c r="AW162" s="1">
        <f t="shared" si="41"/>
        <v>5</v>
      </c>
      <c r="AX162" s="1">
        <f t="shared" si="42"/>
        <v>10</v>
      </c>
      <c r="AY162" s="1">
        <f t="shared" si="43"/>
        <v>10</v>
      </c>
      <c r="AZ162" s="1">
        <f t="shared" si="44"/>
        <v>8</v>
      </c>
      <c r="BA162" s="1">
        <f t="shared" si="45"/>
        <v>10</v>
      </c>
      <c r="BB162" s="1">
        <f t="shared" si="46"/>
        <v>10</v>
      </c>
      <c r="BC162" s="21">
        <f t="shared" si="47"/>
        <v>7.8</v>
      </c>
      <c r="BD162" s="21">
        <f t="shared" si="48"/>
        <v>5.833333333333333</v>
      </c>
      <c r="BE162" s="21">
        <f t="shared" si="49"/>
        <v>9.6666666666666661</v>
      </c>
      <c r="BF162" s="21">
        <f t="shared" si="50"/>
        <v>8</v>
      </c>
      <c r="BG162" s="3" t="s">
        <v>1532</v>
      </c>
    </row>
    <row r="163" spans="1:59" ht="13" x14ac:dyDescent="0.15">
      <c r="A163" s="2">
        <v>43577.087874432866</v>
      </c>
      <c r="B163" s="3" t="s">
        <v>29</v>
      </c>
      <c r="C163" s="3" t="s">
        <v>1491</v>
      </c>
      <c r="D163" s="3" t="s">
        <v>1532</v>
      </c>
      <c r="E163" s="58" t="s">
        <v>1477</v>
      </c>
      <c r="F163" s="3" t="s">
        <v>64</v>
      </c>
      <c r="G163" s="3" t="s">
        <v>1551</v>
      </c>
      <c r="H163" s="3" t="s">
        <v>35</v>
      </c>
      <c r="I163" s="3" t="s">
        <v>223</v>
      </c>
      <c r="J163" s="5"/>
      <c r="K163" s="3" t="s">
        <v>68</v>
      </c>
      <c r="L163" s="3">
        <v>3</v>
      </c>
      <c r="M163" s="5"/>
      <c r="N163" s="5"/>
      <c r="O163" s="3" t="s">
        <v>87</v>
      </c>
      <c r="P163" s="5"/>
      <c r="Q163" s="3" t="s">
        <v>226</v>
      </c>
      <c r="R163" s="5"/>
      <c r="S163" s="3" t="s">
        <v>560</v>
      </c>
      <c r="T163" s="5"/>
      <c r="U163" s="3" t="s">
        <v>183</v>
      </c>
      <c r="V163" s="5"/>
      <c r="W163" s="3" t="s">
        <v>1072</v>
      </c>
      <c r="X163" s="5"/>
      <c r="Y163" s="3">
        <v>8</v>
      </c>
      <c r="Z163" s="5"/>
      <c r="AA163" s="3" t="s">
        <v>52</v>
      </c>
      <c r="AB163" s="5"/>
      <c r="AC163" s="5"/>
      <c r="AD163" s="3" t="s">
        <v>54</v>
      </c>
      <c r="AE163" s="5"/>
      <c r="AF163" s="3">
        <v>1</v>
      </c>
      <c r="AG163" s="5"/>
      <c r="AH163" s="3">
        <v>4</v>
      </c>
      <c r="AI163" s="5"/>
      <c r="AJ163" s="3" t="s">
        <v>1552</v>
      </c>
      <c r="AK163" s="3" t="s">
        <v>111</v>
      </c>
      <c r="AL163" s="5"/>
      <c r="AM163" s="5"/>
      <c r="AN163" s="3" t="s">
        <v>1494</v>
      </c>
      <c r="AO163" s="6">
        <v>0.86805555555474712</v>
      </c>
      <c r="AP163" s="1">
        <f t="shared" si="34"/>
        <v>10</v>
      </c>
      <c r="AQ163" s="1">
        <f t="shared" si="35"/>
        <v>10</v>
      </c>
      <c r="AR163" s="1">
        <f t="shared" si="36"/>
        <v>10</v>
      </c>
      <c r="AS163" s="1">
        <f t="shared" si="37"/>
        <v>10</v>
      </c>
      <c r="AT163" s="1">
        <f t="shared" si="38"/>
        <v>10</v>
      </c>
      <c r="AU163" s="1">
        <f t="shared" si="39"/>
        <v>10</v>
      </c>
      <c r="AV163" s="1">
        <f t="shared" si="40"/>
        <v>10</v>
      </c>
      <c r="AW163" s="1">
        <f t="shared" si="41"/>
        <v>8</v>
      </c>
      <c r="AX163" s="1">
        <f t="shared" si="42"/>
        <v>5</v>
      </c>
      <c r="AY163" s="1">
        <f t="shared" si="43"/>
        <v>5</v>
      </c>
      <c r="AZ163" s="1">
        <f t="shared" si="44"/>
        <v>1</v>
      </c>
      <c r="BA163" s="1">
        <f t="shared" si="45"/>
        <v>4</v>
      </c>
      <c r="BB163" s="1">
        <f t="shared" si="46"/>
        <v>5</v>
      </c>
      <c r="BC163" s="21">
        <f t="shared" si="47"/>
        <v>10</v>
      </c>
      <c r="BD163" s="21">
        <f t="shared" si="48"/>
        <v>9.6666666666666661</v>
      </c>
      <c r="BE163" s="21">
        <f t="shared" si="49"/>
        <v>4</v>
      </c>
      <c r="BF163" s="21">
        <f t="shared" si="50"/>
        <v>8.2333333333333325</v>
      </c>
      <c r="BG163" s="3" t="s">
        <v>1532</v>
      </c>
    </row>
    <row r="164" spans="1:59" ht="13" x14ac:dyDescent="0.15">
      <c r="A164" s="2">
        <v>43577.094461006942</v>
      </c>
      <c r="B164" s="3" t="s">
        <v>29</v>
      </c>
      <c r="C164" s="3" t="s">
        <v>1491</v>
      </c>
      <c r="D164" s="3" t="s">
        <v>1532</v>
      </c>
      <c r="E164" s="58" t="s">
        <v>1477</v>
      </c>
      <c r="F164" s="3" t="s">
        <v>64</v>
      </c>
      <c r="G164" s="3" t="s">
        <v>1553</v>
      </c>
      <c r="H164" s="3" t="s">
        <v>35</v>
      </c>
      <c r="I164" s="3" t="s">
        <v>36</v>
      </c>
      <c r="J164" s="3" t="s">
        <v>1554</v>
      </c>
      <c r="K164" s="3" t="s">
        <v>381</v>
      </c>
      <c r="L164" s="5"/>
      <c r="M164" s="5"/>
      <c r="N164" s="5"/>
      <c r="O164" s="3" t="s">
        <v>87</v>
      </c>
      <c r="P164" s="5"/>
      <c r="Q164" s="3" t="s">
        <v>181</v>
      </c>
      <c r="R164" s="3" t="s">
        <v>1555</v>
      </c>
      <c r="S164" s="3" t="s">
        <v>560</v>
      </c>
      <c r="T164" s="5"/>
      <c r="U164" s="3" t="s">
        <v>183</v>
      </c>
      <c r="V164" s="5"/>
      <c r="W164" s="3">
        <v>7</v>
      </c>
      <c r="X164" s="5"/>
      <c r="Y164" s="3">
        <v>7</v>
      </c>
      <c r="Z164" s="5"/>
      <c r="AA164" s="3" t="s">
        <v>52</v>
      </c>
      <c r="AB164" s="5"/>
      <c r="AC164" s="5"/>
      <c r="AD164" s="3" t="s">
        <v>54</v>
      </c>
      <c r="AE164" s="5"/>
      <c r="AF164" s="3" t="s">
        <v>275</v>
      </c>
      <c r="AG164" s="5"/>
      <c r="AH164" s="3" t="s">
        <v>58</v>
      </c>
      <c r="AI164" s="5"/>
      <c r="AJ164" s="5"/>
      <c r="AK164" s="3" t="s">
        <v>111</v>
      </c>
      <c r="AL164" s="5"/>
      <c r="AM164" s="5"/>
      <c r="AN164" s="3" t="s">
        <v>1494</v>
      </c>
      <c r="AO164" s="6">
        <v>0.875</v>
      </c>
      <c r="AP164" s="1">
        <f t="shared" si="34"/>
        <v>5</v>
      </c>
      <c r="AQ164" s="1">
        <f t="shared" si="35"/>
        <v>0</v>
      </c>
      <c r="AR164" s="1">
        <f t="shared" si="36"/>
        <v>10</v>
      </c>
      <c r="AS164" s="1">
        <f t="shared" si="37"/>
        <v>0</v>
      </c>
      <c r="AT164" s="1">
        <f t="shared" si="38"/>
        <v>10</v>
      </c>
      <c r="AU164" s="1">
        <f t="shared" si="39"/>
        <v>10</v>
      </c>
      <c r="AV164" s="1">
        <f t="shared" si="40"/>
        <v>7</v>
      </c>
      <c r="AW164" s="1">
        <f t="shared" si="41"/>
        <v>7</v>
      </c>
      <c r="AX164" s="1">
        <f t="shared" si="42"/>
        <v>5</v>
      </c>
      <c r="AY164" s="1">
        <f t="shared" si="43"/>
        <v>5</v>
      </c>
      <c r="AZ164" s="1">
        <f t="shared" si="44"/>
        <v>0</v>
      </c>
      <c r="BA164" s="1">
        <f t="shared" si="45"/>
        <v>0</v>
      </c>
      <c r="BB164" s="1">
        <f t="shared" si="46"/>
        <v>5</v>
      </c>
      <c r="BC164" s="21">
        <f t="shared" si="47"/>
        <v>5</v>
      </c>
      <c r="BD164" s="21">
        <f t="shared" si="48"/>
        <v>8.5</v>
      </c>
      <c r="BE164" s="21">
        <f t="shared" si="49"/>
        <v>2.5</v>
      </c>
      <c r="BF164" s="21">
        <f t="shared" si="50"/>
        <v>5.2</v>
      </c>
      <c r="BG164" s="3" t="s">
        <v>1532</v>
      </c>
    </row>
    <row r="165" spans="1:59" ht="13" x14ac:dyDescent="0.15">
      <c r="A165" s="2">
        <v>43577.101512152774</v>
      </c>
      <c r="B165" s="3" t="s">
        <v>29</v>
      </c>
      <c r="C165" s="3" t="s">
        <v>1491</v>
      </c>
      <c r="D165" s="3" t="s">
        <v>1532</v>
      </c>
      <c r="E165" s="58" t="s">
        <v>1477</v>
      </c>
      <c r="F165" s="3" t="s">
        <v>315</v>
      </c>
      <c r="G165" s="3" t="s">
        <v>1556</v>
      </c>
      <c r="H165" s="3" t="s">
        <v>66</v>
      </c>
      <c r="I165" s="3" t="s">
        <v>223</v>
      </c>
      <c r="J165" s="5"/>
      <c r="K165" s="3">
        <v>7</v>
      </c>
      <c r="L165" s="4">
        <v>2.1</v>
      </c>
      <c r="M165" s="5"/>
      <c r="N165" s="5"/>
      <c r="O165" s="3" t="s">
        <v>87</v>
      </c>
      <c r="P165" s="5"/>
      <c r="Q165" s="3" t="s">
        <v>226</v>
      </c>
      <c r="R165" s="5"/>
      <c r="S165" s="3" t="s">
        <v>560</v>
      </c>
      <c r="T165" s="5"/>
      <c r="U165" s="3" t="s">
        <v>183</v>
      </c>
      <c r="V165" s="5"/>
      <c r="W165" s="3" t="s">
        <v>1072</v>
      </c>
      <c r="X165" s="5"/>
      <c r="Y165" s="3" t="s">
        <v>1145</v>
      </c>
      <c r="Z165" s="5"/>
      <c r="AA165" s="3" t="s">
        <v>52</v>
      </c>
      <c r="AB165" s="5"/>
      <c r="AC165" s="5"/>
      <c r="AD165" s="3" t="s">
        <v>54</v>
      </c>
      <c r="AE165" s="5"/>
      <c r="AF165" s="3" t="s">
        <v>56</v>
      </c>
      <c r="AG165" s="5"/>
      <c r="AH165" s="3" t="s">
        <v>176</v>
      </c>
      <c r="AI165" s="3">
        <v>15</v>
      </c>
      <c r="AJ165" s="5"/>
      <c r="AK165" s="3" t="s">
        <v>111</v>
      </c>
      <c r="AL165" s="5"/>
      <c r="AM165" s="5"/>
      <c r="AN165" s="3" t="s">
        <v>1494</v>
      </c>
      <c r="AO165" s="6">
        <v>0.81597222221898846</v>
      </c>
      <c r="AP165" s="1">
        <f t="shared" si="34"/>
        <v>10</v>
      </c>
      <c r="AQ165" s="1">
        <f t="shared" si="35"/>
        <v>7</v>
      </c>
      <c r="AR165" s="1">
        <f t="shared" si="36"/>
        <v>10</v>
      </c>
      <c r="AS165" s="1">
        <f t="shared" si="37"/>
        <v>10</v>
      </c>
      <c r="AT165" s="1">
        <f t="shared" si="38"/>
        <v>10</v>
      </c>
      <c r="AU165" s="1">
        <f t="shared" si="39"/>
        <v>10</v>
      </c>
      <c r="AV165" s="1">
        <f t="shared" si="40"/>
        <v>10</v>
      </c>
      <c r="AW165" s="1">
        <f t="shared" si="41"/>
        <v>10</v>
      </c>
      <c r="AX165" s="1">
        <f t="shared" si="42"/>
        <v>5</v>
      </c>
      <c r="AY165" s="1">
        <f t="shared" si="43"/>
        <v>5</v>
      </c>
      <c r="AZ165" s="1">
        <f t="shared" si="44"/>
        <v>5</v>
      </c>
      <c r="BA165" s="1">
        <f t="shared" si="45"/>
        <v>10</v>
      </c>
      <c r="BB165" s="1">
        <f t="shared" si="46"/>
        <v>5</v>
      </c>
      <c r="BC165" s="21">
        <f t="shared" si="47"/>
        <v>9.4</v>
      </c>
      <c r="BD165" s="21">
        <f t="shared" si="48"/>
        <v>10</v>
      </c>
      <c r="BE165" s="21">
        <f t="shared" si="49"/>
        <v>6.666666666666667</v>
      </c>
      <c r="BF165" s="21">
        <f t="shared" si="50"/>
        <v>8.5333333333333332</v>
      </c>
      <c r="BG165" s="3" t="s">
        <v>1532</v>
      </c>
    </row>
    <row r="166" spans="1:59" ht="13" x14ac:dyDescent="0.15">
      <c r="A166" s="2">
        <v>43577.110369375005</v>
      </c>
      <c r="B166" s="3" t="s">
        <v>29</v>
      </c>
      <c r="C166" s="3" t="s">
        <v>1491</v>
      </c>
      <c r="D166" s="3" t="s">
        <v>1532</v>
      </c>
      <c r="E166" s="58" t="s">
        <v>1477</v>
      </c>
      <c r="F166" s="3" t="s">
        <v>315</v>
      </c>
      <c r="G166" s="3" t="s">
        <v>1557</v>
      </c>
      <c r="H166" s="3" t="s">
        <v>66</v>
      </c>
      <c r="I166" s="3" t="s">
        <v>223</v>
      </c>
      <c r="J166" s="5"/>
      <c r="K166" s="3" t="s">
        <v>68</v>
      </c>
      <c r="L166" s="4">
        <v>3.1</v>
      </c>
      <c r="M166" s="5"/>
      <c r="N166" s="5"/>
      <c r="O166" s="3" t="s">
        <v>87</v>
      </c>
      <c r="P166" s="5"/>
      <c r="Q166" s="3" t="s">
        <v>226</v>
      </c>
      <c r="R166" s="5"/>
      <c r="S166" s="3" t="s">
        <v>560</v>
      </c>
      <c r="T166" s="5"/>
      <c r="U166" s="3" t="s">
        <v>183</v>
      </c>
      <c r="V166" s="5"/>
      <c r="W166" s="3" t="s">
        <v>1072</v>
      </c>
      <c r="X166" s="5"/>
      <c r="Y166" s="3">
        <v>9</v>
      </c>
      <c r="Z166" s="5"/>
      <c r="AA166" s="3" t="s">
        <v>52</v>
      </c>
      <c r="AB166" s="5"/>
      <c r="AC166" s="5"/>
      <c r="AD166" s="3" t="s">
        <v>54</v>
      </c>
      <c r="AE166" s="5"/>
      <c r="AF166" s="3" t="s">
        <v>275</v>
      </c>
      <c r="AG166" s="5"/>
      <c r="AH166" s="3" t="s">
        <v>58</v>
      </c>
      <c r="AI166" s="5"/>
      <c r="AJ166" s="5"/>
      <c r="AK166" s="3" t="s">
        <v>111</v>
      </c>
      <c r="AL166" s="5"/>
      <c r="AM166" s="5"/>
      <c r="AN166" s="3" t="s">
        <v>1494</v>
      </c>
      <c r="AO166" s="6">
        <v>0.83333333333575865</v>
      </c>
      <c r="AP166" s="1">
        <f t="shared" si="34"/>
        <v>10</v>
      </c>
      <c r="AQ166" s="1">
        <f t="shared" si="35"/>
        <v>10</v>
      </c>
      <c r="AR166" s="1">
        <f t="shared" si="36"/>
        <v>10</v>
      </c>
      <c r="AS166" s="1">
        <f t="shared" si="37"/>
        <v>10</v>
      </c>
      <c r="AT166" s="1">
        <f t="shared" si="38"/>
        <v>10</v>
      </c>
      <c r="AU166" s="1">
        <f t="shared" si="39"/>
        <v>10</v>
      </c>
      <c r="AV166" s="1">
        <f t="shared" si="40"/>
        <v>10</v>
      </c>
      <c r="AW166" s="1">
        <f t="shared" si="41"/>
        <v>9</v>
      </c>
      <c r="AX166" s="1">
        <f t="shared" si="42"/>
        <v>5</v>
      </c>
      <c r="AY166" s="1">
        <f t="shared" si="43"/>
        <v>5</v>
      </c>
      <c r="AZ166" s="1">
        <f t="shared" si="44"/>
        <v>0</v>
      </c>
      <c r="BA166" s="1">
        <f t="shared" si="45"/>
        <v>0</v>
      </c>
      <c r="BB166" s="1">
        <f t="shared" si="46"/>
        <v>5</v>
      </c>
      <c r="BC166" s="21">
        <f t="shared" si="47"/>
        <v>10</v>
      </c>
      <c r="BD166" s="21">
        <f t="shared" si="48"/>
        <v>9.8333333333333339</v>
      </c>
      <c r="BE166" s="21">
        <f t="shared" si="49"/>
        <v>2.5</v>
      </c>
      <c r="BF166" s="21">
        <f t="shared" si="50"/>
        <v>7.9666666666666668</v>
      </c>
      <c r="BG166" s="3" t="s">
        <v>1532</v>
      </c>
    </row>
    <row r="167" spans="1:59" ht="13" x14ac:dyDescent="0.15">
      <c r="A167" s="2">
        <v>43576.711426562499</v>
      </c>
      <c r="B167" s="3" t="s">
        <v>29</v>
      </c>
      <c r="C167" s="23" t="s">
        <v>1491</v>
      </c>
      <c r="D167" s="3" t="s">
        <v>1532</v>
      </c>
      <c r="E167" s="58" t="s">
        <v>1477</v>
      </c>
      <c r="F167" s="3" t="s">
        <v>187</v>
      </c>
      <c r="G167" s="3" t="s">
        <v>1558</v>
      </c>
      <c r="H167" s="3" t="s">
        <v>35</v>
      </c>
      <c r="I167" s="3" t="s">
        <v>36</v>
      </c>
      <c r="J167" s="5"/>
      <c r="K167" s="3">
        <v>7</v>
      </c>
      <c r="L167" s="3">
        <v>2</v>
      </c>
      <c r="M167" s="3">
        <v>1.8</v>
      </c>
      <c r="N167" s="5"/>
      <c r="O167" s="3" t="s">
        <v>87</v>
      </c>
      <c r="P167" s="5"/>
      <c r="Q167" s="3">
        <v>7</v>
      </c>
      <c r="R167" s="5"/>
      <c r="S167" s="3" t="s">
        <v>44</v>
      </c>
      <c r="T167" s="5"/>
      <c r="U167" s="3" t="s">
        <v>183</v>
      </c>
      <c r="V167" s="5"/>
      <c r="W167" s="3">
        <v>6</v>
      </c>
      <c r="X167" s="5"/>
      <c r="Y167" s="3" t="s">
        <v>50</v>
      </c>
      <c r="Z167" s="5"/>
      <c r="AA167" s="3">
        <v>8</v>
      </c>
      <c r="AB167" s="5"/>
      <c r="AC167" s="5"/>
      <c r="AD167" s="3">
        <v>6</v>
      </c>
      <c r="AE167" s="5"/>
      <c r="AF167" s="3" t="s">
        <v>275</v>
      </c>
      <c r="AG167" s="5"/>
      <c r="AH167" s="3" t="s">
        <v>197</v>
      </c>
      <c r="AI167" s="3">
        <v>3</v>
      </c>
      <c r="AJ167" s="5"/>
      <c r="AK167" s="3" t="s">
        <v>111</v>
      </c>
      <c r="AL167" s="5"/>
      <c r="AM167" s="3" t="s">
        <v>1559</v>
      </c>
      <c r="AN167" s="3" t="s">
        <v>1494</v>
      </c>
      <c r="AO167" s="6">
        <v>0.70138888889050577</v>
      </c>
      <c r="AP167" s="1">
        <f t="shared" si="34"/>
        <v>5</v>
      </c>
      <c r="AQ167" s="1">
        <f t="shared" si="35"/>
        <v>7</v>
      </c>
      <c r="AR167" s="1">
        <f t="shared" si="36"/>
        <v>10</v>
      </c>
      <c r="AS167" s="1">
        <f t="shared" si="37"/>
        <v>7</v>
      </c>
      <c r="AT167" s="1">
        <f t="shared" si="38"/>
        <v>5</v>
      </c>
      <c r="AU167" s="1">
        <f t="shared" si="39"/>
        <v>10</v>
      </c>
      <c r="AV167" s="1">
        <f t="shared" si="40"/>
        <v>6</v>
      </c>
      <c r="AW167" s="1">
        <f t="shared" si="41"/>
        <v>0</v>
      </c>
      <c r="AX167" s="1">
        <f t="shared" si="42"/>
        <v>8</v>
      </c>
      <c r="AY167" s="1">
        <f t="shared" si="43"/>
        <v>6</v>
      </c>
      <c r="AZ167" s="1">
        <f t="shared" si="44"/>
        <v>0</v>
      </c>
      <c r="BA167" s="1">
        <f t="shared" si="45"/>
        <v>5</v>
      </c>
      <c r="BB167" s="1">
        <f t="shared" si="46"/>
        <v>5</v>
      </c>
      <c r="BC167" s="21">
        <f t="shared" si="47"/>
        <v>6.8</v>
      </c>
      <c r="BD167" s="21">
        <f t="shared" si="48"/>
        <v>7</v>
      </c>
      <c r="BE167" s="21">
        <f t="shared" si="49"/>
        <v>5.333333333333333</v>
      </c>
      <c r="BF167" s="21">
        <f t="shared" si="50"/>
        <v>6.3666666666666663</v>
      </c>
      <c r="BG167" s="3" t="s">
        <v>1532</v>
      </c>
    </row>
    <row r="168" spans="1:59" ht="13" x14ac:dyDescent="0.15">
      <c r="A168" s="2">
        <v>43576.982514236108</v>
      </c>
      <c r="B168" s="3" t="s">
        <v>29</v>
      </c>
      <c r="C168" s="3" t="s">
        <v>1491</v>
      </c>
      <c r="D168" s="3" t="s">
        <v>1532</v>
      </c>
      <c r="E168" s="58" t="s">
        <v>1477</v>
      </c>
      <c r="F168" s="3" t="s">
        <v>147</v>
      </c>
      <c r="G168" s="3" t="s">
        <v>1560</v>
      </c>
      <c r="H168" s="3" t="s">
        <v>66</v>
      </c>
      <c r="I168" s="3">
        <v>9</v>
      </c>
      <c r="J168" s="5"/>
      <c r="K168" s="3" t="s">
        <v>38</v>
      </c>
      <c r="L168" s="5"/>
      <c r="M168" s="5"/>
      <c r="N168" s="3" t="s">
        <v>1561</v>
      </c>
      <c r="O168" s="3" t="s">
        <v>87</v>
      </c>
      <c r="P168" s="5"/>
      <c r="Q168" s="3" t="s">
        <v>42</v>
      </c>
      <c r="R168" s="3" t="s">
        <v>1562</v>
      </c>
      <c r="S168" s="3">
        <v>7</v>
      </c>
      <c r="T168" s="5"/>
      <c r="U168" s="3" t="s">
        <v>183</v>
      </c>
      <c r="V168" s="5"/>
      <c r="W168" s="3" t="s">
        <v>1072</v>
      </c>
      <c r="X168" s="5"/>
      <c r="Y168" s="3" t="s">
        <v>92</v>
      </c>
      <c r="Z168" s="5"/>
      <c r="AA168" s="3" t="s">
        <v>52</v>
      </c>
      <c r="AB168" s="5"/>
      <c r="AC168" s="5"/>
      <c r="AD168" s="3" t="s">
        <v>54</v>
      </c>
      <c r="AE168" s="5"/>
      <c r="AF168" s="3" t="s">
        <v>56</v>
      </c>
      <c r="AG168" s="5"/>
      <c r="AH168" s="3" t="s">
        <v>58</v>
      </c>
      <c r="AI168" s="5"/>
      <c r="AJ168" s="5"/>
      <c r="AK168" s="3" t="s">
        <v>574</v>
      </c>
      <c r="AL168" s="5"/>
      <c r="AM168" s="3" t="s">
        <v>1563</v>
      </c>
      <c r="AN168" s="3" t="s">
        <v>1494</v>
      </c>
      <c r="AO168" s="6">
        <v>0.78125</v>
      </c>
      <c r="AP168" s="1">
        <f t="shared" si="34"/>
        <v>9</v>
      </c>
      <c r="AQ168" s="1">
        <f t="shared" si="35"/>
        <v>5</v>
      </c>
      <c r="AR168" s="1">
        <f t="shared" si="36"/>
        <v>10</v>
      </c>
      <c r="AS168" s="1">
        <f t="shared" si="37"/>
        <v>5</v>
      </c>
      <c r="AT168" s="1">
        <f t="shared" si="38"/>
        <v>7</v>
      </c>
      <c r="AU168" s="1">
        <f t="shared" si="39"/>
        <v>10</v>
      </c>
      <c r="AV168" s="1">
        <f t="shared" si="40"/>
        <v>10</v>
      </c>
      <c r="AW168" s="1">
        <f t="shared" si="41"/>
        <v>5</v>
      </c>
      <c r="AX168" s="1">
        <f t="shared" si="42"/>
        <v>5</v>
      </c>
      <c r="AY168" s="1">
        <f t="shared" si="43"/>
        <v>5</v>
      </c>
      <c r="AZ168" s="1">
        <f t="shared" si="44"/>
        <v>5</v>
      </c>
      <c r="BA168" s="1">
        <f t="shared" si="45"/>
        <v>0</v>
      </c>
      <c r="BB168" s="1">
        <f t="shared" si="46"/>
        <v>0</v>
      </c>
      <c r="BC168" s="21">
        <f t="shared" si="47"/>
        <v>7.2</v>
      </c>
      <c r="BD168" s="21">
        <f t="shared" si="48"/>
        <v>9.1666666666666661</v>
      </c>
      <c r="BE168" s="21">
        <f t="shared" si="49"/>
        <v>3.3333333333333335</v>
      </c>
      <c r="BF168" s="21">
        <f t="shared" si="50"/>
        <v>6.1</v>
      </c>
      <c r="BG168" s="3" t="s">
        <v>1532</v>
      </c>
    </row>
    <row r="169" spans="1:59" ht="13" x14ac:dyDescent="0.15">
      <c r="A169" s="2">
        <v>43677.753651284722</v>
      </c>
      <c r="B169" s="3" t="s">
        <v>29</v>
      </c>
      <c r="C169" s="3" t="s">
        <v>8658</v>
      </c>
      <c r="D169" s="3" t="s">
        <v>1532</v>
      </c>
      <c r="E169" s="58" t="s">
        <v>1477</v>
      </c>
      <c r="F169" s="3" t="s">
        <v>33</v>
      </c>
      <c r="G169" s="3" t="s">
        <v>8659</v>
      </c>
      <c r="H169" s="3" t="s">
        <v>66</v>
      </c>
      <c r="I169" s="3">
        <v>1</v>
      </c>
      <c r="J169" s="5" t="s">
        <v>8660</v>
      </c>
      <c r="K169" s="3">
        <v>3</v>
      </c>
      <c r="L169" s="5">
        <v>2.6</v>
      </c>
      <c r="M169" s="5">
        <v>2.6</v>
      </c>
      <c r="N169" s="3" t="s">
        <v>8661</v>
      </c>
      <c r="O169" s="3">
        <v>6</v>
      </c>
      <c r="P169" s="5" t="s">
        <v>8662</v>
      </c>
      <c r="Q169" s="3" t="s">
        <v>181</v>
      </c>
      <c r="R169" s="3" t="s">
        <v>8663</v>
      </c>
      <c r="S169" s="3" t="s">
        <v>90</v>
      </c>
      <c r="T169" s="5" t="s">
        <v>8664</v>
      </c>
      <c r="U169" s="3" t="s">
        <v>91</v>
      </c>
      <c r="V169" s="5" t="s">
        <v>8665</v>
      </c>
      <c r="W169" s="3" t="s">
        <v>48</v>
      </c>
      <c r="X169" s="5" t="s">
        <v>8666</v>
      </c>
      <c r="Y169" s="3">
        <v>7</v>
      </c>
      <c r="Z169" s="5" t="s">
        <v>8667</v>
      </c>
      <c r="AA169" s="3">
        <v>4</v>
      </c>
      <c r="AB169" s="5">
        <v>69</v>
      </c>
      <c r="AC169" s="5" t="s">
        <v>8668</v>
      </c>
      <c r="AD169" s="3" t="s">
        <v>54</v>
      </c>
      <c r="AE169" s="5"/>
      <c r="AF169" s="3">
        <v>4</v>
      </c>
      <c r="AG169" s="5" t="s">
        <v>8669</v>
      </c>
      <c r="AH169" s="3">
        <v>2</v>
      </c>
      <c r="AI169" s="5">
        <v>7</v>
      </c>
      <c r="AJ169" s="5" t="s">
        <v>8670</v>
      </c>
      <c r="AK169" s="3">
        <v>2</v>
      </c>
      <c r="AL169" s="5" t="s">
        <v>8671</v>
      </c>
      <c r="AM169" s="3" t="s">
        <v>8672</v>
      </c>
      <c r="AN169" s="3" t="s">
        <v>8673</v>
      </c>
      <c r="AO169" s="6">
        <v>0.5625</v>
      </c>
      <c r="AP169" s="1">
        <f t="shared" si="34"/>
        <v>1</v>
      </c>
      <c r="AQ169" s="1">
        <f t="shared" si="35"/>
        <v>3</v>
      </c>
      <c r="AR169" s="1">
        <f t="shared" si="36"/>
        <v>6</v>
      </c>
      <c r="AS169" s="1">
        <f t="shared" si="37"/>
        <v>0</v>
      </c>
      <c r="AT169" s="1">
        <f t="shared" si="38"/>
        <v>0</v>
      </c>
      <c r="AU169" s="1">
        <f t="shared" si="39"/>
        <v>0</v>
      </c>
      <c r="AV169" s="1">
        <f t="shared" si="40"/>
        <v>0</v>
      </c>
      <c r="AW169" s="1">
        <f t="shared" si="41"/>
        <v>7</v>
      </c>
      <c r="AX169" s="1">
        <f t="shared" si="42"/>
        <v>4</v>
      </c>
      <c r="AY169" s="1">
        <f t="shared" si="43"/>
        <v>5</v>
      </c>
      <c r="AZ169" s="1">
        <f t="shared" si="44"/>
        <v>4</v>
      </c>
      <c r="BA169" s="1">
        <f t="shared" si="45"/>
        <v>2</v>
      </c>
      <c r="BB169" s="1">
        <f t="shared" si="46"/>
        <v>2</v>
      </c>
      <c r="BC169" s="21">
        <f t="shared" si="47"/>
        <v>2</v>
      </c>
      <c r="BD169" s="21">
        <f t="shared" si="48"/>
        <v>1.1666666666666667</v>
      </c>
      <c r="BE169" s="21">
        <f t="shared" si="49"/>
        <v>3.5</v>
      </c>
      <c r="BF169" s="21">
        <f>((AP169*3)+(AQ169*3)+(AR169*3)+(AS169*3)+(AT169*3)+(AU169*3)+(AV169*2)+(AW169*1)+(AX169*2)+(AY169*1)+(AZ169*1)+(BA169*2)+(BB169*3))/30</f>
        <v>2.1333333333333333</v>
      </c>
      <c r="BG169" s="3" t="s">
        <v>1532</v>
      </c>
    </row>
    <row r="170" spans="1:59" ht="13" x14ac:dyDescent="0.15">
      <c r="A170" s="2">
        <v>43677.760880208334</v>
      </c>
      <c r="B170" s="3" t="s">
        <v>29</v>
      </c>
      <c r="C170" s="3" t="s">
        <v>8658</v>
      </c>
      <c r="D170" s="3" t="s">
        <v>1532</v>
      </c>
      <c r="E170" s="58" t="s">
        <v>1477</v>
      </c>
      <c r="F170" s="3" t="s">
        <v>147</v>
      </c>
      <c r="G170" s="3" t="s">
        <v>8674</v>
      </c>
      <c r="H170" s="3" t="s">
        <v>66</v>
      </c>
      <c r="I170" s="3">
        <v>2</v>
      </c>
      <c r="J170" s="5" t="s">
        <v>8675</v>
      </c>
      <c r="K170" s="3">
        <v>6</v>
      </c>
      <c r="L170" s="5">
        <v>2.6</v>
      </c>
      <c r="M170" s="5">
        <v>2.6</v>
      </c>
      <c r="N170" s="3"/>
      <c r="O170" s="3">
        <v>6</v>
      </c>
      <c r="P170" s="5" t="s">
        <v>8676</v>
      </c>
      <c r="Q170" s="3">
        <v>8</v>
      </c>
      <c r="R170" s="3" t="s">
        <v>8677</v>
      </c>
      <c r="S170" s="3" t="s">
        <v>90</v>
      </c>
      <c r="T170" s="5" t="s">
        <v>8678</v>
      </c>
      <c r="U170" s="3" t="s">
        <v>91</v>
      </c>
      <c r="V170" s="5" t="s">
        <v>8679</v>
      </c>
      <c r="W170" s="3" t="s">
        <v>48</v>
      </c>
      <c r="X170" s="5" t="s">
        <v>8680</v>
      </c>
      <c r="Y170" s="3" t="s">
        <v>50</v>
      </c>
      <c r="Z170" s="5" t="s">
        <v>8681</v>
      </c>
      <c r="AA170" s="3">
        <v>4</v>
      </c>
      <c r="AB170" s="5">
        <v>69</v>
      </c>
      <c r="AC170" s="5" t="s">
        <v>8682</v>
      </c>
      <c r="AD170" s="3" t="s">
        <v>54</v>
      </c>
      <c r="AE170" s="5"/>
      <c r="AF170" s="3">
        <v>4</v>
      </c>
      <c r="AG170" s="5" t="s">
        <v>8683</v>
      </c>
      <c r="AH170" s="3">
        <v>3</v>
      </c>
      <c r="AI170" s="5">
        <v>8</v>
      </c>
      <c r="AJ170" s="5" t="s">
        <v>8684</v>
      </c>
      <c r="AK170" s="3">
        <v>2</v>
      </c>
      <c r="AL170" s="5" t="s">
        <v>8685</v>
      </c>
      <c r="AM170" s="3" t="s">
        <v>8686</v>
      </c>
      <c r="AN170" s="3" t="s">
        <v>8673</v>
      </c>
      <c r="AO170" s="6">
        <v>0.5625</v>
      </c>
      <c r="AP170" s="1">
        <f t="shared" si="34"/>
        <v>2</v>
      </c>
      <c r="AQ170" s="1">
        <f t="shared" si="35"/>
        <v>6</v>
      </c>
      <c r="AR170" s="1">
        <f t="shared" si="36"/>
        <v>6</v>
      </c>
      <c r="AS170" s="1">
        <f t="shared" si="37"/>
        <v>8</v>
      </c>
      <c r="AT170" s="1">
        <f t="shared" si="38"/>
        <v>0</v>
      </c>
      <c r="AU170" s="1">
        <f t="shared" si="39"/>
        <v>0</v>
      </c>
      <c r="AV170" s="1">
        <f t="shared" si="40"/>
        <v>0</v>
      </c>
      <c r="AW170" s="1">
        <f t="shared" si="41"/>
        <v>0</v>
      </c>
      <c r="AX170" s="1">
        <f t="shared" si="42"/>
        <v>4</v>
      </c>
      <c r="AY170" s="1">
        <f t="shared" si="43"/>
        <v>5</v>
      </c>
      <c r="AZ170" s="1">
        <f t="shared" si="44"/>
        <v>4</v>
      </c>
      <c r="BA170" s="1">
        <f t="shared" si="45"/>
        <v>3</v>
      </c>
      <c r="BB170" s="1">
        <f t="shared" si="46"/>
        <v>2</v>
      </c>
      <c r="BC170" s="21">
        <f t="shared" si="47"/>
        <v>4.4000000000000004</v>
      </c>
      <c r="BD170" s="21">
        <f t="shared" si="48"/>
        <v>0</v>
      </c>
      <c r="BE170" s="21">
        <f t="shared" si="49"/>
        <v>3.8333333333333335</v>
      </c>
      <c r="BF170" s="21">
        <f t="shared" ref="BF170:BF181" si="51">((AP170*3)+(AQ170*3)+(AR170*3)+(AS170*3)+(AT170*3)+(AU170*3)+(AV170*2)+(AW170*1)+(AX170*2)+(AY170*1)+(AZ170*1)+(BA170*2)+(BB170*3))/30</f>
        <v>3.1666666666666665</v>
      </c>
      <c r="BG170" s="3" t="s">
        <v>1532</v>
      </c>
    </row>
    <row r="171" spans="1:59" ht="13" x14ac:dyDescent="0.15">
      <c r="A171" s="2">
        <v>43677.766969351855</v>
      </c>
      <c r="B171" s="3" t="s">
        <v>29</v>
      </c>
      <c r="C171" s="3" t="s">
        <v>8658</v>
      </c>
      <c r="D171" s="3" t="s">
        <v>1532</v>
      </c>
      <c r="E171" s="58" t="s">
        <v>1477</v>
      </c>
      <c r="F171" s="3" t="s">
        <v>147</v>
      </c>
      <c r="G171" s="3" t="s">
        <v>8687</v>
      </c>
      <c r="H171" s="3" t="s">
        <v>66</v>
      </c>
      <c r="I171" s="3" t="s">
        <v>189</v>
      </c>
      <c r="J171" s="5" t="s">
        <v>8688</v>
      </c>
      <c r="K171" s="3">
        <v>8</v>
      </c>
      <c r="L171" s="5">
        <v>4.8</v>
      </c>
      <c r="M171" s="5">
        <v>4.8</v>
      </c>
      <c r="N171" s="3" t="s">
        <v>8689</v>
      </c>
      <c r="O171" s="3">
        <v>8</v>
      </c>
      <c r="P171" s="5" t="s">
        <v>8690</v>
      </c>
      <c r="Q171" s="3" t="s">
        <v>42</v>
      </c>
      <c r="R171" s="3" t="s">
        <v>8691</v>
      </c>
      <c r="S171" s="3" t="s">
        <v>90</v>
      </c>
      <c r="T171" s="5" t="s">
        <v>8692</v>
      </c>
      <c r="U171" s="3" t="s">
        <v>46</v>
      </c>
      <c r="V171" s="5" t="s">
        <v>8693</v>
      </c>
      <c r="W171" s="3" t="s">
        <v>74</v>
      </c>
      <c r="X171" s="5" t="s">
        <v>8694</v>
      </c>
      <c r="Y171" s="3" t="s">
        <v>50</v>
      </c>
      <c r="Z171" s="5" t="s">
        <v>8695</v>
      </c>
      <c r="AA171" s="3">
        <v>2</v>
      </c>
      <c r="AB171" s="5">
        <v>74</v>
      </c>
      <c r="AC171" s="5" t="s">
        <v>8696</v>
      </c>
      <c r="AD171" s="3">
        <v>2</v>
      </c>
      <c r="AE171" s="5" t="s">
        <v>8697</v>
      </c>
      <c r="AF171" s="3">
        <v>1</v>
      </c>
      <c r="AG171" s="5" t="s">
        <v>8698</v>
      </c>
      <c r="AH171" s="3" t="s">
        <v>58</v>
      </c>
      <c r="AI171" s="5">
        <v>0</v>
      </c>
      <c r="AJ171" s="5" t="s">
        <v>8699</v>
      </c>
      <c r="AK171" s="3" t="s">
        <v>574</v>
      </c>
      <c r="AL171" s="5" t="s">
        <v>8700</v>
      </c>
      <c r="AM171" s="3" t="s">
        <v>8701</v>
      </c>
      <c r="AN171" s="3" t="s">
        <v>8673</v>
      </c>
      <c r="AO171" s="6">
        <v>0.66666666666424135</v>
      </c>
      <c r="AP171" s="1">
        <f t="shared" si="34"/>
        <v>0</v>
      </c>
      <c r="AQ171" s="1">
        <f t="shared" si="35"/>
        <v>8</v>
      </c>
      <c r="AR171" s="1">
        <f t="shared" si="36"/>
        <v>8</v>
      </c>
      <c r="AS171" s="1">
        <f t="shared" si="37"/>
        <v>5</v>
      </c>
      <c r="AT171" s="1">
        <f t="shared" si="38"/>
        <v>0</v>
      </c>
      <c r="AU171" s="1">
        <f t="shared" si="39"/>
        <v>5</v>
      </c>
      <c r="AV171" s="1">
        <f t="shared" si="40"/>
        <v>5</v>
      </c>
      <c r="AW171" s="1">
        <f t="shared" si="41"/>
        <v>0</v>
      </c>
      <c r="AX171" s="1">
        <f t="shared" si="42"/>
        <v>2</v>
      </c>
      <c r="AY171" s="1">
        <f t="shared" si="43"/>
        <v>2</v>
      </c>
      <c r="AZ171" s="1">
        <f t="shared" si="44"/>
        <v>1</v>
      </c>
      <c r="BA171" s="1">
        <f t="shared" si="45"/>
        <v>0</v>
      </c>
      <c r="BB171" s="1">
        <f t="shared" si="46"/>
        <v>0</v>
      </c>
      <c r="BC171" s="21">
        <f t="shared" si="47"/>
        <v>4.2</v>
      </c>
      <c r="BD171" s="21">
        <f t="shared" si="48"/>
        <v>4.166666666666667</v>
      </c>
      <c r="BE171" s="21">
        <f t="shared" si="49"/>
        <v>1.1666666666666667</v>
      </c>
      <c r="BF171" s="21">
        <f t="shared" si="51"/>
        <v>3.1666666666666665</v>
      </c>
      <c r="BG171" s="3" t="s">
        <v>1532</v>
      </c>
    </row>
    <row r="172" spans="1:59" ht="13" x14ac:dyDescent="0.15">
      <c r="A172" s="2">
        <v>43677.770934687505</v>
      </c>
      <c r="B172" s="3" t="s">
        <v>29</v>
      </c>
      <c r="C172" s="3" t="s">
        <v>8658</v>
      </c>
      <c r="D172" s="3" t="s">
        <v>1532</v>
      </c>
      <c r="E172" s="58" t="s">
        <v>1477</v>
      </c>
      <c r="F172" s="3" t="s">
        <v>315</v>
      </c>
      <c r="G172" s="3" t="s">
        <v>8702</v>
      </c>
      <c r="H172" s="3" t="s">
        <v>66</v>
      </c>
      <c r="I172" s="3" t="s">
        <v>223</v>
      </c>
      <c r="J172" s="5" t="s">
        <v>8703</v>
      </c>
      <c r="K172" s="3" t="s">
        <v>68</v>
      </c>
      <c r="L172" s="5">
        <v>5</v>
      </c>
      <c r="M172" s="5">
        <v>4</v>
      </c>
      <c r="N172" s="3"/>
      <c r="O172" s="3" t="s">
        <v>87</v>
      </c>
      <c r="P172" s="5" t="s">
        <v>8704</v>
      </c>
      <c r="Q172" s="3" t="s">
        <v>226</v>
      </c>
      <c r="R172" s="3" t="s">
        <v>8705</v>
      </c>
      <c r="S172" s="3" t="s">
        <v>560</v>
      </c>
      <c r="T172" s="5" t="s">
        <v>8706</v>
      </c>
      <c r="U172" s="3" t="s">
        <v>46</v>
      </c>
      <c r="V172" s="5" t="s">
        <v>8707</v>
      </c>
      <c r="W172" s="3" t="s">
        <v>74</v>
      </c>
      <c r="X172" s="5"/>
      <c r="Y172" s="3" t="s">
        <v>50</v>
      </c>
      <c r="Z172" s="5" t="s">
        <v>8708</v>
      </c>
      <c r="AA172" s="3">
        <v>6</v>
      </c>
      <c r="AB172" s="5">
        <v>65</v>
      </c>
      <c r="AC172" s="5"/>
      <c r="AD172" s="3" t="s">
        <v>54</v>
      </c>
      <c r="AE172" s="5"/>
      <c r="AF172" s="3" t="s">
        <v>56</v>
      </c>
      <c r="AG172" s="5" t="s">
        <v>8709</v>
      </c>
      <c r="AH172" s="3">
        <v>1</v>
      </c>
      <c r="AI172" s="5">
        <v>1</v>
      </c>
      <c r="AJ172" s="5" t="s">
        <v>8710</v>
      </c>
      <c r="AK172" s="3">
        <v>7</v>
      </c>
      <c r="AL172" s="5" t="s">
        <v>8711</v>
      </c>
      <c r="AM172" s="3" t="s">
        <v>8712</v>
      </c>
      <c r="AN172" s="3" t="s">
        <v>8673</v>
      </c>
      <c r="AO172" s="6">
        <v>0.4375</v>
      </c>
      <c r="AP172" s="1">
        <f t="shared" si="34"/>
        <v>10</v>
      </c>
      <c r="AQ172" s="1">
        <f t="shared" si="35"/>
        <v>10</v>
      </c>
      <c r="AR172" s="1">
        <f t="shared" si="36"/>
        <v>10</v>
      </c>
      <c r="AS172" s="1">
        <f t="shared" si="37"/>
        <v>10</v>
      </c>
      <c r="AT172" s="1">
        <f t="shared" si="38"/>
        <v>10</v>
      </c>
      <c r="AU172" s="1">
        <f t="shared" si="39"/>
        <v>5</v>
      </c>
      <c r="AV172" s="1">
        <f t="shared" si="40"/>
        <v>5</v>
      </c>
      <c r="AW172" s="1">
        <f t="shared" si="41"/>
        <v>0</v>
      </c>
      <c r="AX172" s="1">
        <f t="shared" si="42"/>
        <v>6</v>
      </c>
      <c r="AY172" s="1">
        <f t="shared" si="43"/>
        <v>5</v>
      </c>
      <c r="AZ172" s="1">
        <f t="shared" si="44"/>
        <v>5</v>
      </c>
      <c r="BA172" s="1">
        <f t="shared" si="45"/>
        <v>1</v>
      </c>
      <c r="BB172" s="1">
        <f t="shared" si="46"/>
        <v>7</v>
      </c>
      <c r="BC172" s="21">
        <f t="shared" si="47"/>
        <v>10</v>
      </c>
      <c r="BD172" s="21">
        <f t="shared" si="48"/>
        <v>4.166666666666667</v>
      </c>
      <c r="BE172" s="21">
        <f t="shared" si="49"/>
        <v>4</v>
      </c>
      <c r="BF172" s="21">
        <f t="shared" si="51"/>
        <v>7.333333333333333</v>
      </c>
      <c r="BG172" s="3" t="s">
        <v>1532</v>
      </c>
    </row>
    <row r="173" spans="1:59" ht="13" x14ac:dyDescent="0.15">
      <c r="A173" s="2">
        <v>43677.788174664354</v>
      </c>
      <c r="B173" s="3" t="s">
        <v>29</v>
      </c>
      <c r="C173" s="3" t="s">
        <v>8658</v>
      </c>
      <c r="D173" s="3" t="s">
        <v>1532</v>
      </c>
      <c r="E173" s="58" t="s">
        <v>1477</v>
      </c>
      <c r="F173" s="3" t="s">
        <v>178</v>
      </c>
      <c r="G173" s="3" t="s">
        <v>8713</v>
      </c>
      <c r="H173" s="3" t="s">
        <v>35</v>
      </c>
      <c r="I173" s="3" t="s">
        <v>189</v>
      </c>
      <c r="J173" s="5" t="s">
        <v>8714</v>
      </c>
      <c r="K173" s="3" t="s">
        <v>381</v>
      </c>
      <c r="L173" s="5">
        <v>0</v>
      </c>
      <c r="M173" s="5">
        <v>0</v>
      </c>
      <c r="N173" s="3" t="s">
        <v>8715</v>
      </c>
      <c r="O173" s="3" t="s">
        <v>40</v>
      </c>
      <c r="P173" s="5" t="s">
        <v>8716</v>
      </c>
      <c r="Q173" s="3" t="s">
        <v>181</v>
      </c>
      <c r="R173" s="3" t="s">
        <v>8717</v>
      </c>
      <c r="S173" s="3" t="s">
        <v>90</v>
      </c>
      <c r="T173" s="5" t="s">
        <v>8718</v>
      </c>
      <c r="U173" s="3" t="s">
        <v>91</v>
      </c>
      <c r="V173" s="5"/>
      <c r="W173" s="3" t="s">
        <v>48</v>
      </c>
      <c r="X173" s="5"/>
      <c r="Y173" s="3" t="s">
        <v>50</v>
      </c>
      <c r="Z173" s="5"/>
      <c r="AA173" s="3">
        <v>8</v>
      </c>
      <c r="AB173" s="5">
        <v>62</v>
      </c>
      <c r="AC173" s="5" t="s">
        <v>8719</v>
      </c>
      <c r="AD173" s="3">
        <v>8</v>
      </c>
      <c r="AE173" s="5" t="s">
        <v>8720</v>
      </c>
      <c r="AF173" s="3" t="s">
        <v>275</v>
      </c>
      <c r="AG173" s="5" t="s">
        <v>8721</v>
      </c>
      <c r="AH173" s="3">
        <v>9</v>
      </c>
      <c r="AI173" s="5">
        <v>20</v>
      </c>
      <c r="AJ173" s="5" t="s">
        <v>8722</v>
      </c>
      <c r="AK173" s="3">
        <v>4</v>
      </c>
      <c r="AL173" s="5" t="s">
        <v>8723</v>
      </c>
      <c r="AM173" s="3" t="s">
        <v>8724</v>
      </c>
      <c r="AN173" s="3" t="s">
        <v>8673</v>
      </c>
      <c r="AO173" s="6">
        <v>0.41666666666424135</v>
      </c>
      <c r="AP173" s="1">
        <f t="shared" si="34"/>
        <v>0</v>
      </c>
      <c r="AQ173" s="1">
        <f t="shared" si="35"/>
        <v>0</v>
      </c>
      <c r="AR173" s="1">
        <f t="shared" si="36"/>
        <v>5</v>
      </c>
      <c r="AS173" s="1">
        <f t="shared" si="37"/>
        <v>0</v>
      </c>
      <c r="AT173" s="1">
        <f t="shared" si="38"/>
        <v>0</v>
      </c>
      <c r="AU173" s="1">
        <f t="shared" si="39"/>
        <v>0</v>
      </c>
      <c r="AV173" s="1">
        <f t="shared" si="40"/>
        <v>0</v>
      </c>
      <c r="AW173" s="1">
        <f t="shared" si="41"/>
        <v>0</v>
      </c>
      <c r="AX173" s="1">
        <f t="shared" si="42"/>
        <v>8</v>
      </c>
      <c r="AY173" s="1">
        <f t="shared" si="43"/>
        <v>8</v>
      </c>
      <c r="AZ173" s="1">
        <f t="shared" si="44"/>
        <v>0</v>
      </c>
      <c r="BA173" s="1">
        <f t="shared" si="45"/>
        <v>9</v>
      </c>
      <c r="BB173" s="1">
        <f t="shared" si="46"/>
        <v>4</v>
      </c>
      <c r="BC173" s="21">
        <f t="shared" si="47"/>
        <v>1</v>
      </c>
      <c r="BD173" s="21">
        <f t="shared" si="48"/>
        <v>0</v>
      </c>
      <c r="BE173" s="21">
        <f t="shared" si="49"/>
        <v>7</v>
      </c>
      <c r="BF173" s="21">
        <f t="shared" si="51"/>
        <v>2.2999999999999998</v>
      </c>
      <c r="BG173" s="3" t="s">
        <v>1532</v>
      </c>
    </row>
    <row r="174" spans="1:59" ht="13" x14ac:dyDescent="0.15">
      <c r="A174" s="2">
        <v>43681.555251990736</v>
      </c>
      <c r="B174" s="3" t="s">
        <v>29</v>
      </c>
      <c r="C174" s="3" t="s">
        <v>8658</v>
      </c>
      <c r="D174" s="3" t="s">
        <v>1532</v>
      </c>
      <c r="E174" s="58" t="s">
        <v>1477</v>
      </c>
      <c r="F174" s="3" t="s">
        <v>113</v>
      </c>
      <c r="G174" s="3" t="s">
        <v>8725</v>
      </c>
      <c r="H174" s="3" t="s">
        <v>35</v>
      </c>
      <c r="I174" s="3">
        <v>3</v>
      </c>
      <c r="J174" s="5" t="s">
        <v>8726</v>
      </c>
      <c r="K174" s="3" t="s">
        <v>38</v>
      </c>
      <c r="L174" s="5">
        <v>1.9</v>
      </c>
      <c r="M174" s="5">
        <v>1.9</v>
      </c>
      <c r="N174" s="3"/>
      <c r="O174" s="3">
        <v>9</v>
      </c>
      <c r="P174" s="5" t="s">
        <v>8727</v>
      </c>
      <c r="Q174" s="3" t="s">
        <v>42</v>
      </c>
      <c r="R174" s="3" t="s">
        <v>8728</v>
      </c>
      <c r="S174" s="3">
        <v>3</v>
      </c>
      <c r="T174" s="5" t="s">
        <v>8729</v>
      </c>
      <c r="U174" s="3">
        <v>4</v>
      </c>
      <c r="V174" s="5" t="s">
        <v>8730</v>
      </c>
      <c r="W174" s="3" t="s">
        <v>74</v>
      </c>
      <c r="X174" s="5" t="s">
        <v>8731</v>
      </c>
      <c r="Y174" s="3">
        <v>8</v>
      </c>
      <c r="Z174" s="5" t="s">
        <v>8732</v>
      </c>
      <c r="AA174" s="3">
        <v>6</v>
      </c>
      <c r="AB174" s="5">
        <v>67</v>
      </c>
      <c r="AC174" s="5" t="s">
        <v>8733</v>
      </c>
      <c r="AD174" s="3">
        <v>7</v>
      </c>
      <c r="AE174" s="5"/>
      <c r="AF174" s="3" t="s">
        <v>275</v>
      </c>
      <c r="AG174" s="5" t="s">
        <v>8734</v>
      </c>
      <c r="AH174" s="3" t="s">
        <v>58</v>
      </c>
      <c r="AI174" s="5">
        <v>0</v>
      </c>
      <c r="AJ174" s="5"/>
      <c r="AK174" s="3">
        <v>7</v>
      </c>
      <c r="AL174" s="5" t="s">
        <v>8735</v>
      </c>
      <c r="AM174" s="3" t="s">
        <v>8736</v>
      </c>
      <c r="AN174" s="3" t="s">
        <v>8673</v>
      </c>
      <c r="AO174" s="6">
        <v>0.58333333333575865</v>
      </c>
      <c r="AP174" s="1">
        <f t="shared" si="34"/>
        <v>3</v>
      </c>
      <c r="AQ174" s="1">
        <f t="shared" si="35"/>
        <v>5</v>
      </c>
      <c r="AR174" s="1">
        <f t="shared" si="36"/>
        <v>9</v>
      </c>
      <c r="AS174" s="1">
        <f t="shared" si="37"/>
        <v>5</v>
      </c>
      <c r="AT174" s="1">
        <f t="shared" si="38"/>
        <v>3</v>
      </c>
      <c r="AU174" s="1">
        <f t="shared" si="39"/>
        <v>4</v>
      </c>
      <c r="AV174" s="1">
        <f t="shared" si="40"/>
        <v>5</v>
      </c>
      <c r="AW174" s="1">
        <f t="shared" si="41"/>
        <v>8</v>
      </c>
      <c r="AX174" s="1">
        <f t="shared" si="42"/>
        <v>6</v>
      </c>
      <c r="AY174" s="1">
        <f t="shared" si="43"/>
        <v>7</v>
      </c>
      <c r="AZ174" s="1">
        <f t="shared" si="44"/>
        <v>0</v>
      </c>
      <c r="BA174" s="1">
        <f t="shared" si="45"/>
        <v>0</v>
      </c>
      <c r="BB174" s="1">
        <f t="shared" si="46"/>
        <v>7</v>
      </c>
      <c r="BC174" s="21">
        <f t="shared" si="47"/>
        <v>5</v>
      </c>
      <c r="BD174" s="21">
        <f t="shared" si="48"/>
        <v>5</v>
      </c>
      <c r="BE174" s="21">
        <f t="shared" si="49"/>
        <v>3.1666666666666665</v>
      </c>
      <c r="BF174" s="21">
        <f t="shared" si="51"/>
        <v>4.833333333333333</v>
      </c>
      <c r="BG174" s="3" t="s">
        <v>1532</v>
      </c>
    </row>
    <row r="175" spans="1:59" ht="13" x14ac:dyDescent="0.15">
      <c r="A175" s="2"/>
      <c r="B175" s="3" t="s">
        <v>29</v>
      </c>
      <c r="C175" s="3" t="s">
        <v>8658</v>
      </c>
      <c r="D175" s="3" t="s">
        <v>1532</v>
      </c>
      <c r="E175" s="58" t="s">
        <v>1477</v>
      </c>
      <c r="F175" s="3" t="s">
        <v>113</v>
      </c>
      <c r="G175" s="3" t="s">
        <v>8737</v>
      </c>
      <c r="H175" s="3" t="s">
        <v>35</v>
      </c>
      <c r="I175" s="3">
        <v>4</v>
      </c>
      <c r="J175" s="5" t="s">
        <v>8738</v>
      </c>
      <c r="K175" s="3">
        <v>9</v>
      </c>
      <c r="L175" s="5">
        <v>3</v>
      </c>
      <c r="M175" s="5">
        <v>3</v>
      </c>
      <c r="N175" s="3" t="s">
        <v>8739</v>
      </c>
      <c r="O175" s="3">
        <v>9</v>
      </c>
      <c r="P175" s="5" t="s">
        <v>8740</v>
      </c>
      <c r="Q175" s="3">
        <v>9</v>
      </c>
      <c r="R175" s="3" t="s">
        <v>8741</v>
      </c>
      <c r="S175" s="3" t="s">
        <v>44</v>
      </c>
      <c r="T175" s="5" t="s">
        <v>8742</v>
      </c>
      <c r="U175" s="3" t="s">
        <v>46</v>
      </c>
      <c r="V175" s="5" t="s">
        <v>8743</v>
      </c>
      <c r="W175" s="3" t="s">
        <v>74</v>
      </c>
      <c r="X175" s="5" t="s">
        <v>8744</v>
      </c>
      <c r="Y175" s="3" t="s">
        <v>50</v>
      </c>
      <c r="Z175" s="5" t="s">
        <v>8745</v>
      </c>
      <c r="AA175" s="3">
        <v>6</v>
      </c>
      <c r="AB175" s="5">
        <v>68</v>
      </c>
      <c r="AC175" s="5" t="s">
        <v>8746</v>
      </c>
      <c r="AD175" s="3">
        <v>6</v>
      </c>
      <c r="AE175" s="5" t="s">
        <v>8747</v>
      </c>
      <c r="AF175" s="3" t="s">
        <v>275</v>
      </c>
      <c r="AG175" s="5" t="s">
        <v>8748</v>
      </c>
      <c r="AH175" s="3">
        <v>8</v>
      </c>
      <c r="AI175" s="5">
        <v>8</v>
      </c>
      <c r="AJ175" s="5" t="s">
        <v>8749</v>
      </c>
      <c r="AK175" s="3">
        <v>6</v>
      </c>
      <c r="AL175" s="5" t="s">
        <v>8750</v>
      </c>
      <c r="AM175" s="3"/>
      <c r="AN175" s="3"/>
      <c r="AO175" s="6">
        <v>0.61111111111111116</v>
      </c>
      <c r="AP175" s="1">
        <f t="shared" si="34"/>
        <v>4</v>
      </c>
      <c r="AQ175" s="1">
        <f t="shared" si="35"/>
        <v>9</v>
      </c>
      <c r="AR175" s="1">
        <f t="shared" si="36"/>
        <v>9</v>
      </c>
      <c r="AS175" s="1">
        <f t="shared" si="37"/>
        <v>9</v>
      </c>
      <c r="AT175" s="1">
        <f t="shared" si="38"/>
        <v>5</v>
      </c>
      <c r="AU175" s="1">
        <f t="shared" si="39"/>
        <v>5</v>
      </c>
      <c r="AV175" s="1">
        <f t="shared" si="40"/>
        <v>5</v>
      </c>
      <c r="AW175" s="1">
        <f t="shared" si="41"/>
        <v>0</v>
      </c>
      <c r="AX175" s="1">
        <f t="shared" si="42"/>
        <v>6</v>
      </c>
      <c r="AY175" s="1">
        <f t="shared" si="43"/>
        <v>6</v>
      </c>
      <c r="AZ175" s="1">
        <f t="shared" si="44"/>
        <v>0</v>
      </c>
      <c r="BA175" s="1">
        <f t="shared" si="45"/>
        <v>8</v>
      </c>
      <c r="BB175" s="1">
        <f t="shared" si="46"/>
        <v>6</v>
      </c>
      <c r="BC175" s="21">
        <f t="shared" si="47"/>
        <v>7.2</v>
      </c>
      <c r="BD175" s="21">
        <f t="shared" si="48"/>
        <v>4.166666666666667</v>
      </c>
      <c r="BE175" s="21">
        <f t="shared" si="49"/>
        <v>5.666666666666667</v>
      </c>
      <c r="BF175" s="21">
        <f t="shared" si="51"/>
        <v>6.166666666666667</v>
      </c>
      <c r="BG175" s="3" t="s">
        <v>1532</v>
      </c>
    </row>
    <row r="176" spans="1:59" ht="13" x14ac:dyDescent="0.15">
      <c r="A176" s="2"/>
      <c r="B176" s="3" t="s">
        <v>29</v>
      </c>
      <c r="C176" s="3" t="s">
        <v>8658</v>
      </c>
      <c r="D176" s="3" t="s">
        <v>1532</v>
      </c>
      <c r="E176" s="58" t="s">
        <v>1477</v>
      </c>
      <c r="F176" s="3" t="s">
        <v>315</v>
      </c>
      <c r="G176" s="3" t="s">
        <v>8751</v>
      </c>
      <c r="H176" s="3" t="s">
        <v>66</v>
      </c>
      <c r="I176" s="3" t="s">
        <v>36</v>
      </c>
      <c r="J176" s="5" t="s">
        <v>8752</v>
      </c>
      <c r="K176" s="3" t="s">
        <v>68</v>
      </c>
      <c r="L176" s="5">
        <v>3.1</v>
      </c>
      <c r="M176" s="5">
        <v>3.1</v>
      </c>
      <c r="N176" s="3"/>
      <c r="O176" s="3">
        <v>8</v>
      </c>
      <c r="P176" s="5" t="s">
        <v>8753</v>
      </c>
      <c r="Q176" s="3">
        <v>9</v>
      </c>
      <c r="R176" s="3" t="s">
        <v>8754</v>
      </c>
      <c r="S176" s="3" t="s">
        <v>44</v>
      </c>
      <c r="T176" s="5" t="s">
        <v>8755</v>
      </c>
      <c r="U176" s="3" t="s">
        <v>46</v>
      </c>
      <c r="V176" s="5" t="s">
        <v>8756</v>
      </c>
      <c r="W176" s="3">
        <v>4</v>
      </c>
      <c r="X176" s="5" t="s">
        <v>8757</v>
      </c>
      <c r="Y176" s="3" t="s">
        <v>50</v>
      </c>
      <c r="Z176" s="5" t="s">
        <v>8758</v>
      </c>
      <c r="AA176" s="3">
        <v>6</v>
      </c>
      <c r="AB176" s="5">
        <v>68</v>
      </c>
      <c r="AC176" s="5"/>
      <c r="AD176" s="3" t="s">
        <v>54</v>
      </c>
      <c r="AE176" s="5" t="s">
        <v>8759</v>
      </c>
      <c r="AF176" s="3">
        <v>3</v>
      </c>
      <c r="AG176" s="5" t="s">
        <v>8760</v>
      </c>
      <c r="AH176" s="3">
        <v>3</v>
      </c>
      <c r="AI176" s="5"/>
      <c r="AJ176" s="5" t="s">
        <v>8761</v>
      </c>
      <c r="AK176" s="3" t="s">
        <v>111</v>
      </c>
      <c r="AL176" s="5" t="s">
        <v>8762</v>
      </c>
      <c r="AM176" s="3"/>
      <c r="AN176" s="3"/>
      <c r="AO176" s="6">
        <v>0.54166666666666663</v>
      </c>
      <c r="AP176" s="1">
        <f t="shared" si="34"/>
        <v>5</v>
      </c>
      <c r="AQ176" s="1">
        <f t="shared" si="35"/>
        <v>10</v>
      </c>
      <c r="AR176" s="1">
        <f t="shared" si="36"/>
        <v>8</v>
      </c>
      <c r="AS176" s="1">
        <f t="shared" si="37"/>
        <v>9</v>
      </c>
      <c r="AT176" s="1">
        <f t="shared" si="38"/>
        <v>5</v>
      </c>
      <c r="AU176" s="1">
        <f t="shared" si="39"/>
        <v>5</v>
      </c>
      <c r="AV176" s="1">
        <f t="shared" si="40"/>
        <v>4</v>
      </c>
      <c r="AW176" s="1">
        <f t="shared" si="41"/>
        <v>0</v>
      </c>
      <c r="AX176" s="1">
        <f t="shared" si="42"/>
        <v>6</v>
      </c>
      <c r="AY176" s="1">
        <f t="shared" si="43"/>
        <v>5</v>
      </c>
      <c r="AZ176" s="1">
        <f t="shared" si="44"/>
        <v>3</v>
      </c>
      <c r="BA176" s="1">
        <f t="shared" si="45"/>
        <v>3</v>
      </c>
      <c r="BB176" s="1">
        <f t="shared" si="46"/>
        <v>5</v>
      </c>
      <c r="BC176" s="21">
        <f t="shared" si="47"/>
        <v>7.4</v>
      </c>
      <c r="BD176" s="21">
        <f t="shared" si="48"/>
        <v>3.8333333333333335</v>
      </c>
      <c r="BE176" s="21">
        <f t="shared" si="49"/>
        <v>4.333333333333333</v>
      </c>
      <c r="BF176" s="21">
        <f t="shared" si="51"/>
        <v>5.833333333333333</v>
      </c>
      <c r="BG176" s="3" t="s">
        <v>1532</v>
      </c>
    </row>
    <row r="177" spans="1:59" ht="13" x14ac:dyDescent="0.15">
      <c r="A177" s="2"/>
      <c r="B177" s="3" t="s">
        <v>29</v>
      </c>
      <c r="C177" s="3" t="s">
        <v>8658</v>
      </c>
      <c r="D177" s="3" t="s">
        <v>1532</v>
      </c>
      <c r="E177" s="58" t="s">
        <v>1477</v>
      </c>
      <c r="F177" s="3" t="s">
        <v>113</v>
      </c>
      <c r="G177" s="3" t="s">
        <v>8763</v>
      </c>
      <c r="H177" s="3" t="s">
        <v>66</v>
      </c>
      <c r="I177" s="3" t="s">
        <v>189</v>
      </c>
      <c r="J177" s="5" t="s">
        <v>8764</v>
      </c>
      <c r="K177" s="3" t="s">
        <v>381</v>
      </c>
      <c r="L177" s="5">
        <v>1.2</v>
      </c>
      <c r="M177" s="5">
        <v>0.6</v>
      </c>
      <c r="N177" s="3"/>
      <c r="O177" s="3">
        <v>4</v>
      </c>
      <c r="P177" s="5" t="s">
        <v>8765</v>
      </c>
      <c r="Q177" s="3" t="s">
        <v>181</v>
      </c>
      <c r="R177" s="3" t="s">
        <v>8766</v>
      </c>
      <c r="S177" s="3">
        <v>1</v>
      </c>
      <c r="T177" s="5" t="s">
        <v>8767</v>
      </c>
      <c r="U177" s="3" t="s">
        <v>91</v>
      </c>
      <c r="V177" s="5"/>
      <c r="W177" s="3" t="s">
        <v>48</v>
      </c>
      <c r="X177" s="5"/>
      <c r="Y177" s="3" t="s">
        <v>50</v>
      </c>
      <c r="Z177" s="5"/>
      <c r="AA177" s="3" t="s">
        <v>52</v>
      </c>
      <c r="AB177" s="5">
        <v>70</v>
      </c>
      <c r="AC177" s="5" t="s">
        <v>8768</v>
      </c>
      <c r="AD177" s="3">
        <v>6</v>
      </c>
      <c r="AE177" s="5"/>
      <c r="AF177" s="3" t="s">
        <v>275</v>
      </c>
      <c r="AG177" s="5"/>
      <c r="AH177" s="3" t="s">
        <v>58</v>
      </c>
      <c r="AI177" s="5">
        <v>0</v>
      </c>
      <c r="AJ177" s="5"/>
      <c r="AK177" s="3" t="s">
        <v>574</v>
      </c>
      <c r="AL177" s="5" t="s">
        <v>8769</v>
      </c>
      <c r="AM177" s="3"/>
      <c r="AN177" s="3"/>
      <c r="AO177" s="6">
        <v>0.60416666666666663</v>
      </c>
      <c r="AP177" s="1">
        <f t="shared" si="34"/>
        <v>0</v>
      </c>
      <c r="AQ177" s="1">
        <f t="shared" si="35"/>
        <v>0</v>
      </c>
      <c r="AR177" s="1">
        <f t="shared" si="36"/>
        <v>4</v>
      </c>
      <c r="AS177" s="1">
        <f t="shared" si="37"/>
        <v>0</v>
      </c>
      <c r="AT177" s="1">
        <f t="shared" si="38"/>
        <v>1</v>
      </c>
      <c r="AU177" s="1">
        <f t="shared" si="39"/>
        <v>0</v>
      </c>
      <c r="AV177" s="1">
        <f t="shared" si="40"/>
        <v>0</v>
      </c>
      <c r="AW177" s="1">
        <f t="shared" si="41"/>
        <v>0</v>
      </c>
      <c r="AX177" s="1">
        <f t="shared" si="42"/>
        <v>5</v>
      </c>
      <c r="AY177" s="1">
        <f t="shared" si="43"/>
        <v>6</v>
      </c>
      <c r="AZ177" s="1">
        <f t="shared" si="44"/>
        <v>0</v>
      </c>
      <c r="BA177" s="1">
        <f t="shared" si="45"/>
        <v>0</v>
      </c>
      <c r="BB177" s="1">
        <f t="shared" si="46"/>
        <v>0</v>
      </c>
      <c r="BC177" s="21">
        <f t="shared" si="47"/>
        <v>1</v>
      </c>
      <c r="BD177" s="21">
        <f t="shared" si="48"/>
        <v>0</v>
      </c>
      <c r="BE177" s="21">
        <f t="shared" si="49"/>
        <v>2.6666666666666665</v>
      </c>
      <c r="BF177" s="21">
        <f t="shared" si="51"/>
        <v>1.0333333333333334</v>
      </c>
      <c r="BG177" s="3" t="s">
        <v>1532</v>
      </c>
    </row>
    <row r="178" spans="1:59" ht="13" x14ac:dyDescent="0.15">
      <c r="A178" s="2"/>
      <c r="B178" s="3" t="s">
        <v>29</v>
      </c>
      <c r="C178" s="3" t="s">
        <v>8658</v>
      </c>
      <c r="D178" s="3" t="s">
        <v>1532</v>
      </c>
      <c r="E178" s="58" t="s">
        <v>1477</v>
      </c>
      <c r="F178" s="3" t="s">
        <v>64</v>
      </c>
      <c r="G178" s="3" t="s">
        <v>8770</v>
      </c>
      <c r="H178" s="3" t="s">
        <v>66</v>
      </c>
      <c r="I178" s="3">
        <v>3</v>
      </c>
      <c r="J178" s="5" t="s">
        <v>8771</v>
      </c>
      <c r="K178" s="3">
        <v>8</v>
      </c>
      <c r="L178" s="5">
        <v>2.75</v>
      </c>
      <c r="M178" s="5">
        <v>2.75</v>
      </c>
      <c r="N178" s="3"/>
      <c r="O178" s="3">
        <v>9</v>
      </c>
      <c r="P178" s="5" t="s">
        <v>8772</v>
      </c>
      <c r="Q178" s="3">
        <v>9</v>
      </c>
      <c r="R178" s="3" t="s">
        <v>8773</v>
      </c>
      <c r="S178" s="3" t="s">
        <v>90</v>
      </c>
      <c r="T178" s="5"/>
      <c r="U178" s="3" t="s">
        <v>91</v>
      </c>
      <c r="V178" s="5"/>
      <c r="W178" s="3" t="s">
        <v>48</v>
      </c>
      <c r="X178" s="5"/>
      <c r="Y178" s="3" t="s">
        <v>50</v>
      </c>
      <c r="Z178" s="5"/>
      <c r="AA178" s="3">
        <v>6</v>
      </c>
      <c r="AB178" s="5">
        <v>69</v>
      </c>
      <c r="AC178" s="5"/>
      <c r="AD178" s="3" t="s">
        <v>54</v>
      </c>
      <c r="AE178" s="5"/>
      <c r="AF178" s="3" t="s">
        <v>275</v>
      </c>
      <c r="AG178" s="5"/>
      <c r="AH178" s="3" t="s">
        <v>58</v>
      </c>
      <c r="AI178" s="5">
        <v>0</v>
      </c>
      <c r="AJ178" s="5"/>
      <c r="AK178" s="3" t="s">
        <v>111</v>
      </c>
      <c r="AL178" s="5" t="s">
        <v>8774</v>
      </c>
      <c r="AM178" s="3"/>
      <c r="AN178" s="3"/>
      <c r="AO178" s="6">
        <v>0.6875</v>
      </c>
      <c r="AP178" s="1">
        <f t="shared" si="34"/>
        <v>3</v>
      </c>
      <c r="AQ178" s="1">
        <f t="shared" si="35"/>
        <v>8</v>
      </c>
      <c r="AR178" s="1">
        <f t="shared" si="36"/>
        <v>9</v>
      </c>
      <c r="AS178" s="1">
        <f t="shared" si="37"/>
        <v>9</v>
      </c>
      <c r="AT178" s="1">
        <f t="shared" si="38"/>
        <v>0</v>
      </c>
      <c r="AU178" s="1">
        <f t="shared" si="39"/>
        <v>0</v>
      </c>
      <c r="AV178" s="1">
        <f t="shared" si="40"/>
        <v>0</v>
      </c>
      <c r="AW178" s="1">
        <f t="shared" si="41"/>
        <v>0</v>
      </c>
      <c r="AX178" s="1">
        <f t="shared" si="42"/>
        <v>6</v>
      </c>
      <c r="AY178" s="1">
        <f t="shared" si="43"/>
        <v>5</v>
      </c>
      <c r="AZ178" s="1">
        <f t="shared" si="44"/>
        <v>0</v>
      </c>
      <c r="BA178" s="1">
        <f t="shared" si="45"/>
        <v>0</v>
      </c>
      <c r="BB178" s="1">
        <f t="shared" si="46"/>
        <v>5</v>
      </c>
      <c r="BC178" s="21">
        <f t="shared" si="47"/>
        <v>5.8</v>
      </c>
      <c r="BD178" s="21">
        <f t="shared" si="48"/>
        <v>0</v>
      </c>
      <c r="BE178" s="21">
        <f t="shared" si="49"/>
        <v>2.8333333333333335</v>
      </c>
      <c r="BF178" s="21">
        <f t="shared" si="51"/>
        <v>3.9666666666666668</v>
      </c>
      <c r="BG178" s="3" t="s">
        <v>1532</v>
      </c>
    </row>
    <row r="179" spans="1:59" ht="13" x14ac:dyDescent="0.15">
      <c r="A179" s="2"/>
      <c r="B179" s="3" t="s">
        <v>29</v>
      </c>
      <c r="C179" s="3" t="s">
        <v>8658</v>
      </c>
      <c r="D179" s="3" t="s">
        <v>1532</v>
      </c>
      <c r="E179" s="58" t="s">
        <v>1477</v>
      </c>
      <c r="F179" s="3" t="s">
        <v>178</v>
      </c>
      <c r="G179" s="3" t="s">
        <v>8775</v>
      </c>
      <c r="H179" s="3" t="s">
        <v>66</v>
      </c>
      <c r="I179" s="3">
        <v>8</v>
      </c>
      <c r="J179" s="5" t="s">
        <v>8776</v>
      </c>
      <c r="K179" s="3">
        <v>8</v>
      </c>
      <c r="L179" s="5">
        <v>4</v>
      </c>
      <c r="M179" s="5">
        <v>4</v>
      </c>
      <c r="N179" s="3"/>
      <c r="O179" s="3" t="s">
        <v>87</v>
      </c>
      <c r="P179" s="5"/>
      <c r="Q179" s="3">
        <v>8</v>
      </c>
      <c r="R179" s="3" t="s">
        <v>8777</v>
      </c>
      <c r="S179" s="3" t="s">
        <v>90</v>
      </c>
      <c r="T179" s="5"/>
      <c r="U179" s="3" t="s">
        <v>91</v>
      </c>
      <c r="V179" s="5"/>
      <c r="W179" s="3" t="s">
        <v>48</v>
      </c>
      <c r="X179" s="5"/>
      <c r="Y179" s="3">
        <v>1</v>
      </c>
      <c r="Z179" s="5" t="s">
        <v>8778</v>
      </c>
      <c r="AA179" s="3">
        <v>6</v>
      </c>
      <c r="AB179" s="5">
        <v>69</v>
      </c>
      <c r="AC179" s="5"/>
      <c r="AD179" s="3" t="s">
        <v>54</v>
      </c>
      <c r="AE179" s="5"/>
      <c r="AF179" s="3" t="s">
        <v>56</v>
      </c>
      <c r="AG179" s="5"/>
      <c r="AH179" s="3" t="s">
        <v>58</v>
      </c>
      <c r="AI179" s="5">
        <v>0</v>
      </c>
      <c r="AJ179" s="5"/>
      <c r="AK179" s="3" t="s">
        <v>111</v>
      </c>
      <c r="AL179" s="5" t="s">
        <v>8779</v>
      </c>
      <c r="AM179" s="3"/>
      <c r="AN179" s="3"/>
      <c r="AO179" s="6">
        <v>0.69791666666666663</v>
      </c>
      <c r="AP179" s="1">
        <f t="shared" si="34"/>
        <v>8</v>
      </c>
      <c r="AQ179" s="1">
        <f t="shared" si="35"/>
        <v>8</v>
      </c>
      <c r="AR179" s="1">
        <f t="shared" si="36"/>
        <v>10</v>
      </c>
      <c r="AS179" s="1">
        <f t="shared" si="37"/>
        <v>8</v>
      </c>
      <c r="AT179" s="1">
        <f t="shared" si="38"/>
        <v>0</v>
      </c>
      <c r="AU179" s="1">
        <f t="shared" si="39"/>
        <v>0</v>
      </c>
      <c r="AV179" s="1">
        <f t="shared" si="40"/>
        <v>0</v>
      </c>
      <c r="AW179" s="1">
        <f t="shared" si="41"/>
        <v>1</v>
      </c>
      <c r="AX179" s="1">
        <f t="shared" si="42"/>
        <v>6</v>
      </c>
      <c r="AY179" s="1">
        <f t="shared" si="43"/>
        <v>5</v>
      </c>
      <c r="AZ179" s="1">
        <f t="shared" si="44"/>
        <v>5</v>
      </c>
      <c r="BA179" s="1">
        <f t="shared" si="45"/>
        <v>0</v>
      </c>
      <c r="BB179" s="1">
        <f t="shared" si="46"/>
        <v>5</v>
      </c>
      <c r="BC179" s="21">
        <f t="shared" si="47"/>
        <v>6.8</v>
      </c>
      <c r="BD179" s="21">
        <f t="shared" si="48"/>
        <v>0.16666666666666666</v>
      </c>
      <c r="BE179" s="21">
        <f t="shared" si="49"/>
        <v>3.6666666666666665</v>
      </c>
      <c r="BF179" s="21">
        <f t="shared" si="51"/>
        <v>4.666666666666667</v>
      </c>
      <c r="BG179" s="3" t="s">
        <v>1532</v>
      </c>
    </row>
    <row r="180" spans="1:59" ht="13" x14ac:dyDescent="0.15">
      <c r="A180" s="2"/>
      <c r="B180" s="3" t="s">
        <v>29</v>
      </c>
      <c r="C180" s="3" t="s">
        <v>8658</v>
      </c>
      <c r="D180" s="3" t="s">
        <v>1532</v>
      </c>
      <c r="E180" s="58" t="s">
        <v>1477</v>
      </c>
      <c r="F180" s="3" t="s">
        <v>64</v>
      </c>
      <c r="G180" s="3" t="s">
        <v>8780</v>
      </c>
      <c r="H180" s="3" t="s">
        <v>66</v>
      </c>
      <c r="I180" s="3" t="s">
        <v>36</v>
      </c>
      <c r="J180" s="5" t="s">
        <v>8781</v>
      </c>
      <c r="K180" s="3" t="s">
        <v>38</v>
      </c>
      <c r="L180" s="5">
        <v>6.1</v>
      </c>
      <c r="M180" s="5">
        <v>4.3</v>
      </c>
      <c r="N180" s="3" t="s">
        <v>8782</v>
      </c>
      <c r="O180" s="3">
        <v>9</v>
      </c>
      <c r="P180" s="5" t="s">
        <v>8783</v>
      </c>
      <c r="Q180" s="3">
        <v>2</v>
      </c>
      <c r="R180" s="3" t="s">
        <v>8784</v>
      </c>
      <c r="S180" s="3" t="s">
        <v>90</v>
      </c>
      <c r="T180" s="5"/>
      <c r="U180" s="3">
        <v>4</v>
      </c>
      <c r="V180" s="5" t="s">
        <v>8785</v>
      </c>
      <c r="W180" s="3">
        <v>4</v>
      </c>
      <c r="X180" s="5" t="s">
        <v>8786</v>
      </c>
      <c r="Y180" s="3">
        <v>7</v>
      </c>
      <c r="Z180" s="5" t="s">
        <v>8787</v>
      </c>
      <c r="AA180" s="3">
        <v>6</v>
      </c>
      <c r="AB180" s="5">
        <v>69</v>
      </c>
      <c r="AC180" s="5"/>
      <c r="AD180" s="3" t="s">
        <v>54</v>
      </c>
      <c r="AE180" s="5"/>
      <c r="AF180" s="3" t="s">
        <v>56</v>
      </c>
      <c r="AG180" s="5" t="s">
        <v>8788</v>
      </c>
      <c r="AH180" s="3" t="s">
        <v>58</v>
      </c>
      <c r="AI180" s="5">
        <v>0</v>
      </c>
      <c r="AJ180" s="5"/>
      <c r="AK180" s="3">
        <v>4</v>
      </c>
      <c r="AL180" s="5" t="s">
        <v>8789</v>
      </c>
      <c r="AM180" s="3"/>
      <c r="AN180" s="3"/>
      <c r="AO180" s="6">
        <v>0.70833333333333337</v>
      </c>
      <c r="AP180" s="1">
        <f t="shared" si="34"/>
        <v>5</v>
      </c>
      <c r="AQ180" s="1">
        <f t="shared" si="35"/>
        <v>5</v>
      </c>
      <c r="AR180" s="1">
        <f t="shared" si="36"/>
        <v>9</v>
      </c>
      <c r="AS180" s="1">
        <f t="shared" si="37"/>
        <v>2</v>
      </c>
      <c r="AT180" s="1">
        <f t="shared" si="38"/>
        <v>0</v>
      </c>
      <c r="AU180" s="1">
        <f t="shared" si="39"/>
        <v>4</v>
      </c>
      <c r="AV180" s="1">
        <f t="shared" si="40"/>
        <v>4</v>
      </c>
      <c r="AW180" s="1">
        <f t="shared" si="41"/>
        <v>7</v>
      </c>
      <c r="AX180" s="1">
        <f t="shared" si="42"/>
        <v>6</v>
      </c>
      <c r="AY180" s="1">
        <f t="shared" si="43"/>
        <v>5</v>
      </c>
      <c r="AZ180" s="1">
        <f t="shared" si="44"/>
        <v>5</v>
      </c>
      <c r="BA180" s="1">
        <f t="shared" si="45"/>
        <v>0</v>
      </c>
      <c r="BB180" s="1">
        <f t="shared" si="46"/>
        <v>4</v>
      </c>
      <c r="BC180" s="21">
        <f t="shared" si="47"/>
        <v>4.2</v>
      </c>
      <c r="BD180" s="21">
        <f t="shared" si="48"/>
        <v>4.5</v>
      </c>
      <c r="BE180" s="21">
        <f t="shared" si="49"/>
        <v>3.6666666666666665</v>
      </c>
      <c r="BF180" s="21">
        <f t="shared" si="51"/>
        <v>4.1333333333333337</v>
      </c>
      <c r="BG180" s="3" t="s">
        <v>1532</v>
      </c>
    </row>
    <row r="181" spans="1:59" ht="13" x14ac:dyDescent="0.15">
      <c r="A181" s="2"/>
      <c r="B181" s="3" t="s">
        <v>29</v>
      </c>
      <c r="C181" s="3" t="s">
        <v>8658</v>
      </c>
      <c r="D181" s="3" t="s">
        <v>1532</v>
      </c>
      <c r="E181" s="58" t="s">
        <v>1477</v>
      </c>
      <c r="F181" s="3" t="s">
        <v>178</v>
      </c>
      <c r="G181" s="3" t="s">
        <v>8790</v>
      </c>
      <c r="H181" s="3" t="s">
        <v>66</v>
      </c>
      <c r="I181" s="3" t="s">
        <v>36</v>
      </c>
      <c r="J181" s="5" t="s">
        <v>8791</v>
      </c>
      <c r="K181" s="3">
        <v>2</v>
      </c>
      <c r="L181" s="5">
        <v>1.5</v>
      </c>
      <c r="M181" s="5">
        <v>1</v>
      </c>
      <c r="N181" s="3" t="s">
        <v>8792</v>
      </c>
      <c r="O181" s="3">
        <v>9</v>
      </c>
      <c r="P181" s="5" t="s">
        <v>8793</v>
      </c>
      <c r="Q181" s="3">
        <v>6</v>
      </c>
      <c r="R181" s="3" t="s">
        <v>8794</v>
      </c>
      <c r="S181" s="3" t="s">
        <v>90</v>
      </c>
      <c r="T181" s="5"/>
      <c r="U181" s="3" t="s">
        <v>46</v>
      </c>
      <c r="V181" s="5"/>
      <c r="W181" s="3" t="s">
        <v>74</v>
      </c>
      <c r="X181" s="5"/>
      <c r="Y181" s="3" t="s">
        <v>50</v>
      </c>
      <c r="Z181" s="5"/>
      <c r="AA181" s="3">
        <v>6</v>
      </c>
      <c r="AB181" s="5">
        <v>69</v>
      </c>
      <c r="AC181" s="5"/>
      <c r="AD181" s="3" t="s">
        <v>54</v>
      </c>
      <c r="AE181" s="5"/>
      <c r="AF181" s="3" t="s">
        <v>275</v>
      </c>
      <c r="AG181" s="5" t="s">
        <v>8795</v>
      </c>
      <c r="AH181" s="3" t="s">
        <v>58</v>
      </c>
      <c r="AI181" s="5">
        <v>0</v>
      </c>
      <c r="AJ181" s="5"/>
      <c r="AK181" s="3" t="s">
        <v>111</v>
      </c>
      <c r="AL181" s="5" t="s">
        <v>8796</v>
      </c>
      <c r="AM181" s="3"/>
      <c r="AN181" s="3"/>
      <c r="AO181" s="6">
        <v>0.72916666666666663</v>
      </c>
      <c r="AP181" s="1">
        <f t="shared" si="34"/>
        <v>5</v>
      </c>
      <c r="AQ181" s="1">
        <f t="shared" si="35"/>
        <v>2</v>
      </c>
      <c r="AR181" s="1">
        <f t="shared" si="36"/>
        <v>9</v>
      </c>
      <c r="AS181" s="1">
        <f t="shared" si="37"/>
        <v>6</v>
      </c>
      <c r="AT181" s="1">
        <f t="shared" si="38"/>
        <v>0</v>
      </c>
      <c r="AU181" s="1">
        <f t="shared" si="39"/>
        <v>5</v>
      </c>
      <c r="AV181" s="1">
        <f t="shared" si="40"/>
        <v>5</v>
      </c>
      <c r="AW181" s="1">
        <f t="shared" si="41"/>
        <v>0</v>
      </c>
      <c r="AX181" s="1">
        <f t="shared" si="42"/>
        <v>6</v>
      </c>
      <c r="AY181" s="1">
        <f t="shared" si="43"/>
        <v>5</v>
      </c>
      <c r="AZ181" s="1">
        <f t="shared" si="44"/>
        <v>0</v>
      </c>
      <c r="BA181" s="1">
        <f t="shared" si="45"/>
        <v>0</v>
      </c>
      <c r="BB181" s="1">
        <f t="shared" si="46"/>
        <v>5</v>
      </c>
      <c r="BC181" s="21">
        <f t="shared" si="47"/>
        <v>4.4000000000000004</v>
      </c>
      <c r="BD181" s="21">
        <f t="shared" si="48"/>
        <v>4.166666666666667</v>
      </c>
      <c r="BE181" s="21">
        <f t="shared" si="49"/>
        <v>2.8333333333333335</v>
      </c>
      <c r="BF181" s="21">
        <f t="shared" si="51"/>
        <v>4.0999999999999996</v>
      </c>
      <c r="BG181" s="3" t="s">
        <v>1532</v>
      </c>
    </row>
    <row r="182" spans="1:59" ht="13" x14ac:dyDescent="0.15">
      <c r="A182" s="2"/>
      <c r="B182" s="3" t="s">
        <v>29</v>
      </c>
      <c r="C182" s="3" t="s">
        <v>8658</v>
      </c>
      <c r="D182" s="3" t="s">
        <v>1532</v>
      </c>
      <c r="E182" s="58" t="s">
        <v>1477</v>
      </c>
      <c r="F182" s="3" t="s">
        <v>147</v>
      </c>
      <c r="G182" s="3" t="s">
        <v>8797</v>
      </c>
      <c r="H182" s="3" t="s">
        <v>66</v>
      </c>
      <c r="I182" s="3">
        <v>2</v>
      </c>
      <c r="J182" s="5" t="s">
        <v>8798</v>
      </c>
      <c r="K182" s="3">
        <v>8</v>
      </c>
      <c r="L182" s="5">
        <v>2.9</v>
      </c>
      <c r="M182" s="5">
        <v>2.9</v>
      </c>
      <c r="N182" s="3" t="s">
        <v>8799</v>
      </c>
      <c r="O182" s="3" t="s">
        <v>87</v>
      </c>
      <c r="P182" s="5"/>
      <c r="Q182" s="3" t="s">
        <v>42</v>
      </c>
      <c r="R182" s="3" t="s">
        <v>8800</v>
      </c>
      <c r="S182" s="3" t="s">
        <v>44</v>
      </c>
      <c r="T182" s="5" t="s">
        <v>8801</v>
      </c>
      <c r="U182" s="3"/>
      <c r="V182" s="5"/>
      <c r="W182" s="3"/>
      <c r="X182" s="5"/>
      <c r="Y182" s="3" t="s">
        <v>50</v>
      </c>
      <c r="Z182" s="5" t="s">
        <v>8802</v>
      </c>
      <c r="AA182" s="3" t="s">
        <v>291</v>
      </c>
      <c r="AB182" s="5">
        <v>61</v>
      </c>
      <c r="AC182" s="5" t="s">
        <v>8803</v>
      </c>
      <c r="AD182" s="3">
        <v>8</v>
      </c>
      <c r="AE182" s="5" t="s">
        <v>8804</v>
      </c>
      <c r="AF182" s="3" t="s">
        <v>56</v>
      </c>
      <c r="AG182" s="5" t="s">
        <v>8805</v>
      </c>
      <c r="AH182" s="3" t="s">
        <v>58</v>
      </c>
      <c r="AI182" s="5">
        <v>0</v>
      </c>
      <c r="AJ182" s="5"/>
      <c r="AK182" s="3" t="s">
        <v>574</v>
      </c>
      <c r="AL182" s="5" t="s">
        <v>8806</v>
      </c>
      <c r="AM182" s="3"/>
      <c r="AN182" s="3"/>
      <c r="AO182" s="6">
        <v>0.52083333333333337</v>
      </c>
      <c r="AP182" s="1">
        <f t="shared" si="34"/>
        <v>2</v>
      </c>
      <c r="AQ182" s="1">
        <f t="shared" si="35"/>
        <v>8</v>
      </c>
      <c r="AR182" s="1">
        <f t="shared" si="36"/>
        <v>10</v>
      </c>
      <c r="AS182" s="1">
        <f t="shared" si="37"/>
        <v>5</v>
      </c>
      <c r="AT182" s="1">
        <f t="shared" si="38"/>
        <v>5</v>
      </c>
      <c r="AU182" s="1"/>
      <c r="AV182" s="1"/>
      <c r="AW182" s="1">
        <f t="shared" si="41"/>
        <v>0</v>
      </c>
      <c r="AX182" s="1">
        <f t="shared" si="42"/>
        <v>10</v>
      </c>
      <c r="AY182" s="1">
        <f t="shared" si="43"/>
        <v>8</v>
      </c>
      <c r="AZ182" s="1">
        <f t="shared" si="44"/>
        <v>5</v>
      </c>
      <c r="BA182" s="1">
        <f t="shared" si="45"/>
        <v>0</v>
      </c>
      <c r="BB182" s="1">
        <f t="shared" si="46"/>
        <v>0</v>
      </c>
      <c r="BC182" s="21">
        <f t="shared" si="47"/>
        <v>6</v>
      </c>
      <c r="BD182" s="21">
        <f t="shared" si="48"/>
        <v>0</v>
      </c>
      <c r="BE182" s="21">
        <f t="shared" si="49"/>
        <v>5.5</v>
      </c>
      <c r="BF182" s="21">
        <f>((AP182*3)+(AQ182*3)+(AR182*3)+(AS182*3)+(AT182*3)+(AW182*1)+(AX182*2)+(AY182*1)+(AZ182*1)+(BA182*2)+(BB182*3))/25</f>
        <v>4.92</v>
      </c>
      <c r="BG182" s="3" t="s">
        <v>1532</v>
      </c>
    </row>
    <row r="183" spans="1:59" ht="13" x14ac:dyDescent="0.15">
      <c r="A183" s="2"/>
      <c r="B183" s="3" t="s">
        <v>29</v>
      </c>
      <c r="C183" s="3" t="s">
        <v>8658</v>
      </c>
      <c r="D183" s="3" t="s">
        <v>1532</v>
      </c>
      <c r="E183" s="58" t="s">
        <v>1477</v>
      </c>
      <c r="F183" s="3" t="s">
        <v>147</v>
      </c>
      <c r="G183" s="3" t="s">
        <v>8807</v>
      </c>
      <c r="H183" s="3" t="s">
        <v>66</v>
      </c>
      <c r="I183" s="3">
        <v>2</v>
      </c>
      <c r="J183" s="5" t="s">
        <v>8798</v>
      </c>
      <c r="K183" s="3">
        <v>8</v>
      </c>
      <c r="L183" s="5">
        <v>2.9</v>
      </c>
      <c r="M183" s="5">
        <v>2.9</v>
      </c>
      <c r="N183" s="3" t="s">
        <v>8799</v>
      </c>
      <c r="O183" s="3" t="s">
        <v>87</v>
      </c>
      <c r="P183" s="5"/>
      <c r="Q183" s="3" t="s">
        <v>42</v>
      </c>
      <c r="R183" s="3" t="s">
        <v>8800</v>
      </c>
      <c r="S183" s="3" t="s">
        <v>44</v>
      </c>
      <c r="T183" s="5" t="s">
        <v>8801</v>
      </c>
      <c r="U183" s="3"/>
      <c r="V183" s="5"/>
      <c r="W183" s="3"/>
      <c r="X183" s="5"/>
      <c r="Y183" s="3" t="s">
        <v>50</v>
      </c>
      <c r="Z183" s="5" t="s">
        <v>8802</v>
      </c>
      <c r="AA183" s="3" t="s">
        <v>291</v>
      </c>
      <c r="AB183" s="5">
        <v>61</v>
      </c>
      <c r="AC183" s="5" t="s">
        <v>8803</v>
      </c>
      <c r="AD183" s="3">
        <v>8</v>
      </c>
      <c r="AE183" s="5" t="s">
        <v>8804</v>
      </c>
      <c r="AF183" s="3" t="s">
        <v>56</v>
      </c>
      <c r="AG183" s="5" t="s">
        <v>8805</v>
      </c>
      <c r="AH183" s="3" t="s">
        <v>58</v>
      </c>
      <c r="AI183" s="5">
        <v>0</v>
      </c>
      <c r="AJ183" s="5"/>
      <c r="AK183" s="3" t="s">
        <v>574</v>
      </c>
      <c r="AL183" s="5" t="s">
        <v>8806</v>
      </c>
      <c r="AM183" s="3"/>
      <c r="AN183" s="3"/>
      <c r="AO183" s="6">
        <v>0.54166666666666663</v>
      </c>
      <c r="AP183" s="1">
        <f t="shared" si="34"/>
        <v>2</v>
      </c>
      <c r="AQ183" s="1">
        <f t="shared" si="35"/>
        <v>8</v>
      </c>
      <c r="AR183" s="1">
        <f t="shared" si="36"/>
        <v>10</v>
      </c>
      <c r="AS183" s="1">
        <f t="shared" si="37"/>
        <v>5</v>
      </c>
      <c r="AT183" s="1">
        <f t="shared" si="38"/>
        <v>5</v>
      </c>
      <c r="AU183" s="1"/>
      <c r="AV183" s="1"/>
      <c r="AW183" s="1">
        <f t="shared" si="41"/>
        <v>0</v>
      </c>
      <c r="AX183" s="1">
        <f t="shared" si="42"/>
        <v>10</v>
      </c>
      <c r="AY183" s="1">
        <f t="shared" si="43"/>
        <v>8</v>
      </c>
      <c r="AZ183" s="1">
        <f t="shared" si="44"/>
        <v>5</v>
      </c>
      <c r="BA183" s="1">
        <f t="shared" si="45"/>
        <v>0</v>
      </c>
      <c r="BB183" s="1">
        <f t="shared" si="46"/>
        <v>0</v>
      </c>
      <c r="BC183" s="21">
        <f t="shared" si="47"/>
        <v>6</v>
      </c>
      <c r="BD183" s="21">
        <f t="shared" si="48"/>
        <v>0</v>
      </c>
      <c r="BE183" s="21">
        <f t="shared" si="49"/>
        <v>5.5</v>
      </c>
      <c r="BF183" s="21">
        <f>((AP183*3)+(AQ183*3)+(AR183*3)+(AS183*3)+(AT183*3)+(AW183*1)+(AX183*2)+(AY183*1)+(AZ183*1)+(BA183*2)+(BB183*3))/25</f>
        <v>4.92</v>
      </c>
      <c r="BG183" s="3" t="s">
        <v>1532</v>
      </c>
    </row>
    <row r="184" spans="1:59" ht="13" x14ac:dyDescent="0.15">
      <c r="A184" s="2">
        <v>43565.016814282411</v>
      </c>
      <c r="B184" s="3" t="s">
        <v>29</v>
      </c>
      <c r="C184" s="3" t="s">
        <v>1564</v>
      </c>
      <c r="D184" s="3" t="s">
        <v>1565</v>
      </c>
      <c r="E184" s="58" t="s">
        <v>1566</v>
      </c>
      <c r="F184" s="3" t="s">
        <v>33</v>
      </c>
      <c r="G184" s="3" t="s">
        <v>1567</v>
      </c>
      <c r="H184" s="3" t="s">
        <v>66</v>
      </c>
      <c r="I184" s="3">
        <v>6</v>
      </c>
      <c r="J184" s="3" t="s">
        <v>1568</v>
      </c>
      <c r="K184" s="3" t="s">
        <v>68</v>
      </c>
      <c r="L184" s="3">
        <v>3.53</v>
      </c>
      <c r="M184" s="4">
        <v>3.03</v>
      </c>
      <c r="N184" s="3" t="s">
        <v>1569</v>
      </c>
      <c r="O184" s="3">
        <v>9</v>
      </c>
      <c r="P184" s="3" t="s">
        <v>1570</v>
      </c>
      <c r="Q184" s="3">
        <v>8</v>
      </c>
      <c r="R184" s="3" t="s">
        <v>1571</v>
      </c>
      <c r="S184" s="3">
        <v>1</v>
      </c>
      <c r="T184" s="3" t="s">
        <v>1572</v>
      </c>
      <c r="U184" s="3">
        <v>7</v>
      </c>
      <c r="V184" s="3" t="s">
        <v>1573</v>
      </c>
      <c r="W184" s="3">
        <v>6</v>
      </c>
      <c r="X184" s="3" t="s">
        <v>1574</v>
      </c>
      <c r="Y184" s="3">
        <v>2</v>
      </c>
      <c r="Z184" s="3" t="s">
        <v>1575</v>
      </c>
      <c r="AA184" s="3">
        <v>6</v>
      </c>
      <c r="AB184" s="3">
        <v>65</v>
      </c>
      <c r="AC184" s="3" t="s">
        <v>1576</v>
      </c>
      <c r="AD184" s="3">
        <v>6</v>
      </c>
      <c r="AE184" s="3" t="s">
        <v>1577</v>
      </c>
      <c r="AF184" s="3" t="s">
        <v>208</v>
      </c>
      <c r="AG184" s="3" t="s">
        <v>1578</v>
      </c>
      <c r="AH184" s="3">
        <v>8</v>
      </c>
      <c r="AI184" s="3">
        <v>7</v>
      </c>
      <c r="AJ184" s="3" t="s">
        <v>1579</v>
      </c>
      <c r="AK184" s="3">
        <v>8</v>
      </c>
      <c r="AL184" s="3" t="s">
        <v>1580</v>
      </c>
      <c r="AM184" s="3" t="s">
        <v>1581</v>
      </c>
      <c r="AN184" s="3" t="s">
        <v>1582</v>
      </c>
      <c r="AO184" s="6">
        <v>0.55555555555474712</v>
      </c>
      <c r="AP184" s="1">
        <f t="shared" si="34"/>
        <v>6</v>
      </c>
      <c r="AQ184" s="1">
        <f t="shared" si="35"/>
        <v>10</v>
      </c>
      <c r="AR184" s="1">
        <f t="shared" si="36"/>
        <v>9</v>
      </c>
      <c r="AS184" s="1">
        <f t="shared" si="37"/>
        <v>8</v>
      </c>
      <c r="AT184" s="1">
        <f t="shared" si="38"/>
        <v>1</v>
      </c>
      <c r="AU184" s="1">
        <f t="shared" si="39"/>
        <v>7</v>
      </c>
      <c r="AV184" s="1">
        <f t="shared" si="40"/>
        <v>6</v>
      </c>
      <c r="AW184" s="1">
        <f t="shared" si="41"/>
        <v>2</v>
      </c>
      <c r="AX184" s="1">
        <f t="shared" si="42"/>
        <v>6</v>
      </c>
      <c r="AY184" s="1">
        <f t="shared" si="43"/>
        <v>6</v>
      </c>
      <c r="AZ184" s="1">
        <f t="shared" si="44"/>
        <v>10</v>
      </c>
      <c r="BA184" s="1">
        <f t="shared" si="45"/>
        <v>8</v>
      </c>
      <c r="BB184" s="1">
        <f t="shared" si="46"/>
        <v>8</v>
      </c>
      <c r="BC184" s="21">
        <f t="shared" si="47"/>
        <v>6.8</v>
      </c>
      <c r="BD184" s="21">
        <f t="shared" si="48"/>
        <v>5.833333333333333</v>
      </c>
      <c r="BE184" s="21">
        <f t="shared" si="49"/>
        <v>7.333333333333333</v>
      </c>
      <c r="BF184" s="21">
        <f t="shared" si="50"/>
        <v>6.833333333333333</v>
      </c>
      <c r="BG184" s="3" t="s">
        <v>1565</v>
      </c>
    </row>
    <row r="185" spans="1:59" ht="13" x14ac:dyDescent="0.15">
      <c r="A185" s="2">
        <v>43564.64677501157</v>
      </c>
      <c r="B185" s="3" t="s">
        <v>29</v>
      </c>
      <c r="C185" s="3" t="s">
        <v>1564</v>
      </c>
      <c r="D185" s="3" t="s">
        <v>1565</v>
      </c>
      <c r="E185" s="58" t="s">
        <v>1566</v>
      </c>
      <c r="F185" s="3" t="s">
        <v>211</v>
      </c>
      <c r="G185" s="3" t="s">
        <v>1583</v>
      </c>
      <c r="H185" s="3" t="s">
        <v>35</v>
      </c>
      <c r="I185" s="3" t="s">
        <v>223</v>
      </c>
      <c r="J185" s="3" t="s">
        <v>1584</v>
      </c>
      <c r="K185" s="3" t="s">
        <v>68</v>
      </c>
      <c r="L185" s="3">
        <v>3.9</v>
      </c>
      <c r="M185" s="3">
        <v>2.5</v>
      </c>
      <c r="N185" s="3" t="s">
        <v>1585</v>
      </c>
      <c r="O185" s="3" t="s">
        <v>87</v>
      </c>
      <c r="P185" s="3" t="s">
        <v>1586</v>
      </c>
      <c r="Q185" s="3">
        <v>7</v>
      </c>
      <c r="R185" s="3" t="s">
        <v>1587</v>
      </c>
      <c r="S185" s="3">
        <v>6</v>
      </c>
      <c r="T185" s="3" t="s">
        <v>1588</v>
      </c>
      <c r="U185" s="3">
        <v>9</v>
      </c>
      <c r="V185" s="3" t="s">
        <v>1589</v>
      </c>
      <c r="W185" s="3" t="s">
        <v>48</v>
      </c>
      <c r="X185" s="3" t="s">
        <v>1590</v>
      </c>
      <c r="Y185" s="3">
        <v>1</v>
      </c>
      <c r="Z185" s="3" t="s">
        <v>1591</v>
      </c>
      <c r="AA185" s="3" t="s">
        <v>291</v>
      </c>
      <c r="AB185" s="3">
        <v>59</v>
      </c>
      <c r="AC185" s="3" t="s">
        <v>1592</v>
      </c>
      <c r="AD185" s="3">
        <v>7</v>
      </c>
      <c r="AE185" s="3" t="s">
        <v>1593</v>
      </c>
      <c r="AF185" s="3" t="s">
        <v>56</v>
      </c>
      <c r="AG185" s="3" t="s">
        <v>1594</v>
      </c>
      <c r="AH185" s="3">
        <v>1</v>
      </c>
      <c r="AI185" s="3">
        <v>0</v>
      </c>
      <c r="AJ185" s="3" t="s">
        <v>1595</v>
      </c>
      <c r="AK185" s="3">
        <v>8</v>
      </c>
      <c r="AL185" s="3" t="s">
        <v>1596</v>
      </c>
      <c r="AM185" s="3" t="s">
        <v>1597</v>
      </c>
      <c r="AN185" s="3" t="s">
        <v>1582</v>
      </c>
      <c r="AO185" s="6">
        <v>0.69444444444525288</v>
      </c>
      <c r="AP185" s="1">
        <f t="shared" si="34"/>
        <v>10</v>
      </c>
      <c r="AQ185" s="1">
        <f t="shared" si="35"/>
        <v>10</v>
      </c>
      <c r="AR185" s="1">
        <f t="shared" si="36"/>
        <v>10</v>
      </c>
      <c r="AS185" s="1">
        <f t="shared" si="37"/>
        <v>7</v>
      </c>
      <c r="AT185" s="1">
        <f t="shared" si="38"/>
        <v>6</v>
      </c>
      <c r="AU185" s="1">
        <f t="shared" si="39"/>
        <v>9</v>
      </c>
      <c r="AV185" s="1">
        <f t="shared" si="40"/>
        <v>0</v>
      </c>
      <c r="AW185" s="1">
        <f t="shared" si="41"/>
        <v>1</v>
      </c>
      <c r="AX185" s="1">
        <f t="shared" si="42"/>
        <v>10</v>
      </c>
      <c r="AY185" s="1">
        <f t="shared" si="43"/>
        <v>7</v>
      </c>
      <c r="AZ185" s="1">
        <f t="shared" si="44"/>
        <v>5</v>
      </c>
      <c r="BA185" s="1">
        <f t="shared" si="45"/>
        <v>1</v>
      </c>
      <c r="BB185" s="1">
        <f t="shared" si="46"/>
        <v>8</v>
      </c>
      <c r="BC185" s="21">
        <f t="shared" si="47"/>
        <v>8.6</v>
      </c>
      <c r="BD185" s="21">
        <f t="shared" si="48"/>
        <v>4.666666666666667</v>
      </c>
      <c r="BE185" s="21">
        <f t="shared" si="49"/>
        <v>5.666666666666667</v>
      </c>
      <c r="BF185" s="21">
        <f t="shared" si="50"/>
        <v>7.166666666666667</v>
      </c>
      <c r="BG185" s="3" t="s">
        <v>1565</v>
      </c>
    </row>
    <row r="186" spans="1:59" ht="13" x14ac:dyDescent="0.15">
      <c r="A186" s="2">
        <v>43563.817078032407</v>
      </c>
      <c r="B186" s="3" t="s">
        <v>29</v>
      </c>
      <c r="C186" s="3" t="s">
        <v>1564</v>
      </c>
      <c r="D186" s="3" t="s">
        <v>1565</v>
      </c>
      <c r="E186" s="58" t="s">
        <v>1566</v>
      </c>
      <c r="F186" s="3" t="s">
        <v>315</v>
      </c>
      <c r="G186" s="3" t="s">
        <v>1598</v>
      </c>
      <c r="H186" s="3" t="s">
        <v>66</v>
      </c>
      <c r="I186" s="3">
        <v>8</v>
      </c>
      <c r="J186" s="3" t="s">
        <v>1599</v>
      </c>
      <c r="K186" s="3">
        <v>9</v>
      </c>
      <c r="L186" s="4">
        <v>3.4</v>
      </c>
      <c r="M186" s="4">
        <v>2.2000000000000002</v>
      </c>
      <c r="N186" s="3" t="s">
        <v>1600</v>
      </c>
      <c r="O186" s="3">
        <v>8</v>
      </c>
      <c r="P186" s="3" t="s">
        <v>1601</v>
      </c>
      <c r="Q186" s="3">
        <v>9</v>
      </c>
      <c r="R186" s="3" t="s">
        <v>1602</v>
      </c>
      <c r="S186" s="3" t="s">
        <v>44</v>
      </c>
      <c r="T186" s="3" t="s">
        <v>1603</v>
      </c>
      <c r="U186" s="3">
        <v>9</v>
      </c>
      <c r="V186" s="3" t="s">
        <v>1604</v>
      </c>
      <c r="W186" s="3">
        <v>9</v>
      </c>
      <c r="X186" s="3" t="s">
        <v>1605</v>
      </c>
      <c r="Y186" s="3">
        <v>1</v>
      </c>
      <c r="Z186" s="3" t="s">
        <v>1606</v>
      </c>
      <c r="AA186" s="3" t="s">
        <v>291</v>
      </c>
      <c r="AB186" s="3">
        <v>60</v>
      </c>
      <c r="AC186" s="3" t="s">
        <v>1607</v>
      </c>
      <c r="AD186" s="3">
        <v>8</v>
      </c>
      <c r="AE186" s="3" t="s">
        <v>1608</v>
      </c>
      <c r="AF186" s="3">
        <v>1</v>
      </c>
      <c r="AG186" s="3" t="s">
        <v>1609</v>
      </c>
      <c r="AH186" s="3" t="s">
        <v>58</v>
      </c>
      <c r="AI186" s="3">
        <v>0</v>
      </c>
      <c r="AJ186" s="3" t="s">
        <v>1610</v>
      </c>
      <c r="AK186" s="3" t="s">
        <v>60</v>
      </c>
      <c r="AL186" s="3" t="s">
        <v>1611</v>
      </c>
      <c r="AM186" s="3" t="s">
        <v>1612</v>
      </c>
      <c r="AN186" s="3" t="s">
        <v>1582</v>
      </c>
      <c r="AO186" s="6">
        <v>0.72222222221898846</v>
      </c>
      <c r="AP186" s="1">
        <f t="shared" si="34"/>
        <v>8</v>
      </c>
      <c r="AQ186" s="1">
        <f t="shared" si="35"/>
        <v>9</v>
      </c>
      <c r="AR186" s="1">
        <f t="shared" si="36"/>
        <v>8</v>
      </c>
      <c r="AS186" s="1">
        <f>1*LEFT($Q186,2)</f>
        <v>9</v>
      </c>
      <c r="AT186" s="1">
        <f t="shared" si="38"/>
        <v>5</v>
      </c>
      <c r="AU186" s="1">
        <f t="shared" si="39"/>
        <v>9</v>
      </c>
      <c r="AV186" s="1">
        <f t="shared" si="40"/>
        <v>9</v>
      </c>
      <c r="AW186" s="1">
        <f t="shared" si="41"/>
        <v>1</v>
      </c>
      <c r="AX186" s="1">
        <f t="shared" si="42"/>
        <v>10</v>
      </c>
      <c r="AY186" s="1">
        <f t="shared" si="43"/>
        <v>8</v>
      </c>
      <c r="AZ186" s="1">
        <f t="shared" si="44"/>
        <v>1</v>
      </c>
      <c r="BA186" s="1">
        <f t="shared" si="45"/>
        <v>0</v>
      </c>
      <c r="BB186" s="1">
        <f t="shared" si="46"/>
        <v>10</v>
      </c>
      <c r="BC186" s="21">
        <f t="shared" si="47"/>
        <v>7.8</v>
      </c>
      <c r="BD186" s="21">
        <f t="shared" si="48"/>
        <v>7.666666666666667</v>
      </c>
      <c r="BE186" s="21">
        <f t="shared" si="49"/>
        <v>4.833333333333333</v>
      </c>
      <c r="BF186" s="21">
        <f t="shared" si="50"/>
        <v>7.4</v>
      </c>
      <c r="BG186" s="3" t="s">
        <v>1565</v>
      </c>
    </row>
    <row r="187" spans="1:59" ht="13" x14ac:dyDescent="0.15">
      <c r="A187" s="2">
        <v>43563.839709097221</v>
      </c>
      <c r="B187" s="3" t="s">
        <v>29</v>
      </c>
      <c r="C187" s="3" t="s">
        <v>1564</v>
      </c>
      <c r="D187" s="3" t="s">
        <v>1565</v>
      </c>
      <c r="E187" s="58" t="s">
        <v>1566</v>
      </c>
      <c r="F187" s="3" t="s">
        <v>100</v>
      </c>
      <c r="G187" s="3" t="s">
        <v>1613</v>
      </c>
      <c r="H187" s="3" t="s">
        <v>35</v>
      </c>
      <c r="I187" s="3">
        <v>4</v>
      </c>
      <c r="J187" s="3" t="s">
        <v>1614</v>
      </c>
      <c r="K187" s="3">
        <v>1</v>
      </c>
      <c r="L187" s="3">
        <v>1.5</v>
      </c>
      <c r="M187" s="3">
        <v>0.8</v>
      </c>
      <c r="N187" s="3" t="s">
        <v>1615</v>
      </c>
      <c r="O187" s="3">
        <v>9</v>
      </c>
      <c r="P187" s="3" t="s">
        <v>1616</v>
      </c>
      <c r="Q187" s="3" t="s">
        <v>42</v>
      </c>
      <c r="R187" s="3" t="s">
        <v>1617</v>
      </c>
      <c r="S187" s="3">
        <v>2</v>
      </c>
      <c r="T187" s="3" t="s">
        <v>1618</v>
      </c>
      <c r="U187" s="3" t="s">
        <v>91</v>
      </c>
      <c r="V187" s="3" t="s">
        <v>1619</v>
      </c>
      <c r="W187" s="3" t="s">
        <v>48</v>
      </c>
      <c r="X187" s="3" t="s">
        <v>1620</v>
      </c>
      <c r="Y187" s="3" t="s">
        <v>50</v>
      </c>
      <c r="Z187" s="3" t="s">
        <v>1621</v>
      </c>
      <c r="AA187" s="3">
        <v>8</v>
      </c>
      <c r="AB187" s="3">
        <v>66</v>
      </c>
      <c r="AC187" s="3" t="s">
        <v>1622</v>
      </c>
      <c r="AD187" s="3">
        <v>6</v>
      </c>
      <c r="AE187" s="3" t="s">
        <v>1623</v>
      </c>
      <c r="AF187" s="3">
        <v>4</v>
      </c>
      <c r="AG187" s="3" t="s">
        <v>1624</v>
      </c>
      <c r="AH187" s="3">
        <v>4</v>
      </c>
      <c r="AI187" s="3">
        <v>1</v>
      </c>
      <c r="AJ187" s="3" t="s">
        <v>1625</v>
      </c>
      <c r="AK187" s="3">
        <v>8</v>
      </c>
      <c r="AL187" s="3" t="s">
        <v>1626</v>
      </c>
      <c r="AM187" s="3" t="s">
        <v>1627</v>
      </c>
      <c r="AN187" s="3" t="s">
        <v>1582</v>
      </c>
      <c r="AO187" s="6">
        <v>0.49305555555474712</v>
      </c>
      <c r="AP187" s="1">
        <f t="shared" si="34"/>
        <v>4</v>
      </c>
      <c r="AQ187" s="1">
        <f t="shared" si="35"/>
        <v>1</v>
      </c>
      <c r="AR187" s="1">
        <f t="shared" si="36"/>
        <v>9</v>
      </c>
      <c r="AS187" s="1">
        <f t="shared" si="37"/>
        <v>5</v>
      </c>
      <c r="AT187" s="1">
        <f t="shared" si="38"/>
        <v>2</v>
      </c>
      <c r="AU187" s="1">
        <f t="shared" si="39"/>
        <v>0</v>
      </c>
      <c r="AV187" s="1">
        <f t="shared" si="40"/>
        <v>0</v>
      </c>
      <c r="AW187" s="1">
        <f t="shared" si="41"/>
        <v>0</v>
      </c>
      <c r="AX187" s="1">
        <f t="shared" si="42"/>
        <v>8</v>
      </c>
      <c r="AY187" s="1">
        <f t="shared" si="43"/>
        <v>6</v>
      </c>
      <c r="AZ187" s="1">
        <f t="shared" si="44"/>
        <v>4</v>
      </c>
      <c r="BA187" s="1">
        <f t="shared" si="45"/>
        <v>4</v>
      </c>
      <c r="BB187" s="1">
        <f t="shared" si="46"/>
        <v>8</v>
      </c>
      <c r="BC187" s="21">
        <f t="shared" si="47"/>
        <v>4.2</v>
      </c>
      <c r="BD187" s="21">
        <f t="shared" si="48"/>
        <v>0</v>
      </c>
      <c r="BE187" s="21">
        <f t="shared" si="49"/>
        <v>5.666666666666667</v>
      </c>
      <c r="BF187" s="21">
        <f t="shared" si="50"/>
        <v>4.0333333333333332</v>
      </c>
      <c r="BG187" s="3" t="s">
        <v>1565</v>
      </c>
    </row>
    <row r="188" spans="1:59" ht="13" x14ac:dyDescent="0.15">
      <c r="A188" s="2">
        <v>43563.84545212963</v>
      </c>
      <c r="B188" s="3" t="s">
        <v>29</v>
      </c>
      <c r="C188" s="3" t="s">
        <v>1564</v>
      </c>
      <c r="D188" s="3" t="s">
        <v>1565</v>
      </c>
      <c r="E188" s="58" t="s">
        <v>1566</v>
      </c>
      <c r="F188" s="3" t="s">
        <v>315</v>
      </c>
      <c r="G188" s="3" t="s">
        <v>1628</v>
      </c>
      <c r="H188" s="3" t="s">
        <v>35</v>
      </c>
      <c r="I188" s="3">
        <v>9</v>
      </c>
      <c r="J188" s="3" t="s">
        <v>1629</v>
      </c>
      <c r="K188" s="3">
        <v>6</v>
      </c>
      <c r="L188" s="3">
        <v>2</v>
      </c>
      <c r="M188" s="4">
        <v>1.5</v>
      </c>
      <c r="N188" s="3" t="s">
        <v>1630</v>
      </c>
      <c r="O188" s="3" t="s">
        <v>87</v>
      </c>
      <c r="P188" s="3" t="s">
        <v>1631</v>
      </c>
      <c r="Q188" s="3">
        <v>6</v>
      </c>
      <c r="R188" s="3" t="s">
        <v>1632</v>
      </c>
      <c r="S188" s="3">
        <v>6</v>
      </c>
      <c r="T188" s="3" t="s">
        <v>1633</v>
      </c>
      <c r="U188" s="3">
        <v>4</v>
      </c>
      <c r="V188" s="3" t="s">
        <v>1634</v>
      </c>
      <c r="W188" s="3" t="s">
        <v>48</v>
      </c>
      <c r="X188" s="3" t="s">
        <v>1635</v>
      </c>
      <c r="Y188" s="3" t="s">
        <v>50</v>
      </c>
      <c r="Z188" s="3" t="s">
        <v>1636</v>
      </c>
      <c r="AA188" s="3" t="s">
        <v>291</v>
      </c>
      <c r="AB188" s="3">
        <v>58</v>
      </c>
      <c r="AC188" s="3" t="s">
        <v>1637</v>
      </c>
      <c r="AD188" s="3">
        <v>8</v>
      </c>
      <c r="AE188" s="3" t="s">
        <v>1638</v>
      </c>
      <c r="AF188" s="3">
        <v>7</v>
      </c>
      <c r="AG188" s="3" t="s">
        <v>1639</v>
      </c>
      <c r="AH188" s="3">
        <v>6</v>
      </c>
      <c r="AI188" s="3">
        <v>6</v>
      </c>
      <c r="AJ188" s="3" t="s">
        <v>1640</v>
      </c>
      <c r="AK188" s="3">
        <v>9</v>
      </c>
      <c r="AL188" s="3" t="s">
        <v>1641</v>
      </c>
      <c r="AM188" s="3" t="s">
        <v>1642</v>
      </c>
      <c r="AN188" s="3" t="s">
        <v>1582</v>
      </c>
      <c r="AO188" s="6">
        <v>0.72222222221898846</v>
      </c>
      <c r="AP188" s="1">
        <f t="shared" si="34"/>
        <v>9</v>
      </c>
      <c r="AQ188" s="1">
        <f t="shared" si="35"/>
        <v>6</v>
      </c>
      <c r="AR188" s="1">
        <f t="shared" si="36"/>
        <v>10</v>
      </c>
      <c r="AS188" s="1">
        <f t="shared" si="37"/>
        <v>6</v>
      </c>
      <c r="AT188" s="1">
        <f t="shared" si="38"/>
        <v>6</v>
      </c>
      <c r="AU188" s="1">
        <f t="shared" si="39"/>
        <v>4</v>
      </c>
      <c r="AV188" s="1">
        <f t="shared" si="40"/>
        <v>0</v>
      </c>
      <c r="AW188" s="1">
        <f t="shared" si="41"/>
        <v>0</v>
      </c>
      <c r="AX188" s="1">
        <f t="shared" si="42"/>
        <v>10</v>
      </c>
      <c r="AY188" s="1">
        <f t="shared" si="43"/>
        <v>8</v>
      </c>
      <c r="AZ188" s="1">
        <f t="shared" si="44"/>
        <v>7</v>
      </c>
      <c r="BA188" s="1">
        <f t="shared" si="45"/>
        <v>6</v>
      </c>
      <c r="BB188" s="1">
        <f t="shared" si="46"/>
        <v>9</v>
      </c>
      <c r="BC188" s="21">
        <f t="shared" si="47"/>
        <v>7.4</v>
      </c>
      <c r="BD188" s="21">
        <f t="shared" si="48"/>
        <v>2</v>
      </c>
      <c r="BE188" s="21">
        <f t="shared" si="49"/>
        <v>7.833333333333333</v>
      </c>
      <c r="BF188" s="21">
        <f t="shared" si="50"/>
        <v>6.5666666666666664</v>
      </c>
      <c r="BG188" s="3" t="s">
        <v>1565</v>
      </c>
    </row>
    <row r="189" spans="1:59" ht="13" x14ac:dyDescent="0.15">
      <c r="A189" s="2">
        <v>43563.869285370369</v>
      </c>
      <c r="B189" s="3" t="s">
        <v>29</v>
      </c>
      <c r="C189" s="3" t="s">
        <v>1564</v>
      </c>
      <c r="D189" s="3" t="s">
        <v>1565</v>
      </c>
      <c r="E189" s="58" t="s">
        <v>1566</v>
      </c>
      <c r="F189" s="3" t="s">
        <v>187</v>
      </c>
      <c r="G189" s="3" t="s">
        <v>1643</v>
      </c>
      <c r="H189" s="3" t="s">
        <v>35</v>
      </c>
      <c r="I189" s="3">
        <v>3</v>
      </c>
      <c r="J189" s="3" t="s">
        <v>1644</v>
      </c>
      <c r="K189" s="3" t="s">
        <v>68</v>
      </c>
      <c r="L189" s="3">
        <v>3.5</v>
      </c>
      <c r="M189" s="3">
        <v>3</v>
      </c>
      <c r="N189" s="3" t="s">
        <v>1645</v>
      </c>
      <c r="O189" s="3">
        <v>9</v>
      </c>
      <c r="P189" s="3" t="s">
        <v>1646</v>
      </c>
      <c r="Q189" s="3">
        <v>4</v>
      </c>
      <c r="R189" s="3" t="s">
        <v>1647</v>
      </c>
      <c r="S189" s="3" t="s">
        <v>90</v>
      </c>
      <c r="T189" s="3" t="s">
        <v>1648</v>
      </c>
      <c r="U189" s="3" t="s">
        <v>46</v>
      </c>
      <c r="V189" s="3" t="s">
        <v>1649</v>
      </c>
      <c r="W189" s="3" t="s">
        <v>48</v>
      </c>
      <c r="X189" s="3" t="s">
        <v>1620</v>
      </c>
      <c r="Y189" s="3" t="s">
        <v>50</v>
      </c>
      <c r="Z189" s="3" t="s">
        <v>1621</v>
      </c>
      <c r="AA189" s="3">
        <v>9</v>
      </c>
      <c r="AB189" s="3">
        <v>57</v>
      </c>
      <c r="AC189" s="3" t="s">
        <v>1650</v>
      </c>
      <c r="AD189" s="3">
        <v>7</v>
      </c>
      <c r="AE189" s="3" t="s">
        <v>1623</v>
      </c>
      <c r="AF189" s="3" t="s">
        <v>275</v>
      </c>
      <c r="AG189" s="3" t="s">
        <v>1651</v>
      </c>
      <c r="AH189" s="3">
        <v>7</v>
      </c>
      <c r="AI189" s="3">
        <v>7</v>
      </c>
      <c r="AJ189" s="3" t="s">
        <v>1652</v>
      </c>
      <c r="AK189" s="3">
        <v>7</v>
      </c>
      <c r="AL189" s="3" t="s">
        <v>1653</v>
      </c>
      <c r="AM189" s="3" t="s">
        <v>1654</v>
      </c>
      <c r="AN189" s="3" t="s">
        <v>1582</v>
      </c>
      <c r="AO189" s="6">
        <v>0.52083333333575865</v>
      </c>
      <c r="AP189" s="1">
        <f t="shared" si="34"/>
        <v>3</v>
      </c>
      <c r="AQ189" s="1">
        <f t="shared" si="35"/>
        <v>10</v>
      </c>
      <c r="AR189" s="1">
        <f t="shared" si="36"/>
        <v>9</v>
      </c>
      <c r="AS189" s="1">
        <f t="shared" si="37"/>
        <v>4</v>
      </c>
      <c r="AT189" s="1">
        <f t="shared" si="38"/>
        <v>0</v>
      </c>
      <c r="AU189" s="1">
        <f t="shared" si="39"/>
        <v>5</v>
      </c>
      <c r="AV189" s="1">
        <f t="shared" si="40"/>
        <v>0</v>
      </c>
      <c r="AW189" s="1">
        <f t="shared" si="41"/>
        <v>0</v>
      </c>
      <c r="AX189" s="1">
        <f t="shared" si="42"/>
        <v>9</v>
      </c>
      <c r="AY189" s="1">
        <f t="shared" si="43"/>
        <v>7</v>
      </c>
      <c r="AZ189" s="1">
        <f t="shared" si="44"/>
        <v>0</v>
      </c>
      <c r="BA189" s="1">
        <f t="shared" si="45"/>
        <v>7</v>
      </c>
      <c r="BB189" s="1">
        <f t="shared" si="46"/>
        <v>7</v>
      </c>
      <c r="BC189" s="21">
        <f t="shared" si="47"/>
        <v>5.2</v>
      </c>
      <c r="BD189" s="21">
        <f t="shared" si="48"/>
        <v>2.5</v>
      </c>
      <c r="BE189" s="21">
        <f t="shared" si="49"/>
        <v>6.5</v>
      </c>
      <c r="BF189" s="21">
        <f t="shared" si="50"/>
        <v>5.0999999999999996</v>
      </c>
      <c r="BG189" s="3" t="s">
        <v>1565</v>
      </c>
    </row>
    <row r="190" spans="1:59" ht="13" x14ac:dyDescent="0.15">
      <c r="A190" s="2">
        <v>43563.88312658565</v>
      </c>
      <c r="B190" s="3" t="s">
        <v>29</v>
      </c>
      <c r="C190" s="3" t="s">
        <v>1564</v>
      </c>
      <c r="D190" s="3" t="s">
        <v>1565</v>
      </c>
      <c r="E190" s="58" t="s">
        <v>1566</v>
      </c>
      <c r="F190" s="3" t="s">
        <v>315</v>
      </c>
      <c r="G190" s="3" t="s">
        <v>1655</v>
      </c>
      <c r="H190" s="3" t="s">
        <v>66</v>
      </c>
      <c r="I190" s="3">
        <v>7</v>
      </c>
      <c r="J190" s="3" t="s">
        <v>1656</v>
      </c>
      <c r="K190" s="3" t="s">
        <v>68</v>
      </c>
      <c r="L190" s="3">
        <v>4.2</v>
      </c>
      <c r="M190" s="3">
        <v>3</v>
      </c>
      <c r="N190" s="3" t="s">
        <v>1657</v>
      </c>
      <c r="O190" s="3" t="s">
        <v>87</v>
      </c>
      <c r="P190" s="3" t="s">
        <v>1658</v>
      </c>
      <c r="Q190" s="3">
        <v>7</v>
      </c>
      <c r="R190" s="3" t="s">
        <v>1659</v>
      </c>
      <c r="S190" s="3" t="s">
        <v>44</v>
      </c>
      <c r="T190" s="3" t="s">
        <v>1660</v>
      </c>
      <c r="U190" s="3">
        <v>8</v>
      </c>
      <c r="V190" s="3" t="s">
        <v>1661</v>
      </c>
      <c r="W190" s="3" t="s">
        <v>48</v>
      </c>
      <c r="X190" s="3" t="s">
        <v>1662</v>
      </c>
      <c r="Y190" s="3" t="s">
        <v>50</v>
      </c>
      <c r="Z190" s="3" t="s">
        <v>1636</v>
      </c>
      <c r="AA190" s="3">
        <v>8</v>
      </c>
      <c r="AB190" s="3">
        <v>68</v>
      </c>
      <c r="AC190" s="3" t="s">
        <v>1663</v>
      </c>
      <c r="AD190" s="3">
        <v>7</v>
      </c>
      <c r="AE190" s="3" t="s">
        <v>1664</v>
      </c>
      <c r="AF190" s="3" t="s">
        <v>275</v>
      </c>
      <c r="AG190" s="3" t="s">
        <v>1665</v>
      </c>
      <c r="AH190" s="3">
        <v>1</v>
      </c>
      <c r="AI190" s="3">
        <v>0</v>
      </c>
      <c r="AJ190" s="3" t="s">
        <v>1666</v>
      </c>
      <c r="AK190" s="3">
        <v>7</v>
      </c>
      <c r="AL190" s="3" t="s">
        <v>1667</v>
      </c>
      <c r="AM190" s="3" t="s">
        <v>1668</v>
      </c>
      <c r="AN190" s="3" t="s">
        <v>1582</v>
      </c>
      <c r="AO190" s="6">
        <v>0.70833333333575865</v>
      </c>
      <c r="AP190" s="1">
        <f t="shared" si="34"/>
        <v>7</v>
      </c>
      <c r="AQ190" s="1">
        <f t="shared" si="35"/>
        <v>10</v>
      </c>
      <c r="AR190" s="1">
        <f t="shared" si="36"/>
        <v>10</v>
      </c>
      <c r="AS190" s="1">
        <f t="shared" si="37"/>
        <v>7</v>
      </c>
      <c r="AT190" s="1">
        <f t="shared" si="38"/>
        <v>5</v>
      </c>
      <c r="AU190" s="1">
        <f t="shared" si="39"/>
        <v>8</v>
      </c>
      <c r="AV190" s="1">
        <f t="shared" si="40"/>
        <v>0</v>
      </c>
      <c r="AW190" s="1">
        <f t="shared" si="41"/>
        <v>0</v>
      </c>
      <c r="AX190" s="1">
        <f t="shared" si="42"/>
        <v>8</v>
      </c>
      <c r="AY190" s="1">
        <f t="shared" si="43"/>
        <v>7</v>
      </c>
      <c r="AZ190" s="1">
        <f t="shared" si="44"/>
        <v>0</v>
      </c>
      <c r="BA190" s="1">
        <f t="shared" si="45"/>
        <v>1</v>
      </c>
      <c r="BB190" s="1">
        <f t="shared" si="46"/>
        <v>7</v>
      </c>
      <c r="BC190" s="21">
        <f t="shared" si="47"/>
        <v>7.8</v>
      </c>
      <c r="BD190" s="21">
        <f t="shared" si="48"/>
        <v>4</v>
      </c>
      <c r="BE190" s="21">
        <f t="shared" si="49"/>
        <v>4.166666666666667</v>
      </c>
      <c r="BF190" s="21">
        <f t="shared" si="50"/>
        <v>6.2333333333333334</v>
      </c>
      <c r="BG190" s="3" t="s">
        <v>1565</v>
      </c>
    </row>
    <row r="191" spans="1:59" ht="13" x14ac:dyDescent="0.15">
      <c r="A191" s="2">
        <v>43563.905503495371</v>
      </c>
      <c r="B191" s="3" t="s">
        <v>29</v>
      </c>
      <c r="C191" s="3" t="s">
        <v>1564</v>
      </c>
      <c r="D191" s="3" t="s">
        <v>1565</v>
      </c>
      <c r="E191" s="58" t="s">
        <v>1566</v>
      </c>
      <c r="F191" s="3" t="s">
        <v>315</v>
      </c>
      <c r="G191" s="3" t="s">
        <v>1669</v>
      </c>
      <c r="H191" s="3" t="s">
        <v>264</v>
      </c>
      <c r="I191" s="3">
        <v>6</v>
      </c>
      <c r="J191" s="3" t="s">
        <v>1670</v>
      </c>
      <c r="K191" s="3">
        <v>9</v>
      </c>
      <c r="L191" s="3">
        <v>3</v>
      </c>
      <c r="M191" s="3">
        <v>1.9</v>
      </c>
      <c r="N191" s="3" t="s">
        <v>1671</v>
      </c>
      <c r="O191" s="3">
        <v>9</v>
      </c>
      <c r="P191" s="3" t="s">
        <v>1672</v>
      </c>
      <c r="Q191" s="3">
        <v>9</v>
      </c>
      <c r="R191" s="3" t="s">
        <v>1673</v>
      </c>
      <c r="S191" s="3" t="s">
        <v>90</v>
      </c>
      <c r="T191" s="3" t="s">
        <v>1674</v>
      </c>
      <c r="U191" s="3" t="s">
        <v>91</v>
      </c>
      <c r="V191" s="3" t="s">
        <v>1675</v>
      </c>
      <c r="W191" s="3" t="s">
        <v>48</v>
      </c>
      <c r="X191" s="3" t="s">
        <v>1676</v>
      </c>
      <c r="Y191" s="3" t="s">
        <v>50</v>
      </c>
      <c r="Z191" s="3" t="s">
        <v>1677</v>
      </c>
      <c r="AA191" s="3" t="s">
        <v>291</v>
      </c>
      <c r="AB191" s="3">
        <v>12</v>
      </c>
      <c r="AC191" s="3" t="s">
        <v>1678</v>
      </c>
      <c r="AD191" s="3" t="s">
        <v>343</v>
      </c>
      <c r="AE191" s="3" t="s">
        <v>1679</v>
      </c>
      <c r="AF191" s="3">
        <v>1</v>
      </c>
      <c r="AG191" s="3" t="s">
        <v>1680</v>
      </c>
      <c r="AH191" s="3">
        <v>9</v>
      </c>
      <c r="AI191" s="3">
        <v>32</v>
      </c>
      <c r="AJ191" s="3" t="s">
        <v>1681</v>
      </c>
      <c r="AK191" s="3">
        <v>8</v>
      </c>
      <c r="AL191" s="3" t="s">
        <v>1682</v>
      </c>
      <c r="AM191" s="3" t="s">
        <v>1683</v>
      </c>
      <c r="AN191" s="3" t="s">
        <v>1582</v>
      </c>
      <c r="AO191" s="6">
        <v>0.34930555555911269</v>
      </c>
      <c r="AP191" s="1">
        <f t="shared" si="34"/>
        <v>6</v>
      </c>
      <c r="AQ191" s="1">
        <f t="shared" si="35"/>
        <v>9</v>
      </c>
      <c r="AR191" s="1">
        <f t="shared" si="36"/>
        <v>9</v>
      </c>
      <c r="AS191" s="1">
        <f t="shared" si="37"/>
        <v>9</v>
      </c>
      <c r="AT191" s="1">
        <f t="shared" si="38"/>
        <v>0</v>
      </c>
      <c r="AU191" s="1">
        <f t="shared" si="39"/>
        <v>0</v>
      </c>
      <c r="AV191" s="1">
        <f t="shared" si="40"/>
        <v>0</v>
      </c>
      <c r="AW191" s="1">
        <f t="shared" si="41"/>
        <v>0</v>
      </c>
      <c r="AX191" s="1">
        <f t="shared" si="42"/>
        <v>10</v>
      </c>
      <c r="AY191" s="1">
        <f t="shared" si="43"/>
        <v>10</v>
      </c>
      <c r="AZ191" s="1">
        <f t="shared" si="44"/>
        <v>1</v>
      </c>
      <c r="BA191" s="1">
        <f t="shared" si="45"/>
        <v>9</v>
      </c>
      <c r="BB191" s="1">
        <f t="shared" si="46"/>
        <v>8</v>
      </c>
      <c r="BC191" s="21">
        <f t="shared" si="47"/>
        <v>6.6</v>
      </c>
      <c r="BD191" s="21">
        <f t="shared" si="48"/>
        <v>0</v>
      </c>
      <c r="BE191" s="21">
        <f t="shared" si="49"/>
        <v>8.1666666666666661</v>
      </c>
      <c r="BF191" s="21">
        <f t="shared" si="50"/>
        <v>5.7333333333333334</v>
      </c>
      <c r="BG191" s="3" t="s">
        <v>1565</v>
      </c>
    </row>
    <row r="192" spans="1:59" ht="13" x14ac:dyDescent="0.15">
      <c r="A192" s="2">
        <v>43563.906753587959</v>
      </c>
      <c r="B192" s="3" t="s">
        <v>29</v>
      </c>
      <c r="C192" s="3" t="s">
        <v>1564</v>
      </c>
      <c r="D192" s="3" t="s">
        <v>1565</v>
      </c>
      <c r="E192" s="58" t="s">
        <v>1566</v>
      </c>
      <c r="F192" s="3" t="s">
        <v>100</v>
      </c>
      <c r="G192" s="3" t="s">
        <v>1684</v>
      </c>
      <c r="H192" s="3" t="s">
        <v>66</v>
      </c>
      <c r="I192" s="3">
        <v>4</v>
      </c>
      <c r="J192" s="3" t="s">
        <v>1685</v>
      </c>
      <c r="K192" s="3" t="s">
        <v>68</v>
      </c>
      <c r="L192" s="3">
        <v>4.8</v>
      </c>
      <c r="M192" s="3">
        <v>2</v>
      </c>
      <c r="N192" s="3" t="s">
        <v>1686</v>
      </c>
      <c r="O192" s="3">
        <v>9</v>
      </c>
      <c r="P192" s="3" t="s">
        <v>1687</v>
      </c>
      <c r="Q192" s="3">
        <v>6</v>
      </c>
      <c r="R192" s="3" t="s">
        <v>1688</v>
      </c>
      <c r="S192" s="3">
        <v>3</v>
      </c>
      <c r="T192" s="3" t="s">
        <v>1689</v>
      </c>
      <c r="U192" s="3">
        <v>3</v>
      </c>
      <c r="V192" s="3" t="s">
        <v>1690</v>
      </c>
      <c r="W192" s="3">
        <v>4</v>
      </c>
      <c r="X192" s="3" t="s">
        <v>1691</v>
      </c>
      <c r="Y192" s="3" t="s">
        <v>50</v>
      </c>
      <c r="Z192" s="3" t="s">
        <v>1692</v>
      </c>
      <c r="AA192" s="3" t="s">
        <v>52</v>
      </c>
      <c r="AB192" s="3">
        <v>71</v>
      </c>
      <c r="AC192" s="3" t="s">
        <v>1693</v>
      </c>
      <c r="AD192" s="3" t="s">
        <v>54</v>
      </c>
      <c r="AE192" s="3" t="s">
        <v>1694</v>
      </c>
      <c r="AF192" s="3" t="s">
        <v>56</v>
      </c>
      <c r="AG192" s="3" t="s">
        <v>1695</v>
      </c>
      <c r="AH192" s="3">
        <v>6</v>
      </c>
      <c r="AI192" s="3">
        <v>13</v>
      </c>
      <c r="AJ192" s="3" t="s">
        <v>1696</v>
      </c>
      <c r="AK192" s="3" t="s">
        <v>111</v>
      </c>
      <c r="AL192" s="3" t="s">
        <v>1697</v>
      </c>
      <c r="AM192" s="3" t="s">
        <v>1698</v>
      </c>
      <c r="AN192" s="3" t="s">
        <v>1582</v>
      </c>
      <c r="AO192" s="6">
        <v>0.3125</v>
      </c>
      <c r="AP192" s="1">
        <f t="shared" si="34"/>
        <v>4</v>
      </c>
      <c r="AQ192" s="1">
        <f t="shared" si="35"/>
        <v>10</v>
      </c>
      <c r="AR192" s="1">
        <f t="shared" si="36"/>
        <v>9</v>
      </c>
      <c r="AS192" s="1">
        <f t="shared" si="37"/>
        <v>6</v>
      </c>
      <c r="AT192" s="1">
        <f t="shared" si="38"/>
        <v>3</v>
      </c>
      <c r="AU192" s="1">
        <f t="shared" si="39"/>
        <v>3</v>
      </c>
      <c r="AV192" s="1">
        <f t="shared" si="40"/>
        <v>4</v>
      </c>
      <c r="AW192" s="1">
        <f t="shared" si="41"/>
        <v>0</v>
      </c>
      <c r="AX192" s="1">
        <f t="shared" si="42"/>
        <v>5</v>
      </c>
      <c r="AY192" s="1">
        <f t="shared" si="43"/>
        <v>5</v>
      </c>
      <c r="AZ192" s="1">
        <f t="shared" si="44"/>
        <v>5</v>
      </c>
      <c r="BA192" s="1">
        <f t="shared" si="45"/>
        <v>6</v>
      </c>
      <c r="BB192" s="1">
        <f t="shared" si="46"/>
        <v>5</v>
      </c>
      <c r="BC192" s="21">
        <f t="shared" si="47"/>
        <v>6.4</v>
      </c>
      <c r="BD192" s="21">
        <f t="shared" si="48"/>
        <v>2.8333333333333335</v>
      </c>
      <c r="BE192" s="21">
        <f t="shared" si="49"/>
        <v>5.333333333333333</v>
      </c>
      <c r="BF192" s="21">
        <f t="shared" si="50"/>
        <v>5.333333333333333</v>
      </c>
      <c r="BG192" s="3" t="s">
        <v>1565</v>
      </c>
    </row>
    <row r="193" spans="1:59" ht="13" x14ac:dyDescent="0.15">
      <c r="A193" s="2">
        <v>43563.945792129627</v>
      </c>
      <c r="B193" s="3" t="s">
        <v>29</v>
      </c>
      <c r="C193" s="3" t="s">
        <v>1564</v>
      </c>
      <c r="D193" s="3" t="s">
        <v>1565</v>
      </c>
      <c r="E193" s="58" t="s">
        <v>1566</v>
      </c>
      <c r="F193" s="3" t="s">
        <v>147</v>
      </c>
      <c r="G193" s="3" t="s">
        <v>1699</v>
      </c>
      <c r="H193" s="3" t="s">
        <v>66</v>
      </c>
      <c r="I193" s="3" t="s">
        <v>36</v>
      </c>
      <c r="J193" s="3" t="s">
        <v>1700</v>
      </c>
      <c r="K193" s="3" t="s">
        <v>68</v>
      </c>
      <c r="L193" s="3">
        <v>5</v>
      </c>
      <c r="M193" s="3">
        <v>1.5</v>
      </c>
      <c r="N193" s="3" t="s">
        <v>1701</v>
      </c>
      <c r="O193" s="3">
        <v>4</v>
      </c>
      <c r="P193" s="3" t="s">
        <v>1702</v>
      </c>
      <c r="Q193" s="3">
        <v>7</v>
      </c>
      <c r="R193" s="3" t="s">
        <v>1703</v>
      </c>
      <c r="S193" s="3" t="s">
        <v>44</v>
      </c>
      <c r="T193" s="3" t="s">
        <v>1704</v>
      </c>
      <c r="U193" s="3" t="s">
        <v>46</v>
      </c>
      <c r="V193" s="3" t="s">
        <v>1705</v>
      </c>
      <c r="W193" s="3">
        <v>4</v>
      </c>
      <c r="X193" s="3" t="s">
        <v>1706</v>
      </c>
      <c r="Y193" s="3" t="s">
        <v>50</v>
      </c>
      <c r="Z193" s="3" t="s">
        <v>1707</v>
      </c>
      <c r="AA193" s="3" t="s">
        <v>52</v>
      </c>
      <c r="AB193" s="3">
        <v>71</v>
      </c>
      <c r="AC193" s="3" t="s">
        <v>1708</v>
      </c>
      <c r="AD193" s="3" t="s">
        <v>54</v>
      </c>
      <c r="AE193" s="3" t="s">
        <v>1709</v>
      </c>
      <c r="AF193" s="3" t="s">
        <v>275</v>
      </c>
      <c r="AG193" s="3" t="s">
        <v>1710</v>
      </c>
      <c r="AH193" s="3">
        <v>2</v>
      </c>
      <c r="AI193" s="3">
        <v>0</v>
      </c>
      <c r="AJ193" s="3" t="s">
        <v>1711</v>
      </c>
      <c r="AK193" s="3" t="s">
        <v>111</v>
      </c>
      <c r="AL193" s="3" t="s">
        <v>1712</v>
      </c>
      <c r="AM193" s="3" t="s">
        <v>1713</v>
      </c>
      <c r="AN193" s="3" t="s">
        <v>1582</v>
      </c>
      <c r="AO193" s="6">
        <v>0.28472222221898846</v>
      </c>
      <c r="AP193" s="1">
        <f t="shared" si="34"/>
        <v>5</v>
      </c>
      <c r="AQ193" s="1">
        <f t="shared" si="35"/>
        <v>10</v>
      </c>
      <c r="AR193" s="1">
        <f t="shared" si="36"/>
        <v>4</v>
      </c>
      <c r="AS193" s="1">
        <f t="shared" si="37"/>
        <v>7</v>
      </c>
      <c r="AT193" s="1">
        <f t="shared" si="38"/>
        <v>5</v>
      </c>
      <c r="AU193" s="1">
        <f t="shared" si="39"/>
        <v>5</v>
      </c>
      <c r="AV193" s="1">
        <f t="shared" si="40"/>
        <v>4</v>
      </c>
      <c r="AW193" s="1">
        <f t="shared" si="41"/>
        <v>0</v>
      </c>
      <c r="AX193" s="1">
        <f t="shared" si="42"/>
        <v>5</v>
      </c>
      <c r="AY193" s="1">
        <f t="shared" si="43"/>
        <v>5</v>
      </c>
      <c r="AZ193" s="1">
        <f t="shared" si="44"/>
        <v>0</v>
      </c>
      <c r="BA193" s="1">
        <f t="shared" si="45"/>
        <v>2</v>
      </c>
      <c r="BB193" s="1">
        <f t="shared" si="46"/>
        <v>5</v>
      </c>
      <c r="BC193" s="21">
        <f t="shared" si="47"/>
        <v>6.2</v>
      </c>
      <c r="BD193" s="21">
        <f t="shared" si="48"/>
        <v>3.8333333333333335</v>
      </c>
      <c r="BE193" s="21">
        <f t="shared" si="49"/>
        <v>3.1666666666666665</v>
      </c>
      <c r="BF193" s="21">
        <f t="shared" si="50"/>
        <v>5</v>
      </c>
      <c r="BG193" s="3" t="s">
        <v>1565</v>
      </c>
    </row>
    <row r="194" spans="1:59" ht="13" x14ac:dyDescent="0.15">
      <c r="A194" s="2">
        <v>43564.586809849541</v>
      </c>
      <c r="B194" s="3" t="s">
        <v>29</v>
      </c>
      <c r="C194" s="3" t="s">
        <v>1564</v>
      </c>
      <c r="D194" s="3" t="s">
        <v>1565</v>
      </c>
      <c r="E194" s="58" t="s">
        <v>1566</v>
      </c>
      <c r="F194" s="3" t="s">
        <v>178</v>
      </c>
      <c r="G194" s="3" t="s">
        <v>1714</v>
      </c>
      <c r="H194" s="3" t="s">
        <v>35</v>
      </c>
      <c r="I194" s="3">
        <v>6</v>
      </c>
      <c r="J194" s="3" t="s">
        <v>1715</v>
      </c>
      <c r="K194" s="3" t="s">
        <v>68</v>
      </c>
      <c r="L194" s="4">
        <v>5.5</v>
      </c>
      <c r="M194" s="4">
        <v>1.5</v>
      </c>
      <c r="N194" s="3" t="s">
        <v>1716</v>
      </c>
      <c r="O194" s="3">
        <v>9</v>
      </c>
      <c r="P194" s="3" t="s">
        <v>1717</v>
      </c>
      <c r="Q194" s="3">
        <v>9</v>
      </c>
      <c r="R194" s="3" t="s">
        <v>1718</v>
      </c>
      <c r="S194" s="3">
        <v>3</v>
      </c>
      <c r="T194" s="3" t="s">
        <v>1719</v>
      </c>
      <c r="U194" s="3">
        <v>8</v>
      </c>
      <c r="V194" s="3" t="s">
        <v>1720</v>
      </c>
      <c r="W194" s="3" t="s">
        <v>48</v>
      </c>
      <c r="X194" s="3" t="s">
        <v>1721</v>
      </c>
      <c r="Y194" s="3" t="s">
        <v>50</v>
      </c>
      <c r="Z194" s="3" t="s">
        <v>1722</v>
      </c>
      <c r="AA194" s="3" t="s">
        <v>291</v>
      </c>
      <c r="AB194" s="3">
        <v>56</v>
      </c>
      <c r="AC194" s="3" t="s">
        <v>1723</v>
      </c>
      <c r="AD194" s="3" t="s">
        <v>343</v>
      </c>
      <c r="AE194" s="3" t="s">
        <v>1724</v>
      </c>
      <c r="AF194" s="3">
        <v>8</v>
      </c>
      <c r="AG194" s="3" t="s">
        <v>1725</v>
      </c>
      <c r="AH194" s="3" t="s">
        <v>176</v>
      </c>
      <c r="AI194" s="3">
        <v>30</v>
      </c>
      <c r="AJ194" s="3" t="s">
        <v>1726</v>
      </c>
      <c r="AK194" s="3">
        <v>7</v>
      </c>
      <c r="AL194" s="3" t="s">
        <v>1727</v>
      </c>
      <c r="AM194" s="3" t="s">
        <v>1728</v>
      </c>
      <c r="AN194" s="3" t="s">
        <v>1582</v>
      </c>
      <c r="AO194" s="6">
        <v>0.375</v>
      </c>
      <c r="AP194" s="1">
        <f t="shared" si="34"/>
        <v>6</v>
      </c>
      <c r="AQ194" s="1">
        <f t="shared" si="35"/>
        <v>10</v>
      </c>
      <c r="AR194" s="1">
        <f t="shared" si="36"/>
        <v>9</v>
      </c>
      <c r="AS194" s="1">
        <f t="shared" si="37"/>
        <v>9</v>
      </c>
      <c r="AT194" s="1">
        <f t="shared" si="38"/>
        <v>3</v>
      </c>
      <c r="AU194" s="1">
        <f t="shared" si="39"/>
        <v>8</v>
      </c>
      <c r="AV194" s="1">
        <f t="shared" si="40"/>
        <v>0</v>
      </c>
      <c r="AW194" s="1">
        <f t="shared" si="41"/>
        <v>0</v>
      </c>
      <c r="AX194" s="1">
        <f t="shared" si="42"/>
        <v>10</v>
      </c>
      <c r="AY194" s="1">
        <f t="shared" si="43"/>
        <v>10</v>
      </c>
      <c r="AZ194" s="1">
        <f t="shared" si="44"/>
        <v>8</v>
      </c>
      <c r="BA194" s="1">
        <f t="shared" si="45"/>
        <v>10</v>
      </c>
      <c r="BB194" s="1">
        <f t="shared" si="46"/>
        <v>7</v>
      </c>
      <c r="BC194" s="21">
        <f t="shared" si="47"/>
        <v>7.4</v>
      </c>
      <c r="BD194" s="21">
        <f t="shared" si="48"/>
        <v>4</v>
      </c>
      <c r="BE194" s="21">
        <f t="shared" si="49"/>
        <v>9.6666666666666661</v>
      </c>
      <c r="BF194" s="21">
        <f t="shared" si="50"/>
        <v>7.1333333333333337</v>
      </c>
      <c r="BG194" s="3" t="s">
        <v>1565</v>
      </c>
    </row>
    <row r="195" spans="1:59" ht="13" x14ac:dyDescent="0.15">
      <c r="A195" s="2">
        <v>43564.390320844905</v>
      </c>
      <c r="B195" s="3" t="s">
        <v>29</v>
      </c>
      <c r="C195" s="3" t="s">
        <v>1564</v>
      </c>
      <c r="D195" s="3" t="s">
        <v>1565</v>
      </c>
      <c r="E195" s="58" t="s">
        <v>1566</v>
      </c>
      <c r="F195" s="3" t="s">
        <v>147</v>
      </c>
      <c r="G195" s="3" t="s">
        <v>1729</v>
      </c>
      <c r="H195" s="3" t="s">
        <v>66</v>
      </c>
      <c r="I195" s="3">
        <v>8</v>
      </c>
      <c r="J195" s="3" t="s">
        <v>1730</v>
      </c>
      <c r="K195" s="3">
        <v>7</v>
      </c>
      <c r="L195" s="3">
        <v>2</v>
      </c>
      <c r="M195" s="3">
        <v>0.5</v>
      </c>
      <c r="N195" s="3" t="s">
        <v>1731</v>
      </c>
      <c r="O195" s="3">
        <v>9</v>
      </c>
      <c r="P195" s="3" t="s">
        <v>1732</v>
      </c>
      <c r="Q195" s="3" t="s">
        <v>226</v>
      </c>
      <c r="R195" s="3" t="s">
        <v>1733</v>
      </c>
      <c r="S195" s="3">
        <v>4</v>
      </c>
      <c r="T195" s="3" t="s">
        <v>1734</v>
      </c>
      <c r="U195" s="3" t="s">
        <v>183</v>
      </c>
      <c r="V195" s="3" t="s">
        <v>1735</v>
      </c>
      <c r="W195" s="3" t="s">
        <v>48</v>
      </c>
      <c r="X195" s="3" t="s">
        <v>1736</v>
      </c>
      <c r="Y195" s="3" t="s">
        <v>50</v>
      </c>
      <c r="Z195" s="3" t="s">
        <v>1737</v>
      </c>
      <c r="AA195" s="3">
        <v>7</v>
      </c>
      <c r="AB195" s="3">
        <v>70</v>
      </c>
      <c r="AC195" s="3" t="s">
        <v>1738</v>
      </c>
      <c r="AD195" s="3">
        <v>7</v>
      </c>
      <c r="AE195" s="3" t="s">
        <v>1739</v>
      </c>
      <c r="AF195" s="3">
        <v>7</v>
      </c>
      <c r="AG195" s="3" t="s">
        <v>1740</v>
      </c>
      <c r="AH195" s="3" t="s">
        <v>176</v>
      </c>
      <c r="AI195" s="3">
        <v>23</v>
      </c>
      <c r="AJ195" s="3" t="s">
        <v>1741</v>
      </c>
      <c r="AK195" s="3">
        <v>7</v>
      </c>
      <c r="AL195" s="3" t="s">
        <v>1742</v>
      </c>
      <c r="AM195" s="5"/>
      <c r="AN195" s="3" t="s">
        <v>1582</v>
      </c>
      <c r="AO195" s="6">
        <v>0.58333333333575865</v>
      </c>
      <c r="AP195" s="1">
        <f t="shared" si="34"/>
        <v>8</v>
      </c>
      <c r="AQ195" s="1">
        <f t="shared" si="35"/>
        <v>7</v>
      </c>
      <c r="AR195" s="1">
        <f t="shared" si="36"/>
        <v>9</v>
      </c>
      <c r="AS195" s="1">
        <f t="shared" si="37"/>
        <v>10</v>
      </c>
      <c r="AT195" s="1">
        <f t="shared" si="38"/>
        <v>4</v>
      </c>
      <c r="AU195" s="1">
        <f t="shared" si="39"/>
        <v>10</v>
      </c>
      <c r="AV195" s="1">
        <f t="shared" si="40"/>
        <v>0</v>
      </c>
      <c r="AW195" s="1">
        <f t="shared" si="41"/>
        <v>0</v>
      </c>
      <c r="AX195" s="1">
        <f t="shared" si="42"/>
        <v>7</v>
      </c>
      <c r="AY195" s="1">
        <f t="shared" si="43"/>
        <v>7</v>
      </c>
      <c r="AZ195" s="1">
        <f t="shared" si="44"/>
        <v>7</v>
      </c>
      <c r="BA195" s="1">
        <f t="shared" si="45"/>
        <v>10</v>
      </c>
      <c r="BB195" s="1">
        <f t="shared" si="46"/>
        <v>7</v>
      </c>
      <c r="BC195" s="21">
        <f t="shared" ref="BC195:BC258" si="52">((AP195*3)+(AQ195*3)+(AR195*3)+(AS195*3)+(AT195*3))/15</f>
        <v>7.6</v>
      </c>
      <c r="BD195" s="21">
        <f t="shared" ref="BD195:BD258" si="53">((AU195*3)+(AV195*2)+(AW195*1))/6</f>
        <v>5</v>
      </c>
      <c r="BE195" s="21">
        <f t="shared" ref="BE195:BE258" si="54">((AX195*2)+(AY195*1)+(AZ195*1)+(BA195*2))/6</f>
        <v>8</v>
      </c>
      <c r="BF195" s="21">
        <f t="shared" si="50"/>
        <v>7.1</v>
      </c>
      <c r="BG195" s="3" t="s">
        <v>1565</v>
      </c>
    </row>
    <row r="196" spans="1:59" ht="13" x14ac:dyDescent="0.15">
      <c r="A196" s="2">
        <v>43564.714265000002</v>
      </c>
      <c r="B196" s="3" t="s">
        <v>29</v>
      </c>
      <c r="C196" s="3" t="s">
        <v>1564</v>
      </c>
      <c r="D196" s="3" t="s">
        <v>1565</v>
      </c>
      <c r="E196" s="58" t="s">
        <v>1566</v>
      </c>
      <c r="F196" s="3" t="s">
        <v>187</v>
      </c>
      <c r="G196" s="3" t="s">
        <v>1743</v>
      </c>
      <c r="H196" s="3" t="s">
        <v>35</v>
      </c>
      <c r="I196" s="3" t="s">
        <v>36</v>
      </c>
      <c r="J196" s="3" t="s">
        <v>1744</v>
      </c>
      <c r="K196" s="3" t="s">
        <v>68</v>
      </c>
      <c r="L196" s="3">
        <v>3.8</v>
      </c>
      <c r="M196" s="3">
        <v>2</v>
      </c>
      <c r="N196" s="3" t="s">
        <v>1745</v>
      </c>
      <c r="O196" s="3">
        <v>9</v>
      </c>
      <c r="P196" s="3" t="s">
        <v>1746</v>
      </c>
      <c r="Q196" s="3">
        <v>9</v>
      </c>
      <c r="R196" s="3" t="s">
        <v>1747</v>
      </c>
      <c r="S196" s="3" t="s">
        <v>44</v>
      </c>
      <c r="T196" s="3" t="s">
        <v>1748</v>
      </c>
      <c r="U196" s="3">
        <v>6</v>
      </c>
      <c r="V196" s="3" t="s">
        <v>1749</v>
      </c>
      <c r="W196" s="3" t="s">
        <v>48</v>
      </c>
      <c r="X196" s="3" t="s">
        <v>1750</v>
      </c>
      <c r="Y196" s="3" t="s">
        <v>50</v>
      </c>
      <c r="Z196" s="3" t="s">
        <v>1751</v>
      </c>
      <c r="AA196" s="3">
        <v>8</v>
      </c>
      <c r="AB196" s="5"/>
      <c r="AC196" s="3" t="s">
        <v>1752</v>
      </c>
      <c r="AD196" s="3">
        <v>7</v>
      </c>
      <c r="AE196" s="3" t="s">
        <v>1753</v>
      </c>
      <c r="AF196" s="3" t="s">
        <v>275</v>
      </c>
      <c r="AG196" s="3" t="s">
        <v>1754</v>
      </c>
      <c r="AH196" s="3">
        <v>9</v>
      </c>
      <c r="AI196" s="3">
        <v>50</v>
      </c>
      <c r="AJ196" s="3" t="s">
        <v>1755</v>
      </c>
      <c r="AK196" s="3">
        <v>6</v>
      </c>
      <c r="AL196" s="3" t="s">
        <v>1756</v>
      </c>
      <c r="AM196" s="3" t="s">
        <v>1757</v>
      </c>
      <c r="AN196" s="3" t="s">
        <v>1582</v>
      </c>
      <c r="AO196" s="6">
        <v>0.40277777778101154</v>
      </c>
      <c r="AP196" s="1">
        <f t="shared" si="34"/>
        <v>5</v>
      </c>
      <c r="AQ196" s="1">
        <f t="shared" si="35"/>
        <v>10</v>
      </c>
      <c r="AR196" s="1">
        <f t="shared" si="36"/>
        <v>9</v>
      </c>
      <c r="AS196" s="1">
        <f t="shared" si="37"/>
        <v>9</v>
      </c>
      <c r="AT196" s="1">
        <f t="shared" si="38"/>
        <v>5</v>
      </c>
      <c r="AU196" s="1">
        <f t="shared" si="39"/>
        <v>6</v>
      </c>
      <c r="AV196" s="1">
        <f t="shared" si="40"/>
        <v>0</v>
      </c>
      <c r="AW196" s="1">
        <f t="shared" si="41"/>
        <v>0</v>
      </c>
      <c r="AX196" s="1">
        <f t="shared" si="42"/>
        <v>8</v>
      </c>
      <c r="AY196" s="1">
        <f t="shared" si="43"/>
        <v>7</v>
      </c>
      <c r="AZ196" s="1">
        <f t="shared" si="44"/>
        <v>0</v>
      </c>
      <c r="BA196" s="1">
        <f t="shared" si="45"/>
        <v>9</v>
      </c>
      <c r="BB196" s="1">
        <f t="shared" si="46"/>
        <v>6</v>
      </c>
      <c r="BC196" s="21">
        <f t="shared" si="52"/>
        <v>7.6</v>
      </c>
      <c r="BD196" s="21">
        <f t="shared" si="53"/>
        <v>3</v>
      </c>
      <c r="BE196" s="21">
        <f t="shared" si="54"/>
        <v>6.833333333333333</v>
      </c>
      <c r="BF196" s="21">
        <f t="shared" si="50"/>
        <v>6.3666666666666663</v>
      </c>
      <c r="BG196" s="3" t="s">
        <v>1565</v>
      </c>
    </row>
    <row r="197" spans="1:59" ht="13" x14ac:dyDescent="0.15">
      <c r="A197" s="2">
        <v>43564.711476712968</v>
      </c>
      <c r="B197" s="3" t="s">
        <v>29</v>
      </c>
      <c r="C197" s="3" t="s">
        <v>1564</v>
      </c>
      <c r="D197" s="3" t="s">
        <v>1565</v>
      </c>
      <c r="E197" s="58" t="s">
        <v>1566</v>
      </c>
      <c r="F197" s="3" t="s">
        <v>100</v>
      </c>
      <c r="G197" s="3" t="s">
        <v>1758</v>
      </c>
      <c r="H197" s="3" t="s">
        <v>66</v>
      </c>
      <c r="I197" s="3">
        <v>6</v>
      </c>
      <c r="J197" s="3" t="s">
        <v>1759</v>
      </c>
      <c r="K197" s="3">
        <v>8</v>
      </c>
      <c r="L197" s="3">
        <v>2.5499999999999998</v>
      </c>
      <c r="M197" s="3">
        <v>1.5</v>
      </c>
      <c r="N197" s="3" t="s">
        <v>1760</v>
      </c>
      <c r="O197" s="3" t="s">
        <v>87</v>
      </c>
      <c r="P197" s="3" t="s">
        <v>1761</v>
      </c>
      <c r="Q197" s="3">
        <v>9</v>
      </c>
      <c r="R197" s="3" t="s">
        <v>1762</v>
      </c>
      <c r="S197" s="3" t="s">
        <v>44</v>
      </c>
      <c r="T197" s="3" t="s">
        <v>1763</v>
      </c>
      <c r="U197" s="3">
        <v>6</v>
      </c>
      <c r="V197" s="3" t="s">
        <v>1764</v>
      </c>
      <c r="W197" s="3" t="s">
        <v>48</v>
      </c>
      <c r="X197" s="3" t="s">
        <v>1765</v>
      </c>
      <c r="Y197" s="3" t="s">
        <v>50</v>
      </c>
      <c r="Z197" s="3" t="s">
        <v>1766</v>
      </c>
      <c r="AA197" s="3">
        <v>4</v>
      </c>
      <c r="AB197" s="5"/>
      <c r="AC197" s="3" t="s">
        <v>1767</v>
      </c>
      <c r="AD197" s="3" t="s">
        <v>54</v>
      </c>
      <c r="AE197" s="3" t="s">
        <v>1768</v>
      </c>
      <c r="AF197" s="3" t="s">
        <v>56</v>
      </c>
      <c r="AG197" s="3" t="s">
        <v>1769</v>
      </c>
      <c r="AH197" s="3">
        <v>7</v>
      </c>
      <c r="AI197" s="5"/>
      <c r="AJ197" s="3" t="s">
        <v>1770</v>
      </c>
      <c r="AK197" s="3">
        <v>6</v>
      </c>
      <c r="AL197" s="3" t="s">
        <v>1771</v>
      </c>
      <c r="AM197" s="3" t="s">
        <v>1772</v>
      </c>
      <c r="AN197" s="3" t="s">
        <v>1582</v>
      </c>
      <c r="AO197" s="6">
        <v>0.44097222221898846</v>
      </c>
      <c r="AP197" s="1">
        <f t="shared" si="34"/>
        <v>6</v>
      </c>
      <c r="AQ197" s="1">
        <f t="shared" si="35"/>
        <v>8</v>
      </c>
      <c r="AR197" s="1">
        <f t="shared" si="36"/>
        <v>10</v>
      </c>
      <c r="AS197" s="1">
        <f t="shared" si="37"/>
        <v>9</v>
      </c>
      <c r="AT197" s="1">
        <f t="shared" si="38"/>
        <v>5</v>
      </c>
      <c r="AU197" s="1">
        <f t="shared" si="39"/>
        <v>6</v>
      </c>
      <c r="AV197" s="1">
        <f t="shared" si="40"/>
        <v>0</v>
      </c>
      <c r="AW197" s="1">
        <f t="shared" si="41"/>
        <v>0</v>
      </c>
      <c r="AX197" s="1">
        <f t="shared" si="42"/>
        <v>4</v>
      </c>
      <c r="AY197" s="1">
        <f t="shared" si="43"/>
        <v>5</v>
      </c>
      <c r="AZ197" s="1">
        <f t="shared" si="44"/>
        <v>5</v>
      </c>
      <c r="BA197" s="1">
        <f t="shared" si="45"/>
        <v>7</v>
      </c>
      <c r="BB197" s="1">
        <f t="shared" si="46"/>
        <v>6</v>
      </c>
      <c r="BC197" s="21">
        <f t="shared" si="52"/>
        <v>7.6</v>
      </c>
      <c r="BD197" s="21">
        <f t="shared" si="53"/>
        <v>3</v>
      </c>
      <c r="BE197" s="21">
        <f t="shared" si="54"/>
        <v>5.333333333333333</v>
      </c>
      <c r="BF197" s="21">
        <f t="shared" si="50"/>
        <v>6.0666666666666664</v>
      </c>
      <c r="BG197" s="3" t="s">
        <v>1565</v>
      </c>
    </row>
    <row r="198" spans="1:59" ht="13" x14ac:dyDescent="0.15">
      <c r="A198" s="2">
        <v>43567.034352905088</v>
      </c>
      <c r="B198" s="3" t="s">
        <v>29</v>
      </c>
      <c r="C198" s="3" t="s">
        <v>1564</v>
      </c>
      <c r="D198" s="3" t="s">
        <v>1565</v>
      </c>
      <c r="E198" s="58" t="s">
        <v>1566</v>
      </c>
      <c r="F198" s="3" t="s">
        <v>315</v>
      </c>
      <c r="G198" s="3" t="s">
        <v>1773</v>
      </c>
      <c r="H198" s="3" t="s">
        <v>66</v>
      </c>
      <c r="I198" s="3">
        <v>8</v>
      </c>
      <c r="J198" s="3" t="s">
        <v>1774</v>
      </c>
      <c r="K198" s="3" t="s">
        <v>68</v>
      </c>
      <c r="L198" s="3">
        <v>5.65</v>
      </c>
      <c r="M198" s="3">
        <v>5.65</v>
      </c>
      <c r="N198" s="3" t="s">
        <v>1775</v>
      </c>
      <c r="O198" s="3">
        <v>8</v>
      </c>
      <c r="P198" s="3" t="s">
        <v>1776</v>
      </c>
      <c r="Q198" s="3" t="s">
        <v>226</v>
      </c>
      <c r="R198" s="3" t="s">
        <v>1777</v>
      </c>
      <c r="S198" s="3" t="s">
        <v>90</v>
      </c>
      <c r="T198" s="3" t="s">
        <v>1778</v>
      </c>
      <c r="U198" s="3">
        <v>7</v>
      </c>
      <c r="V198" s="3" t="s">
        <v>1779</v>
      </c>
      <c r="W198" s="3">
        <v>1</v>
      </c>
      <c r="X198" s="3" t="s">
        <v>1780</v>
      </c>
      <c r="Y198" s="3" t="s">
        <v>50</v>
      </c>
      <c r="Z198" s="3" t="s">
        <v>1781</v>
      </c>
      <c r="AA198" s="3">
        <v>4</v>
      </c>
      <c r="AB198" s="5"/>
      <c r="AC198" s="3" t="s">
        <v>1782</v>
      </c>
      <c r="AD198" s="3" t="s">
        <v>54</v>
      </c>
      <c r="AE198" s="3" t="s">
        <v>1783</v>
      </c>
      <c r="AF198" s="3">
        <v>3</v>
      </c>
      <c r="AG198" s="3" t="s">
        <v>1784</v>
      </c>
      <c r="AH198" s="3" t="s">
        <v>58</v>
      </c>
      <c r="AI198" s="3">
        <v>0</v>
      </c>
      <c r="AJ198" s="3" t="s">
        <v>1785</v>
      </c>
      <c r="AK198" s="3">
        <v>6</v>
      </c>
      <c r="AL198" s="3" t="s">
        <v>1786</v>
      </c>
      <c r="AM198" s="3" t="s">
        <v>1787</v>
      </c>
      <c r="AN198" s="3" t="s">
        <v>1582</v>
      </c>
      <c r="AO198" s="6">
        <v>0.68055555555474712</v>
      </c>
      <c r="AP198" s="1">
        <f t="shared" si="34"/>
        <v>8</v>
      </c>
      <c r="AQ198" s="1">
        <f t="shared" si="35"/>
        <v>10</v>
      </c>
      <c r="AR198" s="1">
        <f t="shared" si="36"/>
        <v>8</v>
      </c>
      <c r="AS198" s="1">
        <f t="shared" si="37"/>
        <v>10</v>
      </c>
      <c r="AT198" s="1">
        <f t="shared" si="38"/>
        <v>0</v>
      </c>
      <c r="AU198" s="1">
        <f t="shared" si="39"/>
        <v>7</v>
      </c>
      <c r="AV198" s="1">
        <f t="shared" si="40"/>
        <v>1</v>
      </c>
      <c r="AW198" s="1">
        <f t="shared" si="41"/>
        <v>0</v>
      </c>
      <c r="AX198" s="1">
        <f t="shared" si="42"/>
        <v>4</v>
      </c>
      <c r="AY198" s="1">
        <f t="shared" si="43"/>
        <v>5</v>
      </c>
      <c r="AZ198" s="1">
        <f t="shared" si="44"/>
        <v>3</v>
      </c>
      <c r="BA198" s="1">
        <f t="shared" si="45"/>
        <v>0</v>
      </c>
      <c r="BB198" s="1">
        <f t="shared" si="46"/>
        <v>6</v>
      </c>
      <c r="BC198" s="21">
        <f t="shared" si="52"/>
        <v>7.2</v>
      </c>
      <c r="BD198" s="21">
        <f t="shared" si="53"/>
        <v>3.8333333333333335</v>
      </c>
      <c r="BE198" s="21">
        <f t="shared" si="54"/>
        <v>2.6666666666666665</v>
      </c>
      <c r="BF198" s="21">
        <f t="shared" si="50"/>
        <v>5.5</v>
      </c>
      <c r="BG198" s="3" t="s">
        <v>1565</v>
      </c>
    </row>
    <row r="199" spans="1:59" ht="13" x14ac:dyDescent="0.15">
      <c r="A199" s="2">
        <v>43566.826607696756</v>
      </c>
      <c r="B199" s="3" t="s">
        <v>29</v>
      </c>
      <c r="C199" s="3" t="s">
        <v>1564</v>
      </c>
      <c r="D199" s="3" t="s">
        <v>1565</v>
      </c>
      <c r="E199" s="58" t="s">
        <v>1566</v>
      </c>
      <c r="F199" s="3" t="s">
        <v>33</v>
      </c>
      <c r="G199" s="3" t="s">
        <v>1788</v>
      </c>
      <c r="H199" s="3" t="s">
        <v>66</v>
      </c>
      <c r="I199" s="3">
        <v>8</v>
      </c>
      <c r="J199" s="3" t="s">
        <v>1789</v>
      </c>
      <c r="K199" s="3" t="s">
        <v>68</v>
      </c>
      <c r="L199" s="3">
        <v>5</v>
      </c>
      <c r="M199" s="3">
        <v>2.5</v>
      </c>
      <c r="N199" s="3" t="s">
        <v>1790</v>
      </c>
      <c r="O199" s="3" t="s">
        <v>87</v>
      </c>
      <c r="P199" s="3" t="s">
        <v>1791</v>
      </c>
      <c r="Q199" s="3">
        <v>4</v>
      </c>
      <c r="R199" s="3" t="s">
        <v>1792</v>
      </c>
      <c r="S199" s="3">
        <v>8</v>
      </c>
      <c r="T199" s="3" t="s">
        <v>1793</v>
      </c>
      <c r="U199" s="3">
        <v>9</v>
      </c>
      <c r="V199" s="3" t="s">
        <v>1794</v>
      </c>
      <c r="W199" s="3">
        <v>3</v>
      </c>
      <c r="X199" s="3" t="s">
        <v>1795</v>
      </c>
      <c r="Y199" s="3">
        <v>1</v>
      </c>
      <c r="Z199" s="3" t="s">
        <v>1796</v>
      </c>
      <c r="AA199" s="3">
        <v>6</v>
      </c>
      <c r="AB199" s="3">
        <v>68</v>
      </c>
      <c r="AC199" s="3" t="s">
        <v>1797</v>
      </c>
      <c r="AD199" s="3" t="s">
        <v>54</v>
      </c>
      <c r="AE199" s="3" t="s">
        <v>1798</v>
      </c>
      <c r="AF199" s="3" t="s">
        <v>208</v>
      </c>
      <c r="AG199" s="3" t="s">
        <v>1799</v>
      </c>
      <c r="AH199" s="3">
        <v>8</v>
      </c>
      <c r="AI199" s="3">
        <v>6</v>
      </c>
      <c r="AJ199" s="3" t="s">
        <v>1800</v>
      </c>
      <c r="AK199" s="3">
        <v>6</v>
      </c>
      <c r="AL199" s="3" t="s">
        <v>1801</v>
      </c>
      <c r="AM199" s="3" t="s">
        <v>1802</v>
      </c>
      <c r="AN199" s="3" t="s">
        <v>1582</v>
      </c>
      <c r="AO199" s="6">
        <v>0.50694444444525288</v>
      </c>
      <c r="AP199" s="1">
        <f t="shared" si="34"/>
        <v>8</v>
      </c>
      <c r="AQ199" s="1">
        <f t="shared" si="35"/>
        <v>10</v>
      </c>
      <c r="AR199" s="1">
        <f t="shared" si="36"/>
        <v>10</v>
      </c>
      <c r="AS199" s="1">
        <f t="shared" si="37"/>
        <v>4</v>
      </c>
      <c r="AT199" s="1">
        <f t="shared" si="38"/>
        <v>8</v>
      </c>
      <c r="AU199" s="1">
        <f t="shared" si="39"/>
        <v>9</v>
      </c>
      <c r="AV199" s="1">
        <f t="shared" si="40"/>
        <v>3</v>
      </c>
      <c r="AW199" s="1">
        <f t="shared" si="41"/>
        <v>1</v>
      </c>
      <c r="AX199" s="1">
        <f t="shared" si="42"/>
        <v>6</v>
      </c>
      <c r="AY199" s="1">
        <f t="shared" si="43"/>
        <v>5</v>
      </c>
      <c r="AZ199" s="1">
        <f t="shared" si="44"/>
        <v>10</v>
      </c>
      <c r="BA199" s="1">
        <f t="shared" si="45"/>
        <v>8</v>
      </c>
      <c r="BB199" s="1">
        <f t="shared" si="46"/>
        <v>6</v>
      </c>
      <c r="BC199" s="21">
        <f t="shared" si="52"/>
        <v>8</v>
      </c>
      <c r="BD199" s="21">
        <f t="shared" si="53"/>
        <v>5.666666666666667</v>
      </c>
      <c r="BE199" s="21">
        <f t="shared" si="54"/>
        <v>7.166666666666667</v>
      </c>
      <c r="BF199" s="21">
        <f t="shared" si="50"/>
        <v>7.166666666666667</v>
      </c>
      <c r="BG199" s="3" t="s">
        <v>1565</v>
      </c>
    </row>
    <row r="200" spans="1:59" ht="13" x14ac:dyDescent="0.15">
      <c r="A200" s="2">
        <v>43565.063100300926</v>
      </c>
      <c r="B200" s="3" t="s">
        <v>29</v>
      </c>
      <c r="C200" s="3" t="s">
        <v>1564</v>
      </c>
      <c r="D200" s="3" t="s">
        <v>1565</v>
      </c>
      <c r="E200" s="58" t="s">
        <v>1566</v>
      </c>
      <c r="F200" s="3" t="s">
        <v>187</v>
      </c>
      <c r="G200" s="3" t="s">
        <v>1803</v>
      </c>
      <c r="H200" s="3" t="s">
        <v>264</v>
      </c>
      <c r="I200" s="3" t="s">
        <v>223</v>
      </c>
      <c r="J200" s="3" t="s">
        <v>1804</v>
      </c>
      <c r="K200" s="3" t="s">
        <v>68</v>
      </c>
      <c r="L200" s="3">
        <v>4.33</v>
      </c>
      <c r="M200" s="3">
        <v>3.8</v>
      </c>
      <c r="N200" s="3" t="s">
        <v>1805</v>
      </c>
      <c r="O200" s="3">
        <v>9</v>
      </c>
      <c r="P200" s="3" t="s">
        <v>1806</v>
      </c>
      <c r="Q200" s="3">
        <v>9</v>
      </c>
      <c r="R200" s="3" t="s">
        <v>1807</v>
      </c>
      <c r="S200" s="3">
        <v>6</v>
      </c>
      <c r="T200" s="3" t="s">
        <v>1808</v>
      </c>
      <c r="U200" s="3" t="s">
        <v>46</v>
      </c>
      <c r="V200" s="3" t="s">
        <v>1809</v>
      </c>
      <c r="W200" s="3" t="s">
        <v>48</v>
      </c>
      <c r="X200" s="3" t="s">
        <v>1810</v>
      </c>
      <c r="Y200" s="3" t="s">
        <v>50</v>
      </c>
      <c r="Z200" s="3" t="s">
        <v>1811</v>
      </c>
      <c r="AA200" s="3" t="s">
        <v>291</v>
      </c>
      <c r="AB200" s="3">
        <v>54</v>
      </c>
      <c r="AC200" s="3" t="s">
        <v>1812</v>
      </c>
      <c r="AD200" s="3">
        <v>8</v>
      </c>
      <c r="AE200" s="3" t="s">
        <v>1813</v>
      </c>
      <c r="AF200" s="3">
        <v>2</v>
      </c>
      <c r="AG200" s="3" t="s">
        <v>1814</v>
      </c>
      <c r="AH200" s="3" t="s">
        <v>58</v>
      </c>
      <c r="AI200" s="3">
        <v>0</v>
      </c>
      <c r="AJ200" s="3" t="s">
        <v>1815</v>
      </c>
      <c r="AK200" s="3">
        <v>7</v>
      </c>
      <c r="AL200" s="3" t="s">
        <v>1816</v>
      </c>
      <c r="AM200" s="3" t="s">
        <v>1817</v>
      </c>
      <c r="AN200" s="3" t="s">
        <v>1582</v>
      </c>
      <c r="AO200" s="6">
        <v>0.52500000000145519</v>
      </c>
      <c r="AP200" s="1">
        <f t="shared" si="34"/>
        <v>10</v>
      </c>
      <c r="AQ200" s="1">
        <f t="shared" si="35"/>
        <v>10</v>
      </c>
      <c r="AR200" s="1">
        <f t="shared" si="36"/>
        <v>9</v>
      </c>
      <c r="AS200" s="1">
        <f t="shared" si="37"/>
        <v>9</v>
      </c>
      <c r="AT200" s="1">
        <f t="shared" si="38"/>
        <v>6</v>
      </c>
      <c r="AU200" s="1">
        <f t="shared" si="39"/>
        <v>5</v>
      </c>
      <c r="AV200" s="1">
        <f t="shared" si="40"/>
        <v>0</v>
      </c>
      <c r="AW200" s="1">
        <f t="shared" si="41"/>
        <v>0</v>
      </c>
      <c r="AX200" s="1">
        <f t="shared" si="42"/>
        <v>10</v>
      </c>
      <c r="AY200" s="1">
        <f t="shared" si="43"/>
        <v>8</v>
      </c>
      <c r="AZ200" s="1">
        <f t="shared" si="44"/>
        <v>2</v>
      </c>
      <c r="BA200" s="1">
        <f t="shared" si="45"/>
        <v>0</v>
      </c>
      <c r="BB200" s="1">
        <f t="shared" si="46"/>
        <v>7</v>
      </c>
      <c r="BC200" s="21">
        <f t="shared" si="52"/>
        <v>8.8000000000000007</v>
      </c>
      <c r="BD200" s="21">
        <f t="shared" si="53"/>
        <v>2.5</v>
      </c>
      <c r="BE200" s="21">
        <f t="shared" si="54"/>
        <v>5</v>
      </c>
      <c r="BF200" s="21">
        <f t="shared" si="50"/>
        <v>6.6</v>
      </c>
      <c r="BG200" s="3" t="s">
        <v>1565</v>
      </c>
    </row>
    <row r="201" spans="1:59" ht="13" x14ac:dyDescent="0.15">
      <c r="A201" s="2">
        <v>43565.420657476847</v>
      </c>
      <c r="B201" s="3" t="s">
        <v>29</v>
      </c>
      <c r="C201" s="3" t="s">
        <v>1564</v>
      </c>
      <c r="D201" s="3" t="s">
        <v>1565</v>
      </c>
      <c r="E201" s="58" t="s">
        <v>1566</v>
      </c>
      <c r="F201" s="3" t="s">
        <v>187</v>
      </c>
      <c r="G201" s="3" t="s">
        <v>1818</v>
      </c>
      <c r="H201" s="3" t="s">
        <v>66</v>
      </c>
      <c r="I201" s="3">
        <v>9</v>
      </c>
      <c r="J201" s="3" t="s">
        <v>1819</v>
      </c>
      <c r="K201" s="3">
        <v>7</v>
      </c>
      <c r="L201" s="3">
        <v>1.9</v>
      </c>
      <c r="M201" s="3">
        <v>1.35</v>
      </c>
      <c r="N201" s="3" t="s">
        <v>1820</v>
      </c>
      <c r="O201" s="3">
        <v>9</v>
      </c>
      <c r="P201" s="3" t="s">
        <v>618</v>
      </c>
      <c r="Q201" s="3">
        <v>7</v>
      </c>
      <c r="R201" s="3" t="s">
        <v>1821</v>
      </c>
      <c r="S201" s="3">
        <v>6</v>
      </c>
      <c r="T201" s="3" t="s">
        <v>1822</v>
      </c>
      <c r="U201" s="3">
        <v>7</v>
      </c>
      <c r="V201" s="3" t="s">
        <v>1573</v>
      </c>
      <c r="W201" s="3" t="s">
        <v>74</v>
      </c>
      <c r="X201" s="3" t="s">
        <v>1823</v>
      </c>
      <c r="Y201" s="3">
        <v>1</v>
      </c>
      <c r="Z201" s="3" t="s">
        <v>1575</v>
      </c>
      <c r="AA201" s="3">
        <v>6</v>
      </c>
      <c r="AB201" s="3">
        <v>73</v>
      </c>
      <c r="AC201" s="3" t="s">
        <v>1824</v>
      </c>
      <c r="AD201" s="3">
        <v>6</v>
      </c>
      <c r="AE201" s="3" t="s">
        <v>1577</v>
      </c>
      <c r="AF201" s="3" t="s">
        <v>56</v>
      </c>
      <c r="AG201" s="3" t="s">
        <v>1825</v>
      </c>
      <c r="AH201" s="3">
        <v>3</v>
      </c>
      <c r="AI201" s="3">
        <v>0</v>
      </c>
      <c r="AJ201" s="3" t="s">
        <v>1826</v>
      </c>
      <c r="AK201" s="3">
        <v>8</v>
      </c>
      <c r="AL201" s="3" t="s">
        <v>1827</v>
      </c>
      <c r="AM201" s="3" t="s">
        <v>1828</v>
      </c>
      <c r="AN201" s="3" t="s">
        <v>1582</v>
      </c>
      <c r="AO201" s="6">
        <v>0.54513888889050577</v>
      </c>
      <c r="AP201" s="1">
        <f t="shared" si="34"/>
        <v>9</v>
      </c>
      <c r="AQ201" s="1">
        <f t="shared" si="35"/>
        <v>7</v>
      </c>
      <c r="AR201" s="1">
        <f t="shared" si="36"/>
        <v>9</v>
      </c>
      <c r="AS201" s="1">
        <f t="shared" si="37"/>
        <v>7</v>
      </c>
      <c r="AT201" s="1">
        <f t="shared" si="38"/>
        <v>6</v>
      </c>
      <c r="AU201" s="1">
        <f t="shared" si="39"/>
        <v>7</v>
      </c>
      <c r="AV201" s="1">
        <f t="shared" si="40"/>
        <v>5</v>
      </c>
      <c r="AW201" s="1">
        <f t="shared" si="41"/>
        <v>1</v>
      </c>
      <c r="AX201" s="1">
        <f t="shared" si="42"/>
        <v>6</v>
      </c>
      <c r="AY201" s="1">
        <f t="shared" si="43"/>
        <v>6</v>
      </c>
      <c r="AZ201" s="1">
        <f t="shared" si="44"/>
        <v>5</v>
      </c>
      <c r="BA201" s="1">
        <f t="shared" si="45"/>
        <v>3</v>
      </c>
      <c r="BB201" s="1">
        <f t="shared" si="46"/>
        <v>8</v>
      </c>
      <c r="BC201" s="21">
        <f t="shared" si="52"/>
        <v>7.6</v>
      </c>
      <c r="BD201" s="21">
        <f t="shared" si="53"/>
        <v>5.333333333333333</v>
      </c>
      <c r="BE201" s="21">
        <f t="shared" si="54"/>
        <v>4.833333333333333</v>
      </c>
      <c r="BF201" s="21">
        <f t="shared" si="50"/>
        <v>6.6333333333333337</v>
      </c>
      <c r="BG201" s="3" t="s">
        <v>1565</v>
      </c>
    </row>
    <row r="202" spans="1:59" ht="13" x14ac:dyDescent="0.15">
      <c r="A202" s="2">
        <v>43565.434594247687</v>
      </c>
      <c r="B202" s="3" t="s">
        <v>29</v>
      </c>
      <c r="C202" s="3" t="s">
        <v>1564</v>
      </c>
      <c r="D202" s="3" t="s">
        <v>1565</v>
      </c>
      <c r="E202" s="58" t="s">
        <v>1566</v>
      </c>
      <c r="F202" s="3" t="s">
        <v>100</v>
      </c>
      <c r="G202" s="3" t="s">
        <v>1829</v>
      </c>
      <c r="H202" s="3" t="s">
        <v>264</v>
      </c>
      <c r="I202" s="3">
        <v>9</v>
      </c>
      <c r="J202" s="3" t="s">
        <v>1830</v>
      </c>
      <c r="K202" s="3">
        <v>9</v>
      </c>
      <c r="L202" s="3">
        <v>2.56</v>
      </c>
      <c r="M202" s="3">
        <v>1.9</v>
      </c>
      <c r="N202" s="3" t="s">
        <v>1831</v>
      </c>
      <c r="O202" s="3" t="s">
        <v>87</v>
      </c>
      <c r="P202" s="3" t="s">
        <v>1832</v>
      </c>
      <c r="Q202" s="3">
        <v>7</v>
      </c>
      <c r="R202" s="3" t="s">
        <v>1833</v>
      </c>
      <c r="S202" s="3">
        <v>6</v>
      </c>
      <c r="T202" s="3" t="s">
        <v>1834</v>
      </c>
      <c r="U202" s="3" t="s">
        <v>91</v>
      </c>
      <c r="V202" s="3" t="s">
        <v>1835</v>
      </c>
      <c r="W202" s="3" t="s">
        <v>48</v>
      </c>
      <c r="X202" s="3" t="s">
        <v>1836</v>
      </c>
      <c r="Y202" s="3">
        <v>1</v>
      </c>
      <c r="Z202" s="3" t="s">
        <v>1837</v>
      </c>
      <c r="AA202" s="3" t="s">
        <v>291</v>
      </c>
      <c r="AB202" s="3">
        <v>59</v>
      </c>
      <c r="AC202" s="3" t="s">
        <v>1838</v>
      </c>
      <c r="AD202" s="3">
        <v>9</v>
      </c>
      <c r="AE202" s="3" t="s">
        <v>1839</v>
      </c>
      <c r="AF202" s="3">
        <v>3</v>
      </c>
      <c r="AG202" s="3" t="s">
        <v>1840</v>
      </c>
      <c r="AH202" s="3">
        <v>8</v>
      </c>
      <c r="AI202" s="3">
        <v>9</v>
      </c>
      <c r="AJ202" s="3" t="s">
        <v>1841</v>
      </c>
      <c r="AK202" s="3">
        <v>6</v>
      </c>
      <c r="AL202" s="3" t="s">
        <v>1842</v>
      </c>
      <c r="AM202" s="3" t="s">
        <v>1843</v>
      </c>
      <c r="AN202" s="3" t="s">
        <v>1582</v>
      </c>
      <c r="AO202" s="6">
        <v>0.58750000000145519</v>
      </c>
      <c r="AP202" s="1">
        <f t="shared" si="34"/>
        <v>9</v>
      </c>
      <c r="AQ202" s="1">
        <f t="shared" si="35"/>
        <v>9</v>
      </c>
      <c r="AR202" s="1">
        <f t="shared" si="36"/>
        <v>10</v>
      </c>
      <c r="AS202" s="1">
        <f t="shared" si="37"/>
        <v>7</v>
      </c>
      <c r="AT202" s="1">
        <f t="shared" si="38"/>
        <v>6</v>
      </c>
      <c r="AU202" s="1">
        <f t="shared" si="39"/>
        <v>0</v>
      </c>
      <c r="AV202" s="1">
        <f t="shared" si="40"/>
        <v>0</v>
      </c>
      <c r="AW202" s="1">
        <f t="shared" si="41"/>
        <v>1</v>
      </c>
      <c r="AX202" s="1">
        <f t="shared" si="42"/>
        <v>10</v>
      </c>
      <c r="AY202" s="1">
        <f t="shared" si="43"/>
        <v>9</v>
      </c>
      <c r="AZ202" s="1">
        <f t="shared" si="44"/>
        <v>3</v>
      </c>
      <c r="BA202" s="1">
        <f t="shared" si="45"/>
        <v>8</v>
      </c>
      <c r="BB202" s="1">
        <f t="shared" si="46"/>
        <v>6</v>
      </c>
      <c r="BC202" s="21">
        <f t="shared" si="52"/>
        <v>8.1999999999999993</v>
      </c>
      <c r="BD202" s="21">
        <f t="shared" si="53"/>
        <v>0.16666666666666666</v>
      </c>
      <c r="BE202" s="21">
        <f t="shared" si="54"/>
        <v>8</v>
      </c>
      <c r="BF202" s="21">
        <f t="shared" si="50"/>
        <v>6.333333333333333</v>
      </c>
      <c r="BG202" s="3" t="s">
        <v>1565</v>
      </c>
    </row>
    <row r="203" spans="1:59" ht="13" x14ac:dyDescent="0.15">
      <c r="A203" s="2">
        <v>43565.448452094904</v>
      </c>
      <c r="B203" s="3" t="s">
        <v>29</v>
      </c>
      <c r="C203" s="3" t="s">
        <v>1564</v>
      </c>
      <c r="D203" s="3" t="s">
        <v>1565</v>
      </c>
      <c r="E203" s="58" t="s">
        <v>1566</v>
      </c>
      <c r="F203" s="3" t="s">
        <v>100</v>
      </c>
      <c r="G203" s="3" t="s">
        <v>1844</v>
      </c>
      <c r="H203" s="3" t="s">
        <v>264</v>
      </c>
      <c r="I203" s="3">
        <v>6</v>
      </c>
      <c r="J203" s="3" t="s">
        <v>1845</v>
      </c>
      <c r="K203" s="3">
        <v>9</v>
      </c>
      <c r="L203" s="3">
        <v>4.82</v>
      </c>
      <c r="M203" s="3">
        <v>2.9</v>
      </c>
      <c r="N203" s="3" t="s">
        <v>1846</v>
      </c>
      <c r="O203" s="3">
        <v>7</v>
      </c>
      <c r="P203" s="3" t="s">
        <v>1847</v>
      </c>
      <c r="Q203" s="3">
        <v>6</v>
      </c>
      <c r="R203" s="3" t="s">
        <v>1848</v>
      </c>
      <c r="S203" s="3" t="s">
        <v>44</v>
      </c>
      <c r="T203" s="3" t="s">
        <v>1849</v>
      </c>
      <c r="U203" s="3">
        <v>4</v>
      </c>
      <c r="V203" s="3" t="s">
        <v>1850</v>
      </c>
      <c r="W203" s="3" t="s">
        <v>48</v>
      </c>
      <c r="X203" s="3" t="s">
        <v>1851</v>
      </c>
      <c r="Y203" s="3" t="s">
        <v>50</v>
      </c>
      <c r="Z203" s="3" t="s">
        <v>1811</v>
      </c>
      <c r="AA203" s="3">
        <v>8</v>
      </c>
      <c r="AB203" s="3">
        <v>63</v>
      </c>
      <c r="AC203" s="3" t="s">
        <v>1852</v>
      </c>
      <c r="AD203" s="3" t="s">
        <v>54</v>
      </c>
      <c r="AE203" s="3" t="s">
        <v>1853</v>
      </c>
      <c r="AF203" s="3">
        <v>1</v>
      </c>
      <c r="AG203" s="3" t="s">
        <v>1854</v>
      </c>
      <c r="AH203" s="3">
        <v>9</v>
      </c>
      <c r="AI203" s="3">
        <v>9</v>
      </c>
      <c r="AJ203" s="3" t="s">
        <v>1855</v>
      </c>
      <c r="AK203" s="3" t="s">
        <v>111</v>
      </c>
      <c r="AL203" s="3" t="s">
        <v>1856</v>
      </c>
      <c r="AM203" s="3" t="s">
        <v>1857</v>
      </c>
      <c r="AN203" s="3" t="s">
        <v>1582</v>
      </c>
      <c r="AO203" s="6">
        <v>0.51111111111094942</v>
      </c>
      <c r="AP203" s="1">
        <f t="shared" si="34"/>
        <v>6</v>
      </c>
      <c r="AQ203" s="1">
        <f t="shared" si="35"/>
        <v>9</v>
      </c>
      <c r="AR203" s="1">
        <f t="shared" si="36"/>
        <v>7</v>
      </c>
      <c r="AS203" s="1">
        <f t="shared" si="37"/>
        <v>6</v>
      </c>
      <c r="AT203" s="1">
        <f t="shared" si="38"/>
        <v>5</v>
      </c>
      <c r="AU203" s="1">
        <f t="shared" si="39"/>
        <v>4</v>
      </c>
      <c r="AV203" s="1">
        <f t="shared" si="40"/>
        <v>0</v>
      </c>
      <c r="AW203" s="1">
        <f t="shared" si="41"/>
        <v>0</v>
      </c>
      <c r="AX203" s="1">
        <f t="shared" si="42"/>
        <v>8</v>
      </c>
      <c r="AY203" s="1">
        <f t="shared" si="43"/>
        <v>5</v>
      </c>
      <c r="AZ203" s="1">
        <f t="shared" si="44"/>
        <v>1</v>
      </c>
      <c r="BA203" s="1">
        <f t="shared" si="45"/>
        <v>9</v>
      </c>
      <c r="BB203" s="1">
        <f t="shared" si="46"/>
        <v>5</v>
      </c>
      <c r="BC203" s="21">
        <f t="shared" si="52"/>
        <v>6.6</v>
      </c>
      <c r="BD203" s="21">
        <f t="shared" si="53"/>
        <v>2</v>
      </c>
      <c r="BE203" s="21">
        <f t="shared" si="54"/>
        <v>6.666666666666667</v>
      </c>
      <c r="BF203" s="21">
        <f t="shared" si="50"/>
        <v>5.5333333333333332</v>
      </c>
      <c r="BG203" s="3" t="s">
        <v>1565</v>
      </c>
    </row>
    <row r="204" spans="1:59" ht="13" x14ac:dyDescent="0.15">
      <c r="A204" s="2">
        <v>43565.462039131948</v>
      </c>
      <c r="B204" s="3" t="s">
        <v>29</v>
      </c>
      <c r="C204" s="3" t="s">
        <v>1564</v>
      </c>
      <c r="D204" s="3" t="s">
        <v>1565</v>
      </c>
      <c r="E204" s="58" t="s">
        <v>1566</v>
      </c>
      <c r="F204" s="3" t="s">
        <v>187</v>
      </c>
      <c r="G204" s="3" t="s">
        <v>1858</v>
      </c>
      <c r="H204" s="3" t="s">
        <v>264</v>
      </c>
      <c r="I204" s="3" t="s">
        <v>36</v>
      </c>
      <c r="J204" s="3" t="s">
        <v>1859</v>
      </c>
      <c r="K204" s="3" t="s">
        <v>68</v>
      </c>
      <c r="L204" s="3">
        <v>5.2</v>
      </c>
      <c r="M204" s="3">
        <v>4</v>
      </c>
      <c r="N204" s="3" t="s">
        <v>1860</v>
      </c>
      <c r="O204" s="3">
        <v>8</v>
      </c>
      <c r="P204" s="3" t="s">
        <v>1861</v>
      </c>
      <c r="Q204" s="3">
        <v>4</v>
      </c>
      <c r="R204" s="3" t="s">
        <v>1862</v>
      </c>
      <c r="S204" s="3" t="s">
        <v>90</v>
      </c>
      <c r="T204" s="3" t="s">
        <v>1863</v>
      </c>
      <c r="U204" s="3" t="s">
        <v>46</v>
      </c>
      <c r="V204" s="3" t="s">
        <v>1864</v>
      </c>
      <c r="W204" s="3" t="s">
        <v>48</v>
      </c>
      <c r="X204" s="3" t="s">
        <v>1865</v>
      </c>
      <c r="Y204" s="3">
        <v>1</v>
      </c>
      <c r="Z204" s="3" t="s">
        <v>1866</v>
      </c>
      <c r="AA204" s="3" t="s">
        <v>291</v>
      </c>
      <c r="AB204" s="3">
        <v>54</v>
      </c>
      <c r="AC204" s="3" t="s">
        <v>1867</v>
      </c>
      <c r="AD204" s="3">
        <v>9</v>
      </c>
      <c r="AE204" s="3" t="s">
        <v>1868</v>
      </c>
      <c r="AF204" s="3" t="s">
        <v>275</v>
      </c>
      <c r="AG204" s="3" t="s">
        <v>1869</v>
      </c>
      <c r="AH204" s="3">
        <v>1</v>
      </c>
      <c r="AI204" s="3">
        <v>0</v>
      </c>
      <c r="AJ204" s="3" t="s">
        <v>1870</v>
      </c>
      <c r="AK204" s="3" t="s">
        <v>111</v>
      </c>
      <c r="AL204" s="3" t="s">
        <v>1871</v>
      </c>
      <c r="AM204" s="3" t="s">
        <v>1872</v>
      </c>
      <c r="AN204" s="3" t="s">
        <v>1582</v>
      </c>
      <c r="AO204" s="6">
        <v>0.61527777777519077</v>
      </c>
      <c r="AP204" s="1">
        <f t="shared" si="34"/>
        <v>5</v>
      </c>
      <c r="AQ204" s="1">
        <f t="shared" si="35"/>
        <v>10</v>
      </c>
      <c r="AR204" s="1">
        <f t="shared" si="36"/>
        <v>8</v>
      </c>
      <c r="AS204" s="1">
        <f t="shared" si="37"/>
        <v>4</v>
      </c>
      <c r="AT204" s="1">
        <f t="shared" si="38"/>
        <v>0</v>
      </c>
      <c r="AU204" s="1">
        <f t="shared" si="39"/>
        <v>5</v>
      </c>
      <c r="AV204" s="1">
        <f t="shared" si="40"/>
        <v>0</v>
      </c>
      <c r="AW204" s="1">
        <f t="shared" si="41"/>
        <v>1</v>
      </c>
      <c r="AX204" s="1">
        <f t="shared" si="42"/>
        <v>10</v>
      </c>
      <c r="AY204" s="1">
        <f t="shared" si="43"/>
        <v>9</v>
      </c>
      <c r="AZ204" s="1">
        <f t="shared" si="44"/>
        <v>0</v>
      </c>
      <c r="BA204" s="1">
        <f t="shared" si="45"/>
        <v>1</v>
      </c>
      <c r="BB204" s="1">
        <f t="shared" si="46"/>
        <v>5</v>
      </c>
      <c r="BC204" s="21">
        <f t="shared" si="52"/>
        <v>5.4</v>
      </c>
      <c r="BD204" s="21">
        <f t="shared" si="53"/>
        <v>2.6666666666666665</v>
      </c>
      <c r="BE204" s="21">
        <f t="shared" si="54"/>
        <v>5.166666666666667</v>
      </c>
      <c r="BF204" s="21">
        <f t="shared" si="50"/>
        <v>4.7666666666666666</v>
      </c>
      <c r="BG204" s="3" t="s">
        <v>1565</v>
      </c>
    </row>
    <row r="205" spans="1:59" ht="13" x14ac:dyDescent="0.15">
      <c r="A205" s="2">
        <v>43565.518196909718</v>
      </c>
      <c r="B205" s="3" t="s">
        <v>29</v>
      </c>
      <c r="C205" s="3" t="s">
        <v>1564</v>
      </c>
      <c r="D205" s="3" t="s">
        <v>1565</v>
      </c>
      <c r="E205" s="58" t="s">
        <v>1566</v>
      </c>
      <c r="F205" s="3" t="s">
        <v>187</v>
      </c>
      <c r="G205" s="3" t="s">
        <v>1873</v>
      </c>
      <c r="H205" s="3" t="s">
        <v>264</v>
      </c>
      <c r="I205" s="3" t="s">
        <v>36</v>
      </c>
      <c r="J205" s="3" t="s">
        <v>1874</v>
      </c>
      <c r="K205" s="3" t="s">
        <v>68</v>
      </c>
      <c r="L205" s="3">
        <v>3.8</v>
      </c>
      <c r="M205" s="3">
        <v>2.2999999999999998</v>
      </c>
      <c r="N205" s="3" t="s">
        <v>1875</v>
      </c>
      <c r="O205" s="3">
        <v>6</v>
      </c>
      <c r="P205" s="3" t="s">
        <v>1876</v>
      </c>
      <c r="Q205" s="3" t="s">
        <v>226</v>
      </c>
      <c r="R205" s="3" t="s">
        <v>1636</v>
      </c>
      <c r="S205" s="3" t="s">
        <v>90</v>
      </c>
      <c r="T205" s="3" t="s">
        <v>1877</v>
      </c>
      <c r="U205" s="3">
        <v>6</v>
      </c>
      <c r="V205" s="3" t="s">
        <v>1878</v>
      </c>
      <c r="W205" s="3" t="s">
        <v>48</v>
      </c>
      <c r="X205" s="3" t="s">
        <v>1879</v>
      </c>
      <c r="Y205" s="3" t="s">
        <v>50</v>
      </c>
      <c r="Z205" s="3" t="s">
        <v>1636</v>
      </c>
      <c r="AA205" s="3">
        <v>8</v>
      </c>
      <c r="AB205" s="3">
        <v>60</v>
      </c>
      <c r="AC205" s="3" t="s">
        <v>1880</v>
      </c>
      <c r="AD205" s="3">
        <v>8</v>
      </c>
      <c r="AE205" s="3" t="s">
        <v>1881</v>
      </c>
      <c r="AF205" s="3">
        <v>4</v>
      </c>
      <c r="AG205" s="3" t="s">
        <v>1882</v>
      </c>
      <c r="AH205" s="3" t="s">
        <v>197</v>
      </c>
      <c r="AI205" s="3">
        <v>5</v>
      </c>
      <c r="AJ205" s="3" t="s">
        <v>1883</v>
      </c>
      <c r="AK205" s="3">
        <v>7</v>
      </c>
      <c r="AL205" s="3" t="s">
        <v>1884</v>
      </c>
      <c r="AM205" s="3" t="s">
        <v>1885</v>
      </c>
      <c r="AN205" s="3" t="s">
        <v>1582</v>
      </c>
      <c r="AO205" s="6">
        <v>0.47222222221898846</v>
      </c>
      <c r="AP205" s="1">
        <f t="shared" si="34"/>
        <v>5</v>
      </c>
      <c r="AQ205" s="1">
        <f t="shared" si="35"/>
        <v>10</v>
      </c>
      <c r="AR205" s="1">
        <f t="shared" si="36"/>
        <v>6</v>
      </c>
      <c r="AS205" s="1">
        <f t="shared" si="37"/>
        <v>10</v>
      </c>
      <c r="AT205" s="1">
        <f t="shared" si="38"/>
        <v>0</v>
      </c>
      <c r="AU205" s="1">
        <f t="shared" si="39"/>
        <v>6</v>
      </c>
      <c r="AV205" s="1">
        <f t="shared" si="40"/>
        <v>0</v>
      </c>
      <c r="AW205" s="1">
        <f t="shared" si="41"/>
        <v>0</v>
      </c>
      <c r="AX205" s="1">
        <f t="shared" si="42"/>
        <v>8</v>
      </c>
      <c r="AY205" s="1">
        <f t="shared" si="43"/>
        <v>8</v>
      </c>
      <c r="AZ205" s="1">
        <f t="shared" si="44"/>
        <v>4</v>
      </c>
      <c r="BA205" s="1">
        <f t="shared" si="45"/>
        <v>5</v>
      </c>
      <c r="BB205" s="1">
        <f t="shared" si="46"/>
        <v>7</v>
      </c>
      <c r="BC205" s="21">
        <f t="shared" si="52"/>
        <v>6.2</v>
      </c>
      <c r="BD205" s="21">
        <f t="shared" si="53"/>
        <v>3</v>
      </c>
      <c r="BE205" s="21">
        <f t="shared" si="54"/>
        <v>6.333333333333333</v>
      </c>
      <c r="BF205" s="21">
        <f t="shared" si="50"/>
        <v>5.666666666666667</v>
      </c>
      <c r="BG205" s="3" t="s">
        <v>1565</v>
      </c>
    </row>
    <row r="206" spans="1:59" ht="13" x14ac:dyDescent="0.15">
      <c r="A206" s="2">
        <v>43565.685304699073</v>
      </c>
      <c r="B206" s="3" t="s">
        <v>29</v>
      </c>
      <c r="C206" s="3" t="s">
        <v>1564</v>
      </c>
      <c r="D206" s="3" t="s">
        <v>1565</v>
      </c>
      <c r="E206" s="58" t="s">
        <v>1566</v>
      </c>
      <c r="F206" s="3" t="s">
        <v>64</v>
      </c>
      <c r="G206" s="3" t="s">
        <v>1886</v>
      </c>
      <c r="H206" s="3" t="s">
        <v>35</v>
      </c>
      <c r="I206" s="3" t="s">
        <v>223</v>
      </c>
      <c r="J206" s="3" t="s">
        <v>1887</v>
      </c>
      <c r="K206" s="3" t="s">
        <v>68</v>
      </c>
      <c r="L206" s="3">
        <v>4.3499999999999996</v>
      </c>
      <c r="M206" s="4">
        <v>2.9</v>
      </c>
      <c r="N206" s="3" t="s">
        <v>1888</v>
      </c>
      <c r="O206" s="3" t="s">
        <v>87</v>
      </c>
      <c r="P206" s="3" t="s">
        <v>1889</v>
      </c>
      <c r="Q206" s="3">
        <v>9</v>
      </c>
      <c r="R206" s="3" t="s">
        <v>1890</v>
      </c>
      <c r="S206" s="3" t="s">
        <v>560</v>
      </c>
      <c r="T206" s="3" t="s">
        <v>1891</v>
      </c>
      <c r="U206" s="3" t="s">
        <v>46</v>
      </c>
      <c r="V206" s="3" t="s">
        <v>1892</v>
      </c>
      <c r="W206" s="3" t="s">
        <v>48</v>
      </c>
      <c r="X206" s="3" t="s">
        <v>1893</v>
      </c>
      <c r="Y206" s="3" t="s">
        <v>50</v>
      </c>
      <c r="Z206" s="3" t="s">
        <v>1894</v>
      </c>
      <c r="AA206" s="3" t="s">
        <v>291</v>
      </c>
      <c r="AB206" s="3">
        <v>60</v>
      </c>
      <c r="AC206" s="3" t="s">
        <v>1895</v>
      </c>
      <c r="AD206" s="3" t="s">
        <v>343</v>
      </c>
      <c r="AE206" s="3" t="s">
        <v>1724</v>
      </c>
      <c r="AF206" s="3">
        <v>3</v>
      </c>
      <c r="AG206" s="3" t="s">
        <v>1896</v>
      </c>
      <c r="AH206" s="3">
        <v>7</v>
      </c>
      <c r="AI206" s="3">
        <v>15</v>
      </c>
      <c r="AJ206" s="3" t="s">
        <v>1897</v>
      </c>
      <c r="AK206" s="3">
        <v>7</v>
      </c>
      <c r="AL206" s="3" t="s">
        <v>1898</v>
      </c>
      <c r="AM206" s="3" t="s">
        <v>1899</v>
      </c>
      <c r="AN206" s="3" t="s">
        <v>1582</v>
      </c>
      <c r="AO206" s="6">
        <v>0.72916666666424135</v>
      </c>
      <c r="AP206" s="1">
        <f t="shared" si="34"/>
        <v>10</v>
      </c>
      <c r="AQ206" s="1">
        <f t="shared" si="35"/>
        <v>10</v>
      </c>
      <c r="AR206" s="1">
        <f t="shared" si="36"/>
        <v>10</v>
      </c>
      <c r="AS206" s="1">
        <f t="shared" si="37"/>
        <v>9</v>
      </c>
      <c r="AT206" s="1">
        <f t="shared" si="38"/>
        <v>10</v>
      </c>
      <c r="AU206" s="1">
        <f t="shared" si="39"/>
        <v>5</v>
      </c>
      <c r="AV206" s="1">
        <f t="shared" si="40"/>
        <v>0</v>
      </c>
      <c r="AW206" s="1">
        <f t="shared" si="41"/>
        <v>0</v>
      </c>
      <c r="AX206" s="1">
        <f t="shared" si="42"/>
        <v>10</v>
      </c>
      <c r="AY206" s="1">
        <f t="shared" si="43"/>
        <v>10</v>
      </c>
      <c r="AZ206" s="1">
        <f t="shared" si="44"/>
        <v>3</v>
      </c>
      <c r="BA206" s="1">
        <f t="shared" si="45"/>
        <v>7</v>
      </c>
      <c r="BB206" s="1">
        <f t="shared" si="46"/>
        <v>7</v>
      </c>
      <c r="BC206" s="21">
        <f t="shared" si="52"/>
        <v>9.8000000000000007</v>
      </c>
      <c r="BD206" s="21">
        <f t="shared" si="53"/>
        <v>2.5</v>
      </c>
      <c r="BE206" s="21">
        <f t="shared" si="54"/>
        <v>7.833333333333333</v>
      </c>
      <c r="BF206" s="21">
        <f t="shared" si="50"/>
        <v>7.666666666666667</v>
      </c>
      <c r="BG206" s="3" t="s">
        <v>1565</v>
      </c>
    </row>
    <row r="207" spans="1:59" ht="13" x14ac:dyDescent="0.15">
      <c r="A207" s="2">
        <v>43566.609458194449</v>
      </c>
      <c r="B207" s="3" t="s">
        <v>29</v>
      </c>
      <c r="C207" s="3" t="s">
        <v>1564</v>
      </c>
      <c r="D207" s="3" t="s">
        <v>1565</v>
      </c>
      <c r="E207" s="58" t="s">
        <v>1566</v>
      </c>
      <c r="F207" s="3" t="s">
        <v>178</v>
      </c>
      <c r="G207" s="3" t="s">
        <v>1900</v>
      </c>
      <c r="H207" s="3" t="s">
        <v>35</v>
      </c>
      <c r="I207" s="3">
        <v>6</v>
      </c>
      <c r="J207" s="3" t="s">
        <v>1901</v>
      </c>
      <c r="K207" s="3">
        <v>6</v>
      </c>
      <c r="L207" s="3">
        <v>3</v>
      </c>
      <c r="M207" s="3">
        <v>1.4</v>
      </c>
      <c r="N207" s="3" t="s">
        <v>1902</v>
      </c>
      <c r="O207" s="3" t="s">
        <v>87</v>
      </c>
      <c r="P207" s="3" t="s">
        <v>1903</v>
      </c>
      <c r="Q207" s="3">
        <v>7</v>
      </c>
      <c r="R207" s="3" t="s">
        <v>1904</v>
      </c>
      <c r="S207" s="3">
        <v>9</v>
      </c>
      <c r="T207" s="3" t="s">
        <v>1905</v>
      </c>
      <c r="U207" s="3">
        <v>7</v>
      </c>
      <c r="V207" s="3" t="s">
        <v>1906</v>
      </c>
      <c r="W207" s="3" t="s">
        <v>48</v>
      </c>
      <c r="X207" s="3" t="s">
        <v>1907</v>
      </c>
      <c r="Y207" s="3" t="s">
        <v>50</v>
      </c>
      <c r="Z207" s="3" t="s">
        <v>1908</v>
      </c>
      <c r="AA207" s="3" t="s">
        <v>291</v>
      </c>
      <c r="AB207" s="3">
        <v>60</v>
      </c>
      <c r="AC207" s="3" t="s">
        <v>1909</v>
      </c>
      <c r="AD207" s="3">
        <v>9</v>
      </c>
      <c r="AE207" s="3" t="s">
        <v>1724</v>
      </c>
      <c r="AF207" s="3" t="s">
        <v>275</v>
      </c>
      <c r="AG207" s="3" t="s">
        <v>1636</v>
      </c>
      <c r="AH207" s="3">
        <v>7</v>
      </c>
      <c r="AI207" s="3">
        <v>5</v>
      </c>
      <c r="AJ207" s="3" t="s">
        <v>1910</v>
      </c>
      <c r="AK207" s="3">
        <v>6</v>
      </c>
      <c r="AL207" s="3" t="s">
        <v>1898</v>
      </c>
      <c r="AM207" s="3" t="s">
        <v>1911</v>
      </c>
      <c r="AN207" s="3" t="s">
        <v>1582</v>
      </c>
      <c r="AO207" s="6">
        <v>0.375</v>
      </c>
      <c r="AP207" s="1">
        <f t="shared" si="34"/>
        <v>6</v>
      </c>
      <c r="AQ207" s="1">
        <f t="shared" si="35"/>
        <v>6</v>
      </c>
      <c r="AR207" s="1">
        <f t="shared" si="36"/>
        <v>10</v>
      </c>
      <c r="AS207" s="1">
        <f t="shared" si="37"/>
        <v>7</v>
      </c>
      <c r="AT207" s="1">
        <f t="shared" si="38"/>
        <v>9</v>
      </c>
      <c r="AU207" s="1">
        <f t="shared" si="39"/>
        <v>7</v>
      </c>
      <c r="AV207" s="1">
        <f t="shared" si="40"/>
        <v>0</v>
      </c>
      <c r="AW207" s="1">
        <f t="shared" si="41"/>
        <v>0</v>
      </c>
      <c r="AX207" s="1">
        <f t="shared" si="42"/>
        <v>10</v>
      </c>
      <c r="AY207" s="1">
        <f t="shared" si="43"/>
        <v>9</v>
      </c>
      <c r="AZ207" s="1">
        <f t="shared" si="44"/>
        <v>0</v>
      </c>
      <c r="BA207" s="1">
        <f t="shared" si="45"/>
        <v>7</v>
      </c>
      <c r="BB207" s="1">
        <f t="shared" si="46"/>
        <v>6</v>
      </c>
      <c r="BC207" s="21">
        <f t="shared" si="52"/>
        <v>7.6</v>
      </c>
      <c r="BD207" s="21">
        <f t="shared" si="53"/>
        <v>3.5</v>
      </c>
      <c r="BE207" s="21">
        <f t="shared" si="54"/>
        <v>7.166666666666667</v>
      </c>
      <c r="BF207" s="21">
        <f t="shared" si="50"/>
        <v>6.5333333333333332</v>
      </c>
      <c r="BG207" s="3" t="s">
        <v>1565</v>
      </c>
    </row>
    <row r="208" spans="1:59" ht="13" x14ac:dyDescent="0.15">
      <c r="A208" s="2">
        <v>43566.720887951393</v>
      </c>
      <c r="B208" s="3" t="s">
        <v>29</v>
      </c>
      <c r="C208" s="3" t="s">
        <v>1564</v>
      </c>
      <c r="D208" s="3" t="s">
        <v>1565</v>
      </c>
      <c r="E208" s="58" t="s">
        <v>1566</v>
      </c>
      <c r="F208" s="3" t="s">
        <v>64</v>
      </c>
      <c r="G208" s="3" t="s">
        <v>1912</v>
      </c>
      <c r="H208" s="3" t="s">
        <v>66</v>
      </c>
      <c r="I208" s="3">
        <v>7</v>
      </c>
      <c r="J208" s="3" t="s">
        <v>1913</v>
      </c>
      <c r="K208" s="3">
        <v>9</v>
      </c>
      <c r="L208" s="4">
        <v>5.6</v>
      </c>
      <c r="M208" s="4">
        <v>3.6</v>
      </c>
      <c r="N208" s="3" t="s">
        <v>1914</v>
      </c>
      <c r="O208" s="3" t="s">
        <v>87</v>
      </c>
      <c r="P208" s="3" t="s">
        <v>1915</v>
      </c>
      <c r="Q208" s="3" t="s">
        <v>181</v>
      </c>
      <c r="R208" s="3" t="s">
        <v>1916</v>
      </c>
      <c r="S208" s="3">
        <v>8</v>
      </c>
      <c r="T208" s="3" t="s">
        <v>1917</v>
      </c>
      <c r="U208" s="3" t="s">
        <v>183</v>
      </c>
      <c r="V208" s="3" t="s">
        <v>1918</v>
      </c>
      <c r="W208" s="3">
        <v>7</v>
      </c>
      <c r="X208" s="3" t="s">
        <v>1919</v>
      </c>
      <c r="Y208" s="3">
        <v>1</v>
      </c>
      <c r="Z208" s="3" t="s">
        <v>1920</v>
      </c>
      <c r="AA208" s="3">
        <v>9</v>
      </c>
      <c r="AB208" s="3">
        <v>68</v>
      </c>
      <c r="AC208" s="3" t="s">
        <v>1921</v>
      </c>
      <c r="AD208" s="3">
        <v>8</v>
      </c>
      <c r="AE208" s="3" t="s">
        <v>1922</v>
      </c>
      <c r="AF208" s="3">
        <v>9</v>
      </c>
      <c r="AG208" s="3" t="s">
        <v>1923</v>
      </c>
      <c r="AH208" s="3">
        <v>6</v>
      </c>
      <c r="AI208" s="3">
        <v>10</v>
      </c>
      <c r="AJ208" s="3" t="s">
        <v>1924</v>
      </c>
      <c r="AK208" s="3">
        <v>8</v>
      </c>
      <c r="AL208" s="3" t="s">
        <v>1925</v>
      </c>
      <c r="AM208" s="3" t="s">
        <v>1926</v>
      </c>
      <c r="AN208" s="3" t="s">
        <v>1582</v>
      </c>
      <c r="AO208" s="6">
        <v>0.55555555555474712</v>
      </c>
      <c r="AP208" s="1">
        <f t="shared" si="34"/>
        <v>7</v>
      </c>
      <c r="AQ208" s="1">
        <f t="shared" si="35"/>
        <v>9</v>
      </c>
      <c r="AR208" s="1">
        <f t="shared" si="36"/>
        <v>10</v>
      </c>
      <c r="AS208" s="1">
        <f t="shared" si="37"/>
        <v>0</v>
      </c>
      <c r="AT208" s="1">
        <f t="shared" si="38"/>
        <v>8</v>
      </c>
      <c r="AU208" s="1">
        <f t="shared" si="39"/>
        <v>10</v>
      </c>
      <c r="AV208" s="1">
        <f t="shared" si="40"/>
        <v>7</v>
      </c>
      <c r="AW208" s="1">
        <f t="shared" si="41"/>
        <v>1</v>
      </c>
      <c r="AX208" s="1">
        <f t="shared" si="42"/>
        <v>9</v>
      </c>
      <c r="AY208" s="1">
        <f t="shared" si="43"/>
        <v>8</v>
      </c>
      <c r="AZ208" s="1">
        <f t="shared" si="44"/>
        <v>9</v>
      </c>
      <c r="BA208" s="1">
        <f t="shared" si="45"/>
        <v>6</v>
      </c>
      <c r="BB208" s="1">
        <f t="shared" si="46"/>
        <v>8</v>
      </c>
      <c r="BC208" s="21">
        <f t="shared" si="52"/>
        <v>6.8</v>
      </c>
      <c r="BD208" s="21">
        <f t="shared" si="53"/>
        <v>7.5</v>
      </c>
      <c r="BE208" s="21">
        <f t="shared" si="54"/>
        <v>7.833333333333333</v>
      </c>
      <c r="BF208" s="21">
        <f t="shared" si="50"/>
        <v>7.2666666666666666</v>
      </c>
      <c r="BG208" s="3" t="s">
        <v>1565</v>
      </c>
    </row>
    <row r="209" spans="1:59" ht="13" x14ac:dyDescent="0.15">
      <c r="A209" s="2">
        <v>43566.700030115739</v>
      </c>
      <c r="B209" s="3" t="s">
        <v>29</v>
      </c>
      <c r="C209" s="3" t="s">
        <v>1564</v>
      </c>
      <c r="D209" s="3" t="s">
        <v>1565</v>
      </c>
      <c r="E209" s="58" t="s">
        <v>1566</v>
      </c>
      <c r="F209" s="3" t="s">
        <v>64</v>
      </c>
      <c r="G209" s="3" t="s">
        <v>1927</v>
      </c>
      <c r="H209" s="3" t="s">
        <v>264</v>
      </c>
      <c r="I209" s="3">
        <v>7</v>
      </c>
      <c r="J209" s="3" t="s">
        <v>1928</v>
      </c>
      <c r="K209" s="3">
        <v>7</v>
      </c>
      <c r="L209" s="4">
        <v>2.1</v>
      </c>
      <c r="M209" s="3">
        <v>1.4</v>
      </c>
      <c r="N209" s="3" t="s">
        <v>1929</v>
      </c>
      <c r="O209" s="3" t="s">
        <v>87</v>
      </c>
      <c r="P209" s="3" t="s">
        <v>1930</v>
      </c>
      <c r="Q209" s="3">
        <v>9</v>
      </c>
      <c r="R209" s="3" t="s">
        <v>1931</v>
      </c>
      <c r="S209" s="3">
        <v>7</v>
      </c>
      <c r="T209" s="3" t="s">
        <v>1932</v>
      </c>
      <c r="U209" s="3">
        <v>8</v>
      </c>
      <c r="V209" s="3" t="s">
        <v>1933</v>
      </c>
      <c r="W209" s="3" t="s">
        <v>74</v>
      </c>
      <c r="X209" s="3" t="s">
        <v>1934</v>
      </c>
      <c r="Y209" s="3" t="s">
        <v>50</v>
      </c>
      <c r="Z209" s="3" t="s">
        <v>1692</v>
      </c>
      <c r="AA209" s="3">
        <v>9</v>
      </c>
      <c r="AB209" s="3">
        <v>68</v>
      </c>
      <c r="AC209" s="3" t="s">
        <v>1935</v>
      </c>
      <c r="AD209" s="3">
        <v>9</v>
      </c>
      <c r="AE209" s="3" t="s">
        <v>1936</v>
      </c>
      <c r="AF209" s="3">
        <v>1</v>
      </c>
      <c r="AG209" s="3" t="s">
        <v>1937</v>
      </c>
      <c r="AH209" s="3">
        <v>9</v>
      </c>
      <c r="AI209" s="3">
        <v>7</v>
      </c>
      <c r="AJ209" s="3" t="s">
        <v>1938</v>
      </c>
      <c r="AK209" s="3" t="s">
        <v>60</v>
      </c>
      <c r="AL209" s="3" t="s">
        <v>1939</v>
      </c>
      <c r="AM209" s="3" t="s">
        <v>1940</v>
      </c>
      <c r="AN209" s="3" t="s">
        <v>1582</v>
      </c>
      <c r="AO209" s="6">
        <v>0.55208333333575865</v>
      </c>
      <c r="AP209" s="1">
        <f t="shared" si="34"/>
        <v>7</v>
      </c>
      <c r="AQ209" s="1">
        <f t="shared" si="35"/>
        <v>7</v>
      </c>
      <c r="AR209" s="1">
        <f t="shared" si="36"/>
        <v>10</v>
      </c>
      <c r="AS209" s="1">
        <f t="shared" si="37"/>
        <v>9</v>
      </c>
      <c r="AT209" s="1">
        <f t="shared" si="38"/>
        <v>7</v>
      </c>
      <c r="AU209" s="1">
        <f t="shared" si="39"/>
        <v>8</v>
      </c>
      <c r="AV209" s="1">
        <f t="shared" si="40"/>
        <v>5</v>
      </c>
      <c r="AW209" s="1">
        <f t="shared" si="41"/>
        <v>0</v>
      </c>
      <c r="AX209" s="1">
        <f t="shared" si="42"/>
        <v>9</v>
      </c>
      <c r="AY209" s="1">
        <f t="shared" si="43"/>
        <v>9</v>
      </c>
      <c r="AZ209" s="1">
        <f t="shared" si="44"/>
        <v>1</v>
      </c>
      <c r="BA209" s="1">
        <f t="shared" si="45"/>
        <v>9</v>
      </c>
      <c r="BB209" s="1">
        <f t="shared" si="46"/>
        <v>10</v>
      </c>
      <c r="BC209" s="21">
        <f t="shared" si="52"/>
        <v>8</v>
      </c>
      <c r="BD209" s="21">
        <f t="shared" si="53"/>
        <v>5.666666666666667</v>
      </c>
      <c r="BE209" s="21">
        <f t="shared" si="54"/>
        <v>7.666666666666667</v>
      </c>
      <c r="BF209" s="21">
        <f t="shared" si="50"/>
        <v>7.666666666666667</v>
      </c>
      <c r="BG209" s="3" t="s">
        <v>1565</v>
      </c>
    </row>
    <row r="210" spans="1:59" ht="13" x14ac:dyDescent="0.15">
      <c r="A210" s="2">
        <v>43566.716025092595</v>
      </c>
      <c r="B210" s="3" t="s">
        <v>29</v>
      </c>
      <c r="C210" s="3" t="s">
        <v>1564</v>
      </c>
      <c r="D210" s="3" t="s">
        <v>1565</v>
      </c>
      <c r="E210" s="58" t="s">
        <v>1566</v>
      </c>
      <c r="F210" s="3" t="s">
        <v>64</v>
      </c>
      <c r="G210" s="3" t="s">
        <v>1941</v>
      </c>
      <c r="H210" s="3" t="s">
        <v>66</v>
      </c>
      <c r="I210" s="3">
        <v>8</v>
      </c>
      <c r="J210" s="3" t="s">
        <v>1942</v>
      </c>
      <c r="K210" s="3">
        <v>8</v>
      </c>
      <c r="L210" s="4">
        <v>2.1</v>
      </c>
      <c r="M210" s="3">
        <v>1.4</v>
      </c>
      <c r="N210" s="3" t="s">
        <v>1943</v>
      </c>
      <c r="O210" s="3" t="s">
        <v>87</v>
      </c>
      <c r="P210" s="3" t="s">
        <v>1944</v>
      </c>
      <c r="Q210" s="3">
        <v>9</v>
      </c>
      <c r="R210" s="3" t="s">
        <v>1945</v>
      </c>
      <c r="S210" s="3">
        <v>9</v>
      </c>
      <c r="T210" s="3" t="s">
        <v>1946</v>
      </c>
      <c r="U210" s="3" t="s">
        <v>183</v>
      </c>
      <c r="V210" s="3" t="s">
        <v>1947</v>
      </c>
      <c r="W210" s="3">
        <v>8</v>
      </c>
      <c r="X210" s="3" t="s">
        <v>1948</v>
      </c>
      <c r="Y210" s="3" t="s">
        <v>50</v>
      </c>
      <c r="Z210" s="3" t="s">
        <v>1949</v>
      </c>
      <c r="AA210" s="3">
        <v>9</v>
      </c>
      <c r="AB210" s="3">
        <v>65</v>
      </c>
      <c r="AC210" s="3" t="s">
        <v>1950</v>
      </c>
      <c r="AD210" s="3">
        <v>9</v>
      </c>
      <c r="AE210" s="3" t="s">
        <v>1951</v>
      </c>
      <c r="AF210" s="3">
        <v>8</v>
      </c>
      <c r="AG210" s="3" t="s">
        <v>1952</v>
      </c>
      <c r="AH210" s="3">
        <v>8</v>
      </c>
      <c r="AI210" s="3">
        <v>9</v>
      </c>
      <c r="AJ210" s="3" t="s">
        <v>1953</v>
      </c>
      <c r="AK210" s="3">
        <v>9</v>
      </c>
      <c r="AL210" s="3" t="s">
        <v>1954</v>
      </c>
      <c r="AM210" s="3" t="s">
        <v>1955</v>
      </c>
      <c r="AN210" s="3" t="s">
        <v>1582</v>
      </c>
      <c r="AO210" s="6">
        <v>0.5625</v>
      </c>
      <c r="AP210" s="1">
        <f t="shared" ref="AP210:AP317" si="55">1*LEFT($I210,2)</f>
        <v>8</v>
      </c>
      <c r="AQ210" s="1">
        <f t="shared" ref="AQ210:AQ317" si="56">1*LEFT($K210,2)</f>
        <v>8</v>
      </c>
      <c r="AR210" s="1">
        <f t="shared" ref="AR210:AR317" si="57">1*LEFT($O210,2)</f>
        <v>10</v>
      </c>
      <c r="AS210" s="1">
        <f t="shared" ref="AS210:AS317" si="58">1*LEFT($Q210,2)</f>
        <v>9</v>
      </c>
      <c r="AT210" s="1">
        <f t="shared" ref="AT210:AT317" si="59">1*LEFT($S210,2)</f>
        <v>9</v>
      </c>
      <c r="AU210" s="1">
        <f t="shared" ref="AU210:AU317" si="60">1*LEFT($U210,2)</f>
        <v>10</v>
      </c>
      <c r="AV210" s="1">
        <f t="shared" ref="AV210:AV317" si="61">1*LEFT($W210,2)</f>
        <v>8</v>
      </c>
      <c r="AW210" s="1">
        <f t="shared" ref="AW210:AW317" si="62">1*LEFT($Y210,2)</f>
        <v>0</v>
      </c>
      <c r="AX210" s="1">
        <f t="shared" ref="AX210:AX317" si="63">1*LEFT($AA210,2)</f>
        <v>9</v>
      </c>
      <c r="AY210" s="1">
        <f t="shared" ref="AY210:AY317" si="64">1*LEFT($AD210,2)</f>
        <v>9</v>
      </c>
      <c r="AZ210" s="1">
        <f t="shared" ref="AZ210:AZ317" si="65">1*LEFT($AF210,2)</f>
        <v>8</v>
      </c>
      <c r="BA210" s="1">
        <f t="shared" ref="BA210:BA317" si="66">1*LEFT($AH210,2)</f>
        <v>8</v>
      </c>
      <c r="BB210" s="1">
        <f t="shared" ref="BB210:BB317" si="67">1*LEFT($AK210,2)</f>
        <v>9</v>
      </c>
      <c r="BC210" s="21">
        <f t="shared" si="52"/>
        <v>8.8000000000000007</v>
      </c>
      <c r="BD210" s="21">
        <f t="shared" si="53"/>
        <v>7.666666666666667</v>
      </c>
      <c r="BE210" s="21">
        <f t="shared" si="54"/>
        <v>8.5</v>
      </c>
      <c r="BF210" s="21">
        <f t="shared" ref="BF210:BF263" si="68">((AP210*3)+(AQ210*3)+(AR210*3)+(AS210*3)+(AT210*3)+(AU210*3)+(AV210*2)+(AW210*1)+(AX210*2)+(AY210*1)+(AZ210*1)+(BA210*2)+(BB210*3))/30</f>
        <v>8.5333333333333332</v>
      </c>
      <c r="BG210" s="3" t="s">
        <v>1565</v>
      </c>
    </row>
    <row r="211" spans="1:59" ht="13" x14ac:dyDescent="0.15">
      <c r="A211" s="2">
        <v>43566.734258773147</v>
      </c>
      <c r="B211" s="3" t="s">
        <v>29</v>
      </c>
      <c r="C211" s="3" t="s">
        <v>1564</v>
      </c>
      <c r="D211" s="3" t="s">
        <v>1565</v>
      </c>
      <c r="E211" s="58" t="s">
        <v>1566</v>
      </c>
      <c r="F211" s="3" t="s">
        <v>64</v>
      </c>
      <c r="G211" s="3" t="s">
        <v>1956</v>
      </c>
      <c r="H211" s="3" t="s">
        <v>66</v>
      </c>
      <c r="I211" s="3">
        <v>6</v>
      </c>
      <c r="J211" s="3" t="s">
        <v>1957</v>
      </c>
      <c r="K211" s="3" t="s">
        <v>68</v>
      </c>
      <c r="L211" s="3">
        <v>3</v>
      </c>
      <c r="M211" s="3">
        <v>2</v>
      </c>
      <c r="N211" s="3" t="s">
        <v>1958</v>
      </c>
      <c r="O211" s="3" t="s">
        <v>87</v>
      </c>
      <c r="P211" s="3" t="s">
        <v>1959</v>
      </c>
      <c r="Q211" s="3">
        <v>9</v>
      </c>
      <c r="R211" s="3" t="s">
        <v>1960</v>
      </c>
      <c r="S211" s="3">
        <v>8</v>
      </c>
      <c r="T211" s="3" t="s">
        <v>1961</v>
      </c>
      <c r="U211" s="3">
        <v>7</v>
      </c>
      <c r="V211" s="3" t="s">
        <v>1962</v>
      </c>
      <c r="W211" s="3">
        <v>1</v>
      </c>
      <c r="X211" s="3" t="s">
        <v>1963</v>
      </c>
      <c r="Y211" s="3" t="s">
        <v>50</v>
      </c>
      <c r="Z211" s="3" t="s">
        <v>1636</v>
      </c>
      <c r="AA211" s="3">
        <v>6</v>
      </c>
      <c r="AB211" s="3">
        <v>67</v>
      </c>
      <c r="AC211" s="3" t="s">
        <v>1964</v>
      </c>
      <c r="AD211" s="3">
        <v>7</v>
      </c>
      <c r="AE211" s="3" t="s">
        <v>1965</v>
      </c>
      <c r="AF211" s="3">
        <v>1</v>
      </c>
      <c r="AG211" s="3" t="s">
        <v>1966</v>
      </c>
      <c r="AH211" s="3">
        <v>7</v>
      </c>
      <c r="AI211" s="3">
        <v>7</v>
      </c>
      <c r="AJ211" s="3" t="s">
        <v>1967</v>
      </c>
      <c r="AK211" s="3">
        <v>7</v>
      </c>
      <c r="AL211" s="3" t="s">
        <v>1968</v>
      </c>
      <c r="AM211" s="3" t="s">
        <v>1969</v>
      </c>
      <c r="AN211" s="3" t="s">
        <v>1582</v>
      </c>
      <c r="AO211" s="6">
        <v>0.72916666666424135</v>
      </c>
      <c r="AP211" s="1">
        <f t="shared" si="55"/>
        <v>6</v>
      </c>
      <c r="AQ211" s="1">
        <f t="shared" si="56"/>
        <v>10</v>
      </c>
      <c r="AR211" s="1">
        <f t="shared" si="57"/>
        <v>10</v>
      </c>
      <c r="AS211" s="1">
        <f t="shared" si="58"/>
        <v>9</v>
      </c>
      <c r="AT211" s="1">
        <f t="shared" si="59"/>
        <v>8</v>
      </c>
      <c r="AU211" s="1">
        <f t="shared" si="60"/>
        <v>7</v>
      </c>
      <c r="AV211" s="1">
        <f t="shared" si="61"/>
        <v>1</v>
      </c>
      <c r="AW211" s="1">
        <f t="shared" si="62"/>
        <v>0</v>
      </c>
      <c r="AX211" s="1">
        <f t="shared" si="63"/>
        <v>6</v>
      </c>
      <c r="AY211" s="1">
        <f t="shared" si="64"/>
        <v>7</v>
      </c>
      <c r="AZ211" s="1">
        <f t="shared" si="65"/>
        <v>1</v>
      </c>
      <c r="BA211" s="1">
        <f t="shared" si="66"/>
        <v>7</v>
      </c>
      <c r="BB211" s="1">
        <f t="shared" si="67"/>
        <v>7</v>
      </c>
      <c r="BC211" s="21">
        <f t="shared" si="52"/>
        <v>8.6</v>
      </c>
      <c r="BD211" s="21">
        <f t="shared" si="53"/>
        <v>3.8333333333333335</v>
      </c>
      <c r="BE211" s="21">
        <f t="shared" si="54"/>
        <v>5.666666666666667</v>
      </c>
      <c r="BF211" s="21">
        <f t="shared" si="68"/>
        <v>6.9</v>
      </c>
      <c r="BG211" s="3" t="s">
        <v>1565</v>
      </c>
    </row>
    <row r="212" spans="1:59" ht="13" x14ac:dyDescent="0.15">
      <c r="A212" s="2">
        <v>43564.489776736111</v>
      </c>
      <c r="B212" s="3" t="s">
        <v>29</v>
      </c>
      <c r="C212" s="3" t="s">
        <v>1564</v>
      </c>
      <c r="D212" s="3" t="s">
        <v>1565</v>
      </c>
      <c r="E212" s="58" t="s">
        <v>1566</v>
      </c>
      <c r="F212" s="3" t="s">
        <v>147</v>
      </c>
      <c r="G212" s="3" t="s">
        <v>1970</v>
      </c>
      <c r="H212" s="3" t="s">
        <v>66</v>
      </c>
      <c r="I212" s="3">
        <v>6</v>
      </c>
      <c r="J212" s="3" t="s">
        <v>1971</v>
      </c>
      <c r="K212" s="3">
        <v>2</v>
      </c>
      <c r="L212" s="3">
        <v>1.3</v>
      </c>
      <c r="M212" s="5"/>
      <c r="N212" s="3" t="s">
        <v>1972</v>
      </c>
      <c r="O212" s="3">
        <v>9</v>
      </c>
      <c r="P212" s="3" t="s">
        <v>1973</v>
      </c>
      <c r="Q212" s="3">
        <v>4</v>
      </c>
      <c r="R212" s="3" t="s">
        <v>1974</v>
      </c>
      <c r="S212" s="3" t="s">
        <v>44</v>
      </c>
      <c r="T212" s="3" t="s">
        <v>1975</v>
      </c>
      <c r="U212" s="3">
        <v>7</v>
      </c>
      <c r="V212" s="3" t="s">
        <v>1976</v>
      </c>
      <c r="W212" s="3" t="s">
        <v>48</v>
      </c>
      <c r="X212" s="3" t="s">
        <v>1977</v>
      </c>
      <c r="Y212" s="3" t="s">
        <v>50</v>
      </c>
      <c r="Z212" s="3" t="s">
        <v>1978</v>
      </c>
      <c r="AA212" s="3">
        <v>6</v>
      </c>
      <c r="AB212" s="3">
        <v>70</v>
      </c>
      <c r="AC212" s="3" t="s">
        <v>1979</v>
      </c>
      <c r="AD212" s="3" t="s">
        <v>54</v>
      </c>
      <c r="AE212" s="3" t="s">
        <v>1980</v>
      </c>
      <c r="AF212" s="3" t="s">
        <v>275</v>
      </c>
      <c r="AG212" s="3" t="s">
        <v>1981</v>
      </c>
      <c r="AH212" s="3" t="s">
        <v>58</v>
      </c>
      <c r="AI212" s="3">
        <v>0</v>
      </c>
      <c r="AJ212" s="3" t="s">
        <v>1982</v>
      </c>
      <c r="AK212" s="3" t="s">
        <v>111</v>
      </c>
      <c r="AL212" s="3" t="s">
        <v>1983</v>
      </c>
      <c r="AM212" s="3" t="s">
        <v>1984</v>
      </c>
      <c r="AN212" s="3" t="s">
        <v>1582</v>
      </c>
      <c r="AO212" s="6">
        <v>0.59027777778101154</v>
      </c>
      <c r="AP212" s="1">
        <f t="shared" si="55"/>
        <v>6</v>
      </c>
      <c r="AQ212" s="1">
        <f t="shared" si="56"/>
        <v>2</v>
      </c>
      <c r="AR212" s="1">
        <f t="shared" si="57"/>
        <v>9</v>
      </c>
      <c r="AS212" s="1">
        <f t="shared" si="58"/>
        <v>4</v>
      </c>
      <c r="AT212" s="1">
        <f t="shared" si="59"/>
        <v>5</v>
      </c>
      <c r="AU212" s="1">
        <f t="shared" si="60"/>
        <v>7</v>
      </c>
      <c r="AV212" s="1">
        <f t="shared" si="61"/>
        <v>0</v>
      </c>
      <c r="AW212" s="1">
        <f t="shared" si="62"/>
        <v>0</v>
      </c>
      <c r="AX212" s="1">
        <f t="shared" si="63"/>
        <v>6</v>
      </c>
      <c r="AY212" s="1">
        <f t="shared" si="64"/>
        <v>5</v>
      </c>
      <c r="AZ212" s="1">
        <f t="shared" si="65"/>
        <v>0</v>
      </c>
      <c r="BA212" s="1">
        <f t="shared" si="66"/>
        <v>0</v>
      </c>
      <c r="BB212" s="1">
        <f t="shared" si="67"/>
        <v>5</v>
      </c>
      <c r="BC212" s="21">
        <f t="shared" si="52"/>
        <v>5.2</v>
      </c>
      <c r="BD212" s="21">
        <f t="shared" si="53"/>
        <v>3.5</v>
      </c>
      <c r="BE212" s="21">
        <f t="shared" si="54"/>
        <v>2.8333333333333335</v>
      </c>
      <c r="BF212" s="21">
        <f t="shared" si="68"/>
        <v>4.3666666666666663</v>
      </c>
      <c r="BG212" s="3" t="s">
        <v>1565</v>
      </c>
    </row>
    <row r="213" spans="1:59" ht="13" x14ac:dyDescent="0.15">
      <c r="A213" s="2">
        <v>43565.041868460648</v>
      </c>
      <c r="B213" s="3" t="s">
        <v>29</v>
      </c>
      <c r="C213" s="3" t="s">
        <v>1564</v>
      </c>
      <c r="D213" s="3" t="s">
        <v>1565</v>
      </c>
      <c r="E213" s="58" t="s">
        <v>1566</v>
      </c>
      <c r="F213" s="3" t="s">
        <v>147</v>
      </c>
      <c r="G213" s="3" t="s">
        <v>1985</v>
      </c>
      <c r="H213" s="3" t="s">
        <v>35</v>
      </c>
      <c r="I213" s="3">
        <v>7</v>
      </c>
      <c r="J213" s="3" t="s">
        <v>1986</v>
      </c>
      <c r="K213" s="3" t="s">
        <v>38</v>
      </c>
      <c r="L213" s="3">
        <v>1.8</v>
      </c>
      <c r="M213" s="3">
        <v>1.4</v>
      </c>
      <c r="N213" s="3" t="s">
        <v>1805</v>
      </c>
      <c r="O213" s="3">
        <v>9</v>
      </c>
      <c r="P213" s="3" t="s">
        <v>618</v>
      </c>
      <c r="Q213" s="3">
        <v>6</v>
      </c>
      <c r="R213" s="3" t="s">
        <v>1987</v>
      </c>
      <c r="S213" s="3" t="s">
        <v>44</v>
      </c>
      <c r="T213" s="3" t="s">
        <v>1988</v>
      </c>
      <c r="U213" s="3" t="s">
        <v>46</v>
      </c>
      <c r="V213" s="3" t="s">
        <v>1989</v>
      </c>
      <c r="W213" s="3" t="s">
        <v>48</v>
      </c>
      <c r="X213" s="3" t="s">
        <v>1990</v>
      </c>
      <c r="Y213" s="3" t="s">
        <v>50</v>
      </c>
      <c r="Z213" s="3" t="s">
        <v>1811</v>
      </c>
      <c r="AA213" s="3" t="s">
        <v>52</v>
      </c>
      <c r="AB213" s="3">
        <v>72</v>
      </c>
      <c r="AC213" s="3" t="s">
        <v>1991</v>
      </c>
      <c r="AD213" s="3" t="s">
        <v>54</v>
      </c>
      <c r="AE213" s="3" t="s">
        <v>1992</v>
      </c>
      <c r="AF213" s="3" t="s">
        <v>275</v>
      </c>
      <c r="AG213" s="3" t="s">
        <v>1993</v>
      </c>
      <c r="AH213" s="3" t="s">
        <v>58</v>
      </c>
      <c r="AI213" s="3">
        <v>0</v>
      </c>
      <c r="AJ213" s="3" t="s">
        <v>1994</v>
      </c>
      <c r="AK213" s="3" t="s">
        <v>111</v>
      </c>
      <c r="AL213" s="3" t="s">
        <v>1995</v>
      </c>
      <c r="AM213" s="3" t="s">
        <v>1996</v>
      </c>
      <c r="AN213" s="3" t="s">
        <v>1582</v>
      </c>
      <c r="AO213" s="6">
        <v>0.52777777778101154</v>
      </c>
      <c r="AP213" s="1">
        <f t="shared" si="55"/>
        <v>7</v>
      </c>
      <c r="AQ213" s="1">
        <f t="shared" si="56"/>
        <v>5</v>
      </c>
      <c r="AR213" s="1">
        <f t="shared" si="57"/>
        <v>9</v>
      </c>
      <c r="AS213" s="1">
        <f t="shared" si="58"/>
        <v>6</v>
      </c>
      <c r="AT213" s="1">
        <f t="shared" si="59"/>
        <v>5</v>
      </c>
      <c r="AU213" s="1">
        <f t="shared" si="60"/>
        <v>5</v>
      </c>
      <c r="AV213" s="1">
        <f t="shared" si="61"/>
        <v>0</v>
      </c>
      <c r="AW213" s="1">
        <f t="shared" si="62"/>
        <v>0</v>
      </c>
      <c r="AX213" s="1">
        <f t="shared" si="63"/>
        <v>5</v>
      </c>
      <c r="AY213" s="1">
        <f t="shared" si="64"/>
        <v>5</v>
      </c>
      <c r="AZ213" s="1">
        <f t="shared" si="65"/>
        <v>0</v>
      </c>
      <c r="BA213" s="1">
        <f t="shared" si="66"/>
        <v>0</v>
      </c>
      <c r="BB213" s="1">
        <f t="shared" si="67"/>
        <v>5</v>
      </c>
      <c r="BC213" s="21">
        <f t="shared" si="52"/>
        <v>6.4</v>
      </c>
      <c r="BD213" s="21">
        <f t="shared" si="53"/>
        <v>2.5</v>
      </c>
      <c r="BE213" s="21">
        <f t="shared" si="54"/>
        <v>2.5</v>
      </c>
      <c r="BF213" s="21">
        <f t="shared" si="68"/>
        <v>4.7</v>
      </c>
      <c r="BG213" s="3" t="s">
        <v>1565</v>
      </c>
    </row>
    <row r="214" spans="1:59" ht="13" x14ac:dyDescent="0.15">
      <c r="A214" s="2">
        <v>43566.515872546297</v>
      </c>
      <c r="B214" s="3" t="s">
        <v>29</v>
      </c>
      <c r="C214" s="3" t="s">
        <v>1564</v>
      </c>
      <c r="D214" s="3" t="s">
        <v>1565</v>
      </c>
      <c r="E214" s="58" t="s">
        <v>1566</v>
      </c>
      <c r="F214" s="3" t="s">
        <v>64</v>
      </c>
      <c r="G214" s="3" t="s">
        <v>1997</v>
      </c>
      <c r="H214" s="3" t="s">
        <v>264</v>
      </c>
      <c r="I214" s="3">
        <v>4</v>
      </c>
      <c r="J214" s="3" t="s">
        <v>1998</v>
      </c>
      <c r="K214" s="3">
        <v>8</v>
      </c>
      <c r="L214" s="3">
        <v>3</v>
      </c>
      <c r="M214" s="3">
        <v>2.2999999999999998</v>
      </c>
      <c r="N214" s="3" t="s">
        <v>1999</v>
      </c>
      <c r="O214" s="3" t="s">
        <v>87</v>
      </c>
      <c r="P214" s="3" t="s">
        <v>2000</v>
      </c>
      <c r="Q214" s="3">
        <v>6</v>
      </c>
      <c r="R214" s="3" t="s">
        <v>2001</v>
      </c>
      <c r="S214" s="3">
        <v>9</v>
      </c>
      <c r="T214" s="3" t="s">
        <v>2002</v>
      </c>
      <c r="U214" s="3">
        <v>8</v>
      </c>
      <c r="V214" s="3" t="s">
        <v>2003</v>
      </c>
      <c r="W214" s="3" t="s">
        <v>48</v>
      </c>
      <c r="X214" s="3" t="s">
        <v>2004</v>
      </c>
      <c r="Y214" s="3" t="s">
        <v>50</v>
      </c>
      <c r="Z214" s="3" t="s">
        <v>2005</v>
      </c>
      <c r="AA214" s="3" t="s">
        <v>291</v>
      </c>
      <c r="AB214" s="3">
        <v>47</v>
      </c>
      <c r="AC214" s="3" t="s">
        <v>2006</v>
      </c>
      <c r="AD214" s="3" t="s">
        <v>343</v>
      </c>
      <c r="AE214" s="3" t="s">
        <v>2007</v>
      </c>
      <c r="AF214" s="3" t="s">
        <v>56</v>
      </c>
      <c r="AG214" s="3" t="s">
        <v>2008</v>
      </c>
      <c r="AH214" s="3">
        <v>4</v>
      </c>
      <c r="AI214" s="3">
        <v>3</v>
      </c>
      <c r="AJ214" s="3" t="s">
        <v>2009</v>
      </c>
      <c r="AK214" s="3">
        <v>6</v>
      </c>
      <c r="AL214" s="3" t="s">
        <v>2010</v>
      </c>
      <c r="AM214" s="3" t="s">
        <v>2011</v>
      </c>
      <c r="AN214" s="3" t="s">
        <v>1582</v>
      </c>
      <c r="AO214" s="6">
        <v>0.70208333333721384</v>
      </c>
      <c r="AP214" s="1">
        <f t="shared" si="55"/>
        <v>4</v>
      </c>
      <c r="AQ214" s="1">
        <f t="shared" si="56"/>
        <v>8</v>
      </c>
      <c r="AR214" s="1">
        <f t="shared" si="57"/>
        <v>10</v>
      </c>
      <c r="AS214" s="1">
        <f t="shared" si="58"/>
        <v>6</v>
      </c>
      <c r="AT214" s="1">
        <f t="shared" si="59"/>
        <v>9</v>
      </c>
      <c r="AU214" s="1">
        <f t="shared" si="60"/>
        <v>8</v>
      </c>
      <c r="AV214" s="1">
        <f t="shared" si="61"/>
        <v>0</v>
      </c>
      <c r="AW214" s="1">
        <f t="shared" si="62"/>
        <v>0</v>
      </c>
      <c r="AX214" s="1">
        <f t="shared" si="63"/>
        <v>10</v>
      </c>
      <c r="AY214" s="1">
        <f t="shared" si="64"/>
        <v>10</v>
      </c>
      <c r="AZ214" s="1">
        <f t="shared" si="65"/>
        <v>5</v>
      </c>
      <c r="BA214" s="1">
        <f t="shared" si="66"/>
        <v>4</v>
      </c>
      <c r="BB214" s="1">
        <f t="shared" si="67"/>
        <v>6</v>
      </c>
      <c r="BC214" s="21">
        <f t="shared" si="52"/>
        <v>7.4</v>
      </c>
      <c r="BD214" s="21">
        <f t="shared" si="53"/>
        <v>4</v>
      </c>
      <c r="BE214" s="21">
        <f t="shared" si="54"/>
        <v>7.166666666666667</v>
      </c>
      <c r="BF214" s="21">
        <f t="shared" si="68"/>
        <v>6.5333333333333332</v>
      </c>
      <c r="BG214" s="3" t="s">
        <v>1565</v>
      </c>
    </row>
    <row r="215" spans="1:59" ht="13" x14ac:dyDescent="0.15">
      <c r="A215" s="2">
        <v>43566.639827962965</v>
      </c>
      <c r="B215" s="3" t="s">
        <v>29</v>
      </c>
      <c r="C215" s="3" t="s">
        <v>1564</v>
      </c>
      <c r="D215" s="3" t="s">
        <v>1565</v>
      </c>
      <c r="E215" s="58" t="s">
        <v>1566</v>
      </c>
      <c r="F215" s="3" t="s">
        <v>315</v>
      </c>
      <c r="G215" s="3" t="s">
        <v>2012</v>
      </c>
      <c r="H215" s="3" t="s">
        <v>35</v>
      </c>
      <c r="I215" s="3">
        <v>9</v>
      </c>
      <c r="J215" s="3" t="s">
        <v>2013</v>
      </c>
      <c r="K215" s="3" t="s">
        <v>68</v>
      </c>
      <c r="L215" s="3">
        <v>5</v>
      </c>
      <c r="M215" s="4">
        <v>1.5</v>
      </c>
      <c r="N215" s="3" t="s">
        <v>2014</v>
      </c>
      <c r="O215" s="3" t="s">
        <v>87</v>
      </c>
      <c r="P215" s="3" t="s">
        <v>2015</v>
      </c>
      <c r="Q215" s="3">
        <v>9</v>
      </c>
      <c r="R215" s="3" t="s">
        <v>2016</v>
      </c>
      <c r="S215" s="3">
        <v>9</v>
      </c>
      <c r="T215" s="3" t="s">
        <v>2017</v>
      </c>
      <c r="U215" s="3">
        <v>1</v>
      </c>
      <c r="V215" s="3" t="s">
        <v>2018</v>
      </c>
      <c r="W215" s="3" t="s">
        <v>48</v>
      </c>
      <c r="X215" s="3" t="s">
        <v>2019</v>
      </c>
      <c r="Y215" s="3" t="s">
        <v>50</v>
      </c>
      <c r="Z215" s="3" t="s">
        <v>2020</v>
      </c>
      <c r="AA215" s="3">
        <v>8</v>
      </c>
      <c r="AB215" s="3">
        <v>66</v>
      </c>
      <c r="AC215" s="3" t="s">
        <v>2021</v>
      </c>
      <c r="AD215" s="3" t="s">
        <v>343</v>
      </c>
      <c r="AE215" s="3" t="s">
        <v>1724</v>
      </c>
      <c r="AF215" s="3" t="s">
        <v>56</v>
      </c>
      <c r="AG215" s="3" t="s">
        <v>2022</v>
      </c>
      <c r="AH215" s="3">
        <v>4</v>
      </c>
      <c r="AI215" s="3">
        <v>50</v>
      </c>
      <c r="AJ215" s="3" t="s">
        <v>2023</v>
      </c>
      <c r="AK215" s="3">
        <v>6</v>
      </c>
      <c r="AL215" s="3" t="s">
        <v>2024</v>
      </c>
      <c r="AM215" s="3" t="s">
        <v>2025</v>
      </c>
      <c r="AN215" s="3" t="s">
        <v>1582</v>
      </c>
      <c r="AO215" s="6">
        <v>0.72916666666424135</v>
      </c>
      <c r="AP215" s="1">
        <f t="shared" si="55"/>
        <v>9</v>
      </c>
      <c r="AQ215" s="1">
        <f t="shared" si="56"/>
        <v>10</v>
      </c>
      <c r="AR215" s="1">
        <f t="shared" si="57"/>
        <v>10</v>
      </c>
      <c r="AS215" s="1">
        <f t="shared" si="58"/>
        <v>9</v>
      </c>
      <c r="AT215" s="1">
        <f t="shared" si="59"/>
        <v>9</v>
      </c>
      <c r="AU215" s="1">
        <f t="shared" si="60"/>
        <v>1</v>
      </c>
      <c r="AV215" s="1">
        <f t="shared" si="61"/>
        <v>0</v>
      </c>
      <c r="AW215" s="1">
        <f t="shared" si="62"/>
        <v>0</v>
      </c>
      <c r="AX215" s="1">
        <f t="shared" si="63"/>
        <v>8</v>
      </c>
      <c r="AY215" s="1">
        <f t="shared" si="64"/>
        <v>10</v>
      </c>
      <c r="AZ215" s="1">
        <f t="shared" si="65"/>
        <v>5</v>
      </c>
      <c r="BA215" s="1">
        <f t="shared" si="66"/>
        <v>4</v>
      </c>
      <c r="BB215" s="1">
        <f t="shared" si="67"/>
        <v>6</v>
      </c>
      <c r="BC215" s="21">
        <f t="shared" si="52"/>
        <v>9.4</v>
      </c>
      <c r="BD215" s="21">
        <f t="shared" si="53"/>
        <v>0.5</v>
      </c>
      <c r="BE215" s="21">
        <f t="shared" si="54"/>
        <v>6.5</v>
      </c>
      <c r="BF215" s="21">
        <f t="shared" si="68"/>
        <v>6.7</v>
      </c>
      <c r="BG215" s="3" t="s">
        <v>1565</v>
      </c>
    </row>
    <row r="216" spans="1:59" ht="13" x14ac:dyDescent="0.15">
      <c r="A216" s="2">
        <v>43547.688692418982</v>
      </c>
      <c r="B216" s="3" t="s">
        <v>29</v>
      </c>
      <c r="C216" s="3" t="s">
        <v>2026</v>
      </c>
      <c r="D216" s="3" t="s">
        <v>2027</v>
      </c>
      <c r="E216" s="58" t="s">
        <v>2028</v>
      </c>
      <c r="F216" s="3" t="s">
        <v>33</v>
      </c>
      <c r="G216" s="3" t="s">
        <v>2029</v>
      </c>
      <c r="H216" s="3" t="s">
        <v>66</v>
      </c>
      <c r="I216" s="3">
        <v>7</v>
      </c>
      <c r="J216" s="3" t="s">
        <v>2030</v>
      </c>
      <c r="K216" s="3">
        <v>8</v>
      </c>
      <c r="L216" s="3">
        <v>2</v>
      </c>
      <c r="M216" s="3">
        <v>1.2</v>
      </c>
      <c r="N216" s="3" t="s">
        <v>2031</v>
      </c>
      <c r="O216" s="3">
        <v>8</v>
      </c>
      <c r="P216" s="3" t="s">
        <v>2032</v>
      </c>
      <c r="Q216" s="3">
        <v>7</v>
      </c>
      <c r="R216" s="3" t="s">
        <v>2033</v>
      </c>
      <c r="S216" s="3" t="s">
        <v>44</v>
      </c>
      <c r="T216" s="3" t="s">
        <v>2034</v>
      </c>
      <c r="U216" s="3">
        <v>2</v>
      </c>
      <c r="V216" s="3" t="s">
        <v>2035</v>
      </c>
      <c r="W216" s="3">
        <v>1</v>
      </c>
      <c r="X216" s="3" t="s">
        <v>2036</v>
      </c>
      <c r="Y216" s="3" t="s">
        <v>92</v>
      </c>
      <c r="Z216" s="3" t="s">
        <v>2037</v>
      </c>
      <c r="AA216" s="3" t="s">
        <v>777</v>
      </c>
      <c r="AB216" s="3">
        <v>95</v>
      </c>
      <c r="AC216" s="3" t="s">
        <v>2038</v>
      </c>
      <c r="AD216" s="3">
        <v>2</v>
      </c>
      <c r="AE216" s="3" t="s">
        <v>2039</v>
      </c>
      <c r="AF216" s="3" t="s">
        <v>275</v>
      </c>
      <c r="AG216" s="3" t="s">
        <v>2040</v>
      </c>
      <c r="AH216" s="3">
        <v>3</v>
      </c>
      <c r="AI216" s="3">
        <v>7</v>
      </c>
      <c r="AJ216" s="3" t="s">
        <v>2041</v>
      </c>
      <c r="AK216" s="3" t="s">
        <v>574</v>
      </c>
      <c r="AL216" s="3" t="s">
        <v>2042</v>
      </c>
      <c r="AM216" s="5"/>
      <c r="AN216" s="3" t="s">
        <v>2043</v>
      </c>
      <c r="AO216" s="6">
        <v>0.47916666666424135</v>
      </c>
      <c r="AP216" s="1">
        <f t="shared" si="55"/>
        <v>7</v>
      </c>
      <c r="AQ216" s="1">
        <f t="shared" si="56"/>
        <v>8</v>
      </c>
      <c r="AR216" s="1">
        <f t="shared" si="57"/>
        <v>8</v>
      </c>
      <c r="AS216" s="1">
        <f t="shared" si="58"/>
        <v>7</v>
      </c>
      <c r="AT216" s="1">
        <f t="shared" si="59"/>
        <v>5</v>
      </c>
      <c r="AU216" s="1">
        <f t="shared" si="60"/>
        <v>2</v>
      </c>
      <c r="AV216" s="1">
        <f t="shared" si="61"/>
        <v>1</v>
      </c>
      <c r="AW216" s="1">
        <f t="shared" si="62"/>
        <v>5</v>
      </c>
      <c r="AX216" s="1">
        <f t="shared" si="63"/>
        <v>0</v>
      </c>
      <c r="AY216" s="1">
        <f t="shared" si="64"/>
        <v>2</v>
      </c>
      <c r="AZ216" s="1">
        <f t="shared" si="65"/>
        <v>0</v>
      </c>
      <c r="BA216" s="1">
        <f t="shared" si="66"/>
        <v>3</v>
      </c>
      <c r="BB216" s="1">
        <f t="shared" si="67"/>
        <v>0</v>
      </c>
      <c r="BC216" s="21">
        <f t="shared" si="52"/>
        <v>7</v>
      </c>
      <c r="BD216" s="21">
        <f t="shared" si="53"/>
        <v>2.1666666666666665</v>
      </c>
      <c r="BE216" s="21">
        <f t="shared" si="54"/>
        <v>1.3333333333333333</v>
      </c>
      <c r="BF216" s="21">
        <f t="shared" si="68"/>
        <v>4.2</v>
      </c>
      <c r="BG216" s="3" t="s">
        <v>2027</v>
      </c>
    </row>
    <row r="217" spans="1:59" ht="13" x14ac:dyDescent="0.15">
      <c r="A217" s="2">
        <v>43552.588957800923</v>
      </c>
      <c r="B217" s="3" t="s">
        <v>29</v>
      </c>
      <c r="C217" s="3" t="s">
        <v>2044</v>
      </c>
      <c r="D217" s="3" t="s">
        <v>2027</v>
      </c>
      <c r="E217" s="58" t="s">
        <v>2028</v>
      </c>
      <c r="F217" s="3" t="s">
        <v>187</v>
      </c>
      <c r="G217" s="3" t="s">
        <v>2045</v>
      </c>
      <c r="H217" s="3" t="s">
        <v>35</v>
      </c>
      <c r="I217" s="3">
        <v>8</v>
      </c>
      <c r="J217" s="5"/>
      <c r="K217" s="3">
        <v>2</v>
      </c>
      <c r="L217" s="3">
        <v>1.2</v>
      </c>
      <c r="M217" s="3">
        <v>1.2</v>
      </c>
      <c r="N217" s="3" t="s">
        <v>2046</v>
      </c>
      <c r="O217" s="3">
        <v>8</v>
      </c>
      <c r="P217" s="5"/>
      <c r="Q217" s="3">
        <v>8</v>
      </c>
      <c r="R217" s="3" t="s">
        <v>2047</v>
      </c>
      <c r="S217" s="3" t="s">
        <v>44</v>
      </c>
      <c r="T217" s="3" t="s">
        <v>2048</v>
      </c>
      <c r="U217" s="3" t="s">
        <v>91</v>
      </c>
      <c r="V217" s="5"/>
      <c r="W217" s="3" t="s">
        <v>48</v>
      </c>
      <c r="X217" s="5"/>
      <c r="Y217" s="3" t="s">
        <v>50</v>
      </c>
      <c r="Z217" s="5"/>
      <c r="AA217" s="3" t="s">
        <v>52</v>
      </c>
      <c r="AB217" s="5"/>
      <c r="AC217" s="3" t="s">
        <v>2049</v>
      </c>
      <c r="AD217" s="3">
        <v>7</v>
      </c>
      <c r="AE217" s="5"/>
      <c r="AF217" s="3" t="s">
        <v>275</v>
      </c>
      <c r="AG217" s="5"/>
      <c r="AH217" s="3">
        <v>1</v>
      </c>
      <c r="AI217" s="5"/>
      <c r="AJ217" s="3" t="s">
        <v>2050</v>
      </c>
      <c r="AK217" s="3">
        <v>6</v>
      </c>
      <c r="AL217" s="3" t="s">
        <v>2051</v>
      </c>
      <c r="AM217" s="5"/>
      <c r="AN217" s="3" t="s">
        <v>2052</v>
      </c>
      <c r="AO217" s="6">
        <v>0.70833333333575865</v>
      </c>
      <c r="AP217" s="1">
        <f t="shared" si="55"/>
        <v>8</v>
      </c>
      <c r="AQ217" s="1">
        <f t="shared" si="56"/>
        <v>2</v>
      </c>
      <c r="AR217" s="1">
        <f t="shared" si="57"/>
        <v>8</v>
      </c>
      <c r="AS217" s="1">
        <f t="shared" si="58"/>
        <v>8</v>
      </c>
      <c r="AT217" s="1">
        <f t="shared" si="59"/>
        <v>5</v>
      </c>
      <c r="AU217" s="1">
        <f t="shared" si="60"/>
        <v>0</v>
      </c>
      <c r="AV217" s="1">
        <f t="shared" si="61"/>
        <v>0</v>
      </c>
      <c r="AW217" s="1">
        <f t="shared" si="62"/>
        <v>0</v>
      </c>
      <c r="AX217" s="1">
        <f t="shared" si="63"/>
        <v>5</v>
      </c>
      <c r="AY217" s="1">
        <f t="shared" si="64"/>
        <v>7</v>
      </c>
      <c r="AZ217" s="1">
        <f t="shared" si="65"/>
        <v>0</v>
      </c>
      <c r="BA217" s="1">
        <f t="shared" si="66"/>
        <v>1</v>
      </c>
      <c r="BB217" s="1">
        <f t="shared" si="67"/>
        <v>6</v>
      </c>
      <c r="BC217" s="21">
        <f t="shared" si="52"/>
        <v>6.2</v>
      </c>
      <c r="BD217" s="21">
        <f t="shared" si="53"/>
        <v>0</v>
      </c>
      <c r="BE217" s="21">
        <f t="shared" si="54"/>
        <v>3.1666666666666665</v>
      </c>
      <c r="BF217" s="21">
        <f t="shared" si="68"/>
        <v>4.333333333333333</v>
      </c>
      <c r="BG217" s="3" t="s">
        <v>2027</v>
      </c>
    </row>
    <row r="218" spans="1:59" ht="13" x14ac:dyDescent="0.15">
      <c r="A218" s="2">
        <v>43552.605526909727</v>
      </c>
      <c r="B218" s="3" t="s">
        <v>29</v>
      </c>
      <c r="C218" s="3" t="s">
        <v>2044</v>
      </c>
      <c r="D218" s="3" t="s">
        <v>2027</v>
      </c>
      <c r="E218" s="58" t="s">
        <v>2028</v>
      </c>
      <c r="F218" s="3" t="s">
        <v>187</v>
      </c>
      <c r="G218" s="3" t="s">
        <v>2053</v>
      </c>
      <c r="H218" s="3" t="s">
        <v>66</v>
      </c>
      <c r="I218" s="3">
        <v>6</v>
      </c>
      <c r="J218" s="5"/>
      <c r="K218" s="3">
        <v>7</v>
      </c>
      <c r="L218" s="3">
        <v>2.5</v>
      </c>
      <c r="M218" s="3">
        <v>2</v>
      </c>
      <c r="N218" s="5"/>
      <c r="O218" s="3">
        <v>6</v>
      </c>
      <c r="P218" s="3" t="s">
        <v>2054</v>
      </c>
      <c r="Q218" s="3">
        <v>8</v>
      </c>
      <c r="R218" s="3" t="s">
        <v>2055</v>
      </c>
      <c r="S218" s="3" t="s">
        <v>90</v>
      </c>
      <c r="T218" s="5"/>
      <c r="U218" s="3" t="s">
        <v>46</v>
      </c>
      <c r="V218" s="5"/>
      <c r="W218" s="3" t="s">
        <v>48</v>
      </c>
      <c r="X218" s="5"/>
      <c r="Y218" s="3" t="s">
        <v>50</v>
      </c>
      <c r="Z218" s="5"/>
      <c r="AA218" s="3">
        <v>3</v>
      </c>
      <c r="AB218" s="5"/>
      <c r="AC218" s="3" t="s">
        <v>2056</v>
      </c>
      <c r="AD218" s="3">
        <v>6</v>
      </c>
      <c r="AE218" s="5"/>
      <c r="AF218" s="3" t="s">
        <v>56</v>
      </c>
      <c r="AG218" s="5"/>
      <c r="AH218" s="3">
        <v>4</v>
      </c>
      <c r="AI218" s="5"/>
      <c r="AJ218" s="5"/>
      <c r="AK218" s="3" t="s">
        <v>111</v>
      </c>
      <c r="AL218" s="5"/>
      <c r="AM218" s="5"/>
      <c r="AN218" s="3" t="s">
        <v>2052</v>
      </c>
      <c r="AO218" s="6">
        <v>0.70833333333575865</v>
      </c>
      <c r="AP218" s="1">
        <f t="shared" si="55"/>
        <v>6</v>
      </c>
      <c r="AQ218" s="1">
        <f t="shared" si="56"/>
        <v>7</v>
      </c>
      <c r="AR218" s="1">
        <f t="shared" si="57"/>
        <v>6</v>
      </c>
      <c r="AS218" s="1">
        <f t="shared" si="58"/>
        <v>8</v>
      </c>
      <c r="AT218" s="1">
        <f t="shared" si="59"/>
        <v>0</v>
      </c>
      <c r="AU218" s="1">
        <f t="shared" si="60"/>
        <v>5</v>
      </c>
      <c r="AV218" s="1">
        <f t="shared" si="61"/>
        <v>0</v>
      </c>
      <c r="AW218" s="1">
        <f t="shared" si="62"/>
        <v>0</v>
      </c>
      <c r="AX218" s="1">
        <f t="shared" si="63"/>
        <v>3</v>
      </c>
      <c r="AY218" s="1">
        <f t="shared" si="64"/>
        <v>6</v>
      </c>
      <c r="AZ218" s="1">
        <f t="shared" si="65"/>
        <v>5</v>
      </c>
      <c r="BA218" s="1">
        <f t="shared" si="66"/>
        <v>4</v>
      </c>
      <c r="BB218" s="1">
        <f t="shared" si="67"/>
        <v>5</v>
      </c>
      <c r="BC218" s="21">
        <f t="shared" si="52"/>
        <v>5.4</v>
      </c>
      <c r="BD218" s="21">
        <f t="shared" si="53"/>
        <v>2.5</v>
      </c>
      <c r="BE218" s="21">
        <f t="shared" si="54"/>
        <v>4.166666666666667</v>
      </c>
      <c r="BF218" s="21">
        <f t="shared" si="68"/>
        <v>4.5333333333333332</v>
      </c>
      <c r="BG218" s="3" t="s">
        <v>2027</v>
      </c>
    </row>
    <row r="219" spans="1:59" ht="13" x14ac:dyDescent="0.15">
      <c r="A219" s="2">
        <v>43553.844494976853</v>
      </c>
      <c r="B219" s="3" t="s">
        <v>29</v>
      </c>
      <c r="C219" s="3" t="s">
        <v>2057</v>
      </c>
      <c r="D219" s="3" t="s">
        <v>2027</v>
      </c>
      <c r="E219" s="58" t="s">
        <v>2028</v>
      </c>
      <c r="F219" s="3" t="s">
        <v>33</v>
      </c>
      <c r="G219" s="3" t="s">
        <v>2058</v>
      </c>
      <c r="H219" s="3" t="s">
        <v>35</v>
      </c>
      <c r="I219" s="3">
        <v>8</v>
      </c>
      <c r="J219" s="3" t="s">
        <v>2059</v>
      </c>
      <c r="K219" s="3" t="s">
        <v>38</v>
      </c>
      <c r="L219" s="3">
        <v>2</v>
      </c>
      <c r="M219" s="3">
        <v>0.5</v>
      </c>
      <c r="N219" s="3" t="s">
        <v>2060</v>
      </c>
      <c r="O219" s="3" t="s">
        <v>87</v>
      </c>
      <c r="P219" s="5"/>
      <c r="Q219" s="3">
        <v>7</v>
      </c>
      <c r="R219" s="3" t="s">
        <v>2061</v>
      </c>
      <c r="S219" s="3">
        <v>3</v>
      </c>
      <c r="T219" s="3" t="s">
        <v>2062</v>
      </c>
      <c r="U219" s="3" t="s">
        <v>91</v>
      </c>
      <c r="V219" s="5"/>
      <c r="W219" s="3" t="s">
        <v>48</v>
      </c>
      <c r="X219" s="5"/>
      <c r="Y219" s="3" t="s">
        <v>50</v>
      </c>
      <c r="Z219" s="5"/>
      <c r="AA219" s="3" t="s">
        <v>52</v>
      </c>
      <c r="AB219" s="3">
        <v>75</v>
      </c>
      <c r="AC219" s="5"/>
      <c r="AD219" s="3">
        <v>3</v>
      </c>
      <c r="AE219" s="5"/>
      <c r="AF219" s="3" t="s">
        <v>56</v>
      </c>
      <c r="AG219" s="3" t="s">
        <v>2063</v>
      </c>
      <c r="AH219" s="3" t="s">
        <v>176</v>
      </c>
      <c r="AI219" s="3">
        <v>19</v>
      </c>
      <c r="AJ219" s="5"/>
      <c r="AK219" s="3">
        <v>6</v>
      </c>
      <c r="AL219" s="5"/>
      <c r="AM219" s="5"/>
      <c r="AN219" s="3" t="s">
        <v>2064</v>
      </c>
      <c r="AO219" s="6">
        <v>0.68055555555474712</v>
      </c>
      <c r="AP219" s="1">
        <f t="shared" si="55"/>
        <v>8</v>
      </c>
      <c r="AQ219" s="1">
        <f t="shared" si="56"/>
        <v>5</v>
      </c>
      <c r="AR219" s="1">
        <f t="shared" si="57"/>
        <v>10</v>
      </c>
      <c r="AS219" s="1">
        <f t="shared" si="58"/>
        <v>7</v>
      </c>
      <c r="AT219" s="1">
        <f t="shared" si="59"/>
        <v>3</v>
      </c>
      <c r="AU219" s="1">
        <f t="shared" si="60"/>
        <v>0</v>
      </c>
      <c r="AV219" s="1">
        <f t="shared" si="61"/>
        <v>0</v>
      </c>
      <c r="AW219" s="1">
        <f t="shared" si="62"/>
        <v>0</v>
      </c>
      <c r="AX219" s="1">
        <f t="shared" si="63"/>
        <v>5</v>
      </c>
      <c r="AY219" s="1">
        <f t="shared" si="64"/>
        <v>3</v>
      </c>
      <c r="AZ219" s="1">
        <f t="shared" si="65"/>
        <v>5</v>
      </c>
      <c r="BA219" s="1">
        <f t="shared" si="66"/>
        <v>10</v>
      </c>
      <c r="BB219" s="1">
        <f t="shared" si="67"/>
        <v>6</v>
      </c>
      <c r="BC219" s="21">
        <f t="shared" si="52"/>
        <v>6.6</v>
      </c>
      <c r="BD219" s="21">
        <f t="shared" si="53"/>
        <v>0</v>
      </c>
      <c r="BE219" s="21">
        <f t="shared" si="54"/>
        <v>6.333333333333333</v>
      </c>
      <c r="BF219" s="21">
        <f t="shared" si="68"/>
        <v>5.166666666666667</v>
      </c>
      <c r="BG219" s="3" t="s">
        <v>2027</v>
      </c>
    </row>
    <row r="220" spans="1:59" ht="13" x14ac:dyDescent="0.15">
      <c r="A220" s="2">
        <v>43553.882144479168</v>
      </c>
      <c r="B220" s="3" t="s">
        <v>29</v>
      </c>
      <c r="C220" s="3" t="s">
        <v>2057</v>
      </c>
      <c r="D220" s="3" t="s">
        <v>2027</v>
      </c>
      <c r="E220" s="58" t="s">
        <v>2028</v>
      </c>
      <c r="F220" s="3" t="s">
        <v>64</v>
      </c>
      <c r="G220" s="3" t="s">
        <v>2065</v>
      </c>
      <c r="H220" s="3" t="s">
        <v>66</v>
      </c>
      <c r="I220" s="3">
        <v>3</v>
      </c>
      <c r="J220" s="3" t="s">
        <v>2066</v>
      </c>
      <c r="K220" s="3" t="s">
        <v>38</v>
      </c>
      <c r="L220" s="3">
        <v>2</v>
      </c>
      <c r="M220" s="4">
        <v>1.2</v>
      </c>
      <c r="N220" s="5"/>
      <c r="O220" s="3" t="s">
        <v>87</v>
      </c>
      <c r="P220" s="5"/>
      <c r="Q220" s="3" t="s">
        <v>42</v>
      </c>
      <c r="R220" s="3" t="s">
        <v>2067</v>
      </c>
      <c r="S220" s="3">
        <v>2</v>
      </c>
      <c r="T220" s="3" t="s">
        <v>2068</v>
      </c>
      <c r="U220" s="3" t="s">
        <v>91</v>
      </c>
      <c r="V220" s="5"/>
      <c r="W220" s="3" t="s">
        <v>48</v>
      </c>
      <c r="X220" s="5"/>
      <c r="Y220" s="3" t="s">
        <v>50</v>
      </c>
      <c r="Z220" s="5"/>
      <c r="AA220" s="3" t="s">
        <v>777</v>
      </c>
      <c r="AB220" s="3">
        <v>90</v>
      </c>
      <c r="AC220" s="5"/>
      <c r="AD220" s="3" t="s">
        <v>563</v>
      </c>
      <c r="AE220" s="5"/>
      <c r="AF220" s="3" t="s">
        <v>275</v>
      </c>
      <c r="AG220" s="5"/>
      <c r="AH220" s="3">
        <v>1</v>
      </c>
      <c r="AI220" s="3">
        <v>0</v>
      </c>
      <c r="AJ220" s="3" t="s">
        <v>2069</v>
      </c>
      <c r="AK220" s="3" t="s">
        <v>574</v>
      </c>
      <c r="AL220" s="5"/>
      <c r="AM220" s="3" t="s">
        <v>2070</v>
      </c>
      <c r="AN220" s="3" t="s">
        <v>2064</v>
      </c>
      <c r="AO220" s="6">
        <v>0.70833333333575865</v>
      </c>
      <c r="AP220" s="1">
        <f t="shared" si="55"/>
        <v>3</v>
      </c>
      <c r="AQ220" s="1">
        <f t="shared" si="56"/>
        <v>5</v>
      </c>
      <c r="AR220" s="1">
        <f t="shared" si="57"/>
        <v>10</v>
      </c>
      <c r="AS220" s="1">
        <f t="shared" si="58"/>
        <v>5</v>
      </c>
      <c r="AT220" s="1">
        <f t="shared" si="59"/>
        <v>2</v>
      </c>
      <c r="AU220" s="1">
        <f t="shared" si="60"/>
        <v>0</v>
      </c>
      <c r="AV220" s="1">
        <f t="shared" si="61"/>
        <v>0</v>
      </c>
      <c r="AW220" s="1">
        <f t="shared" si="62"/>
        <v>0</v>
      </c>
      <c r="AX220" s="1">
        <f t="shared" si="63"/>
        <v>0</v>
      </c>
      <c r="AY220" s="1">
        <f t="shared" si="64"/>
        <v>0</v>
      </c>
      <c r="AZ220" s="1">
        <f t="shared" si="65"/>
        <v>0</v>
      </c>
      <c r="BA220" s="1">
        <f t="shared" si="66"/>
        <v>1</v>
      </c>
      <c r="BB220" s="1">
        <f t="shared" si="67"/>
        <v>0</v>
      </c>
      <c r="BC220" s="21">
        <f t="shared" si="52"/>
        <v>5</v>
      </c>
      <c r="BD220" s="21">
        <f t="shared" si="53"/>
        <v>0</v>
      </c>
      <c r="BE220" s="21">
        <f t="shared" si="54"/>
        <v>0.33333333333333331</v>
      </c>
      <c r="BF220" s="21">
        <f t="shared" si="68"/>
        <v>2.5666666666666669</v>
      </c>
      <c r="BG220" s="3" t="s">
        <v>2027</v>
      </c>
    </row>
    <row r="221" spans="1:59" ht="13" hidden="1" x14ac:dyDescent="0.15">
      <c r="A221" s="2">
        <v>43553.886556817131</v>
      </c>
      <c r="B221" s="3" t="s">
        <v>770</v>
      </c>
      <c r="C221" s="3" t="s">
        <v>2057</v>
      </c>
      <c r="D221" s="3" t="s">
        <v>2027</v>
      </c>
      <c r="E221" s="3" t="s">
        <v>2028</v>
      </c>
      <c r="F221" s="3" t="s">
        <v>64</v>
      </c>
      <c r="G221" s="3" t="s">
        <v>2065</v>
      </c>
      <c r="H221" s="3" t="s">
        <v>66</v>
      </c>
      <c r="I221" s="3">
        <v>3</v>
      </c>
      <c r="J221" s="3" t="s">
        <v>2066</v>
      </c>
      <c r="K221" s="3" t="s">
        <v>38</v>
      </c>
      <c r="L221" s="3">
        <v>2</v>
      </c>
      <c r="M221" s="4">
        <v>1.2</v>
      </c>
      <c r="N221" s="5"/>
      <c r="O221" s="3" t="s">
        <v>87</v>
      </c>
      <c r="P221" s="5"/>
      <c r="Q221" s="3" t="s">
        <v>42</v>
      </c>
      <c r="R221" s="3" t="s">
        <v>2067</v>
      </c>
      <c r="S221" s="3">
        <v>2</v>
      </c>
      <c r="T221" s="3" t="s">
        <v>2068</v>
      </c>
      <c r="U221" s="3" t="s">
        <v>91</v>
      </c>
      <c r="V221" s="5"/>
      <c r="W221" s="3" t="s">
        <v>48</v>
      </c>
      <c r="X221" s="5"/>
      <c r="Y221" s="3" t="s">
        <v>50</v>
      </c>
      <c r="Z221" s="5"/>
      <c r="AA221" s="3" t="s">
        <v>777</v>
      </c>
      <c r="AB221" s="3">
        <v>90</v>
      </c>
      <c r="AC221" s="5"/>
      <c r="AD221" s="3" t="s">
        <v>563</v>
      </c>
      <c r="AE221" s="5"/>
      <c r="AF221" s="3" t="s">
        <v>275</v>
      </c>
      <c r="AG221" s="5"/>
      <c r="AH221" s="3">
        <v>1</v>
      </c>
      <c r="AI221" s="3">
        <v>0</v>
      </c>
      <c r="AJ221" s="3" t="s">
        <v>2069</v>
      </c>
      <c r="AK221" s="3" t="s">
        <v>574</v>
      </c>
      <c r="AL221" s="5"/>
      <c r="AM221" s="3" t="s">
        <v>2071</v>
      </c>
      <c r="AN221" s="3" t="s">
        <v>2064</v>
      </c>
      <c r="AO221" s="6">
        <v>0.70833333333575865</v>
      </c>
      <c r="AP221" s="1">
        <f t="shared" si="55"/>
        <v>3</v>
      </c>
      <c r="AQ221" s="1">
        <f t="shared" si="56"/>
        <v>5</v>
      </c>
      <c r="AR221" s="1">
        <f t="shared" si="57"/>
        <v>10</v>
      </c>
      <c r="AS221" s="1">
        <f t="shared" si="58"/>
        <v>5</v>
      </c>
      <c r="AT221" s="1">
        <f t="shared" si="59"/>
        <v>2</v>
      </c>
      <c r="AU221" s="1">
        <f t="shared" si="60"/>
        <v>0</v>
      </c>
      <c r="AV221" s="1">
        <f t="shared" si="61"/>
        <v>0</v>
      </c>
      <c r="AW221" s="1">
        <f t="shared" si="62"/>
        <v>0</v>
      </c>
      <c r="AX221" s="1">
        <f t="shared" si="63"/>
        <v>0</v>
      </c>
      <c r="AY221" s="1">
        <f t="shared" si="64"/>
        <v>0</v>
      </c>
      <c r="AZ221" s="1">
        <f t="shared" si="65"/>
        <v>0</v>
      </c>
      <c r="BA221" s="1">
        <f t="shared" si="66"/>
        <v>1</v>
      </c>
      <c r="BB221" s="1">
        <f t="shared" si="67"/>
        <v>0</v>
      </c>
      <c r="BC221" s="21">
        <f t="shared" si="52"/>
        <v>5</v>
      </c>
      <c r="BD221" s="21">
        <f t="shared" si="53"/>
        <v>0</v>
      </c>
      <c r="BE221" s="21">
        <f t="shared" si="54"/>
        <v>0.33333333333333331</v>
      </c>
      <c r="BF221" s="21">
        <f t="shared" si="68"/>
        <v>2.5666666666666669</v>
      </c>
      <c r="BG221" s="3" t="s">
        <v>2027</v>
      </c>
    </row>
    <row r="222" spans="1:59" ht="13" x14ac:dyDescent="0.15">
      <c r="A222" s="2">
        <v>43553.892257500003</v>
      </c>
      <c r="B222" s="3" t="s">
        <v>29</v>
      </c>
      <c r="C222" s="3" t="s">
        <v>2057</v>
      </c>
      <c r="D222" s="3" t="s">
        <v>2027</v>
      </c>
      <c r="E222" s="58" t="s">
        <v>2028</v>
      </c>
      <c r="F222" s="3" t="s">
        <v>64</v>
      </c>
      <c r="G222" s="3" t="s">
        <v>2072</v>
      </c>
      <c r="H222" s="3" t="s">
        <v>35</v>
      </c>
      <c r="I222" s="3">
        <v>9</v>
      </c>
      <c r="J222" s="3" t="s">
        <v>2073</v>
      </c>
      <c r="K222" s="3" t="s">
        <v>38</v>
      </c>
      <c r="L222" s="4">
        <v>1.5</v>
      </c>
      <c r="M222" s="4">
        <v>1.5</v>
      </c>
      <c r="N222" s="5"/>
      <c r="O222" s="3" t="s">
        <v>87</v>
      </c>
      <c r="P222" s="5"/>
      <c r="Q222" s="3" t="s">
        <v>226</v>
      </c>
      <c r="R222" s="5"/>
      <c r="S222" s="3" t="s">
        <v>90</v>
      </c>
      <c r="T222" s="5"/>
      <c r="U222" s="3" t="s">
        <v>46</v>
      </c>
      <c r="V222" s="5"/>
      <c r="W222" s="3" t="s">
        <v>48</v>
      </c>
      <c r="X222" s="5"/>
      <c r="Y222" s="3" t="s">
        <v>50</v>
      </c>
      <c r="Z222" s="5"/>
      <c r="AA222" s="3" t="s">
        <v>52</v>
      </c>
      <c r="AB222" s="3">
        <v>70</v>
      </c>
      <c r="AC222" s="5"/>
      <c r="AD222" s="3">
        <v>7</v>
      </c>
      <c r="AE222" s="5"/>
      <c r="AF222" s="3" t="s">
        <v>275</v>
      </c>
      <c r="AG222" s="5"/>
      <c r="AH222" s="3" t="s">
        <v>58</v>
      </c>
      <c r="AI222" s="5"/>
      <c r="AJ222" s="5"/>
      <c r="AK222" s="3">
        <v>9</v>
      </c>
      <c r="AL222" s="5"/>
      <c r="AM222" s="3" t="s">
        <v>2074</v>
      </c>
      <c r="AN222" s="3" t="s">
        <v>2064</v>
      </c>
      <c r="AO222" s="6">
        <v>0.58333333333575865</v>
      </c>
      <c r="AP222" s="1">
        <f t="shared" si="55"/>
        <v>9</v>
      </c>
      <c r="AQ222" s="1">
        <f t="shared" si="56"/>
        <v>5</v>
      </c>
      <c r="AR222" s="1">
        <f t="shared" si="57"/>
        <v>10</v>
      </c>
      <c r="AS222" s="1">
        <f t="shared" si="58"/>
        <v>10</v>
      </c>
      <c r="AT222" s="1">
        <f t="shared" si="59"/>
        <v>0</v>
      </c>
      <c r="AU222" s="1">
        <f t="shared" si="60"/>
        <v>5</v>
      </c>
      <c r="AV222" s="1">
        <f t="shared" si="61"/>
        <v>0</v>
      </c>
      <c r="AW222" s="1">
        <f t="shared" si="62"/>
        <v>0</v>
      </c>
      <c r="AX222" s="1">
        <f t="shared" si="63"/>
        <v>5</v>
      </c>
      <c r="AY222" s="1">
        <f t="shared" si="64"/>
        <v>7</v>
      </c>
      <c r="AZ222" s="1">
        <f t="shared" si="65"/>
        <v>0</v>
      </c>
      <c r="BA222" s="1">
        <f t="shared" si="66"/>
        <v>0</v>
      </c>
      <c r="BB222" s="1">
        <f t="shared" si="67"/>
        <v>9</v>
      </c>
      <c r="BC222" s="21">
        <f t="shared" si="52"/>
        <v>6.8</v>
      </c>
      <c r="BD222" s="21">
        <f t="shared" si="53"/>
        <v>2.5</v>
      </c>
      <c r="BE222" s="21">
        <f t="shared" si="54"/>
        <v>2.8333333333333335</v>
      </c>
      <c r="BF222" s="21">
        <f t="shared" si="68"/>
        <v>5.3666666666666663</v>
      </c>
      <c r="BG222" s="3" t="s">
        <v>2027</v>
      </c>
    </row>
    <row r="223" spans="1:59" ht="13" x14ac:dyDescent="0.15">
      <c r="A223" s="2">
        <v>43553.904826770835</v>
      </c>
      <c r="B223" s="3" t="s">
        <v>29</v>
      </c>
      <c r="C223" s="3" t="s">
        <v>2057</v>
      </c>
      <c r="D223" s="3" t="s">
        <v>2027</v>
      </c>
      <c r="E223" s="58" t="s">
        <v>2028</v>
      </c>
      <c r="F223" s="3" t="s">
        <v>178</v>
      </c>
      <c r="G223" s="3" t="s">
        <v>2075</v>
      </c>
      <c r="H223" s="3" t="s">
        <v>35</v>
      </c>
      <c r="I223" s="3">
        <v>9</v>
      </c>
      <c r="J223" s="3" t="s">
        <v>2076</v>
      </c>
      <c r="K223" s="3">
        <v>8</v>
      </c>
      <c r="L223" s="4">
        <v>2.5</v>
      </c>
      <c r="M223" s="4">
        <v>1.5</v>
      </c>
      <c r="N223" s="5"/>
      <c r="O223" s="3" t="s">
        <v>87</v>
      </c>
      <c r="P223" s="5"/>
      <c r="Q223" s="3">
        <v>6</v>
      </c>
      <c r="R223" s="3" t="s">
        <v>2077</v>
      </c>
      <c r="S223" s="3" t="s">
        <v>90</v>
      </c>
      <c r="T223" s="5"/>
      <c r="U223" s="3" t="s">
        <v>46</v>
      </c>
      <c r="V223" s="5"/>
      <c r="W223" s="3" t="s">
        <v>48</v>
      </c>
      <c r="X223" s="5"/>
      <c r="Y223" s="3" t="s">
        <v>50</v>
      </c>
      <c r="Z223" s="5"/>
      <c r="AA223" s="3" t="s">
        <v>52</v>
      </c>
      <c r="AB223" s="3">
        <v>70</v>
      </c>
      <c r="AC223" s="5"/>
      <c r="AD223" s="3">
        <v>7</v>
      </c>
      <c r="AE223" s="5"/>
      <c r="AF223" s="3" t="s">
        <v>56</v>
      </c>
      <c r="AG223" s="3" t="s">
        <v>2078</v>
      </c>
      <c r="AH223" s="3" t="s">
        <v>197</v>
      </c>
      <c r="AI223" s="3">
        <v>10</v>
      </c>
      <c r="AJ223" s="5"/>
      <c r="AK223" s="3">
        <v>9</v>
      </c>
      <c r="AL223" s="5"/>
      <c r="AM223" s="3" t="s">
        <v>2079</v>
      </c>
      <c r="AN223" s="3" t="s">
        <v>2064</v>
      </c>
      <c r="AO223" s="6">
        <v>0.60416666666424135</v>
      </c>
      <c r="AP223" s="1">
        <f t="shared" si="55"/>
        <v>9</v>
      </c>
      <c r="AQ223" s="1">
        <f t="shared" si="56"/>
        <v>8</v>
      </c>
      <c r="AR223" s="1">
        <f t="shared" si="57"/>
        <v>10</v>
      </c>
      <c r="AS223" s="1">
        <f t="shared" si="58"/>
        <v>6</v>
      </c>
      <c r="AT223" s="1">
        <f t="shared" si="59"/>
        <v>0</v>
      </c>
      <c r="AU223" s="1">
        <f t="shared" si="60"/>
        <v>5</v>
      </c>
      <c r="AV223" s="1">
        <f t="shared" si="61"/>
        <v>0</v>
      </c>
      <c r="AW223" s="1">
        <f t="shared" si="62"/>
        <v>0</v>
      </c>
      <c r="AX223" s="1">
        <f t="shared" si="63"/>
        <v>5</v>
      </c>
      <c r="AY223" s="1">
        <f t="shared" si="64"/>
        <v>7</v>
      </c>
      <c r="AZ223" s="1">
        <f t="shared" si="65"/>
        <v>5</v>
      </c>
      <c r="BA223" s="1">
        <f t="shared" si="66"/>
        <v>5</v>
      </c>
      <c r="BB223" s="1">
        <f t="shared" si="67"/>
        <v>9</v>
      </c>
      <c r="BC223" s="21">
        <f t="shared" si="52"/>
        <v>6.6</v>
      </c>
      <c r="BD223" s="21">
        <f t="shared" si="53"/>
        <v>2.5</v>
      </c>
      <c r="BE223" s="21">
        <f t="shared" si="54"/>
        <v>5.333333333333333</v>
      </c>
      <c r="BF223" s="21">
        <f t="shared" si="68"/>
        <v>5.7666666666666666</v>
      </c>
      <c r="BG223" s="3" t="s">
        <v>2027</v>
      </c>
    </row>
    <row r="224" spans="1:59" ht="13" x14ac:dyDescent="0.15">
      <c r="A224" s="2">
        <v>43553.907414988425</v>
      </c>
      <c r="B224" s="3" t="s">
        <v>29</v>
      </c>
      <c r="C224" s="3" t="s">
        <v>2057</v>
      </c>
      <c r="D224" s="3" t="s">
        <v>2027</v>
      </c>
      <c r="E224" s="58" t="s">
        <v>2028</v>
      </c>
      <c r="F224" s="3" t="s">
        <v>211</v>
      </c>
      <c r="G224" s="3" t="s">
        <v>2080</v>
      </c>
      <c r="H224" s="3" t="s">
        <v>66</v>
      </c>
      <c r="I224" s="3" t="s">
        <v>223</v>
      </c>
      <c r="J224" s="5"/>
      <c r="K224" s="3">
        <v>7</v>
      </c>
      <c r="L224" s="3">
        <v>2</v>
      </c>
      <c r="M224" s="4">
        <v>1.5</v>
      </c>
      <c r="N224" s="5"/>
      <c r="O224" s="3" t="s">
        <v>87</v>
      </c>
      <c r="P224" s="5"/>
      <c r="Q224" s="3" t="s">
        <v>226</v>
      </c>
      <c r="R224" s="5"/>
      <c r="S224" s="3" t="s">
        <v>44</v>
      </c>
      <c r="T224" s="3" t="s">
        <v>2081</v>
      </c>
      <c r="U224" s="3" t="s">
        <v>46</v>
      </c>
      <c r="V224" s="5"/>
      <c r="W224" s="3" t="s">
        <v>48</v>
      </c>
      <c r="X224" s="5"/>
      <c r="Y224" s="3" t="s">
        <v>50</v>
      </c>
      <c r="Z224" s="5"/>
      <c r="AA224" s="3">
        <v>2</v>
      </c>
      <c r="AB224" s="3">
        <v>85</v>
      </c>
      <c r="AC224" s="5"/>
      <c r="AD224" s="3" t="s">
        <v>54</v>
      </c>
      <c r="AE224" s="5"/>
      <c r="AF224" s="3" t="s">
        <v>56</v>
      </c>
      <c r="AG224" s="3" t="s">
        <v>2082</v>
      </c>
      <c r="AH224" s="3" t="s">
        <v>176</v>
      </c>
      <c r="AI224" s="3">
        <v>26</v>
      </c>
      <c r="AJ224" s="5"/>
      <c r="AK224" s="3">
        <v>3</v>
      </c>
      <c r="AL224" s="5"/>
      <c r="AM224" s="3" t="s">
        <v>2083</v>
      </c>
      <c r="AN224" s="3" t="s">
        <v>2064</v>
      </c>
      <c r="AO224" s="6">
        <v>0.625</v>
      </c>
      <c r="AP224" s="1">
        <f t="shared" si="55"/>
        <v>10</v>
      </c>
      <c r="AQ224" s="1">
        <f t="shared" si="56"/>
        <v>7</v>
      </c>
      <c r="AR224" s="1">
        <f t="shared" si="57"/>
        <v>10</v>
      </c>
      <c r="AS224" s="1">
        <f t="shared" si="58"/>
        <v>10</v>
      </c>
      <c r="AT224" s="1">
        <f t="shared" si="59"/>
        <v>5</v>
      </c>
      <c r="AU224" s="1">
        <f t="shared" si="60"/>
        <v>5</v>
      </c>
      <c r="AV224" s="1">
        <f t="shared" si="61"/>
        <v>0</v>
      </c>
      <c r="AW224" s="1">
        <f t="shared" si="62"/>
        <v>0</v>
      </c>
      <c r="AX224" s="1">
        <f t="shared" si="63"/>
        <v>2</v>
      </c>
      <c r="AY224" s="1">
        <f t="shared" si="64"/>
        <v>5</v>
      </c>
      <c r="AZ224" s="1">
        <f t="shared" si="65"/>
        <v>5</v>
      </c>
      <c r="BA224" s="1">
        <f t="shared" si="66"/>
        <v>10</v>
      </c>
      <c r="BB224" s="1">
        <f t="shared" si="67"/>
        <v>3</v>
      </c>
      <c r="BC224" s="21">
        <f t="shared" si="52"/>
        <v>8.4</v>
      </c>
      <c r="BD224" s="21">
        <f t="shared" si="53"/>
        <v>2.5</v>
      </c>
      <c r="BE224" s="21">
        <f t="shared" si="54"/>
        <v>5.666666666666667</v>
      </c>
      <c r="BF224" s="21">
        <f t="shared" si="68"/>
        <v>6.1333333333333337</v>
      </c>
      <c r="BG224" s="3" t="s">
        <v>2027</v>
      </c>
    </row>
    <row r="225" spans="1:59" ht="13" x14ac:dyDescent="0.15">
      <c r="A225" s="2">
        <v>43553.909962766207</v>
      </c>
      <c r="B225" s="3" t="s">
        <v>29</v>
      </c>
      <c r="C225" s="3" t="s">
        <v>2057</v>
      </c>
      <c r="D225" s="3" t="s">
        <v>2027</v>
      </c>
      <c r="E225" s="58" t="s">
        <v>2028</v>
      </c>
      <c r="F225" s="3" t="s">
        <v>33</v>
      </c>
      <c r="G225" s="3" t="s">
        <v>2084</v>
      </c>
      <c r="H225" s="3" t="s">
        <v>66</v>
      </c>
      <c r="I225" s="3">
        <v>9</v>
      </c>
      <c r="J225" s="3" t="s">
        <v>2085</v>
      </c>
      <c r="K225" s="3">
        <v>9</v>
      </c>
      <c r="L225" s="3">
        <v>3</v>
      </c>
      <c r="M225" s="3">
        <v>2</v>
      </c>
      <c r="N225" s="5"/>
      <c r="O225" s="3" t="s">
        <v>87</v>
      </c>
      <c r="P225" s="5"/>
      <c r="Q225" s="3">
        <v>7</v>
      </c>
      <c r="R225" s="3" t="s">
        <v>2077</v>
      </c>
      <c r="S225" s="3">
        <v>3</v>
      </c>
      <c r="T225" s="3" t="s">
        <v>2086</v>
      </c>
      <c r="U225" s="3" t="s">
        <v>46</v>
      </c>
      <c r="V225" s="5"/>
      <c r="W225" s="3" t="s">
        <v>48</v>
      </c>
      <c r="X225" s="5"/>
      <c r="Y225" s="3" t="s">
        <v>50</v>
      </c>
      <c r="Z225" s="5"/>
      <c r="AA225" s="3" t="s">
        <v>777</v>
      </c>
      <c r="AB225" s="3">
        <v>90</v>
      </c>
      <c r="AC225" s="5"/>
      <c r="AD225" s="3" t="s">
        <v>54</v>
      </c>
      <c r="AE225" s="5"/>
      <c r="AF225" s="3" t="s">
        <v>56</v>
      </c>
      <c r="AG225" s="5"/>
      <c r="AH225" s="3" t="s">
        <v>58</v>
      </c>
      <c r="AI225" s="3">
        <v>0</v>
      </c>
      <c r="AJ225" s="5"/>
      <c r="AK225" s="3" t="s">
        <v>111</v>
      </c>
      <c r="AL225" s="5"/>
      <c r="AM225" s="3" t="s">
        <v>2087</v>
      </c>
      <c r="AN225" s="3" t="s">
        <v>2064</v>
      </c>
      <c r="AO225" s="6">
        <v>0.64583333333575865</v>
      </c>
      <c r="AP225" s="1">
        <f t="shared" si="55"/>
        <v>9</v>
      </c>
      <c r="AQ225" s="1">
        <f t="shared" si="56"/>
        <v>9</v>
      </c>
      <c r="AR225" s="1">
        <f t="shared" si="57"/>
        <v>10</v>
      </c>
      <c r="AS225" s="1">
        <f t="shared" si="58"/>
        <v>7</v>
      </c>
      <c r="AT225" s="1">
        <f t="shared" si="59"/>
        <v>3</v>
      </c>
      <c r="AU225" s="1">
        <f t="shared" si="60"/>
        <v>5</v>
      </c>
      <c r="AV225" s="1">
        <f t="shared" si="61"/>
        <v>0</v>
      </c>
      <c r="AW225" s="1">
        <f t="shared" si="62"/>
        <v>0</v>
      </c>
      <c r="AX225" s="1">
        <f t="shared" si="63"/>
        <v>0</v>
      </c>
      <c r="AY225" s="1">
        <f t="shared" si="64"/>
        <v>5</v>
      </c>
      <c r="AZ225" s="1">
        <f t="shared" si="65"/>
        <v>5</v>
      </c>
      <c r="BA225" s="1">
        <f t="shared" si="66"/>
        <v>0</v>
      </c>
      <c r="BB225" s="1">
        <f t="shared" si="67"/>
        <v>5</v>
      </c>
      <c r="BC225" s="21">
        <f t="shared" si="52"/>
        <v>7.6</v>
      </c>
      <c r="BD225" s="21">
        <f t="shared" si="53"/>
        <v>2.5</v>
      </c>
      <c r="BE225" s="21">
        <f t="shared" si="54"/>
        <v>1.6666666666666667</v>
      </c>
      <c r="BF225" s="21">
        <f t="shared" si="68"/>
        <v>5.1333333333333337</v>
      </c>
      <c r="BG225" s="3" t="s">
        <v>2027</v>
      </c>
    </row>
    <row r="226" spans="1:59" ht="13" x14ac:dyDescent="0.15">
      <c r="A226" s="2">
        <v>43553.957579247683</v>
      </c>
      <c r="B226" s="3" t="s">
        <v>29</v>
      </c>
      <c r="C226" s="3" t="s">
        <v>2044</v>
      </c>
      <c r="D226" s="3" t="s">
        <v>2027</v>
      </c>
      <c r="E226" s="58" t="s">
        <v>2028</v>
      </c>
      <c r="F226" s="3" t="s">
        <v>187</v>
      </c>
      <c r="G226" s="3" t="s">
        <v>2088</v>
      </c>
      <c r="H226" s="3" t="s">
        <v>66</v>
      </c>
      <c r="I226" s="3">
        <v>8</v>
      </c>
      <c r="J226" s="5"/>
      <c r="K226" s="3" t="s">
        <v>68</v>
      </c>
      <c r="L226" s="3">
        <v>3.5</v>
      </c>
      <c r="M226" s="5"/>
      <c r="N226" s="5"/>
      <c r="O226" s="3">
        <v>8</v>
      </c>
      <c r="P226" s="5"/>
      <c r="Q226" s="3">
        <v>9</v>
      </c>
      <c r="R226" s="3" t="s">
        <v>2089</v>
      </c>
      <c r="S226" s="3">
        <v>3</v>
      </c>
      <c r="T226" s="3" t="s">
        <v>2090</v>
      </c>
      <c r="U226" s="3" t="s">
        <v>46</v>
      </c>
      <c r="V226" s="5"/>
      <c r="W226" s="3" t="s">
        <v>74</v>
      </c>
      <c r="X226" s="5"/>
      <c r="Y226" s="3" t="s">
        <v>50</v>
      </c>
      <c r="Z226" s="5"/>
      <c r="AA226" s="3" t="s">
        <v>777</v>
      </c>
      <c r="AB226" s="5"/>
      <c r="AC226" s="3" t="s">
        <v>2091</v>
      </c>
      <c r="AD226" s="3" t="s">
        <v>54</v>
      </c>
      <c r="AE226" s="5"/>
      <c r="AF226" s="3" t="s">
        <v>56</v>
      </c>
      <c r="AG226" s="5"/>
      <c r="AH226" s="3">
        <v>8</v>
      </c>
      <c r="AI226" s="3">
        <v>13</v>
      </c>
      <c r="AJ226" s="5"/>
      <c r="AK226" s="3">
        <v>3</v>
      </c>
      <c r="AL226" s="5"/>
      <c r="AM226" s="5"/>
      <c r="AN226" s="3" t="s">
        <v>2052</v>
      </c>
      <c r="AO226" s="6">
        <v>0.70833333333575865</v>
      </c>
      <c r="AP226" s="1">
        <f t="shared" si="55"/>
        <v>8</v>
      </c>
      <c r="AQ226" s="1">
        <f t="shared" si="56"/>
        <v>10</v>
      </c>
      <c r="AR226" s="1">
        <f t="shared" si="57"/>
        <v>8</v>
      </c>
      <c r="AS226" s="1">
        <f t="shared" si="58"/>
        <v>9</v>
      </c>
      <c r="AT226" s="1">
        <f t="shared" si="59"/>
        <v>3</v>
      </c>
      <c r="AU226" s="1">
        <f t="shared" si="60"/>
        <v>5</v>
      </c>
      <c r="AV226" s="1">
        <f t="shared" si="61"/>
        <v>5</v>
      </c>
      <c r="AW226" s="1">
        <f t="shared" si="62"/>
        <v>0</v>
      </c>
      <c r="AX226" s="1">
        <f t="shared" si="63"/>
        <v>0</v>
      </c>
      <c r="AY226" s="1">
        <f t="shared" si="64"/>
        <v>5</v>
      </c>
      <c r="AZ226" s="1">
        <f t="shared" si="65"/>
        <v>5</v>
      </c>
      <c r="BA226" s="1">
        <f t="shared" si="66"/>
        <v>8</v>
      </c>
      <c r="BB226" s="1">
        <f t="shared" si="67"/>
        <v>3</v>
      </c>
      <c r="BC226" s="21">
        <f t="shared" si="52"/>
        <v>7.6</v>
      </c>
      <c r="BD226" s="21">
        <f t="shared" si="53"/>
        <v>4.166666666666667</v>
      </c>
      <c r="BE226" s="21">
        <f t="shared" si="54"/>
        <v>4.333333333333333</v>
      </c>
      <c r="BF226" s="21">
        <f t="shared" si="68"/>
        <v>5.8</v>
      </c>
      <c r="BG226" s="3" t="s">
        <v>2027</v>
      </c>
    </row>
    <row r="227" spans="1:59" ht="13" x14ac:dyDescent="0.15">
      <c r="A227" s="2">
        <v>43553.972300162037</v>
      </c>
      <c r="B227" s="3" t="s">
        <v>29</v>
      </c>
      <c r="C227" s="3" t="s">
        <v>2044</v>
      </c>
      <c r="D227" s="3" t="s">
        <v>2027</v>
      </c>
      <c r="E227" s="58" t="s">
        <v>2028</v>
      </c>
      <c r="F227" s="3" t="s">
        <v>187</v>
      </c>
      <c r="G227" s="3" t="s">
        <v>2092</v>
      </c>
      <c r="H227" s="3" t="s">
        <v>66</v>
      </c>
      <c r="I227" s="3">
        <v>6</v>
      </c>
      <c r="J227" s="5"/>
      <c r="K227" s="3">
        <v>6</v>
      </c>
      <c r="L227" s="3">
        <v>2.5</v>
      </c>
      <c r="M227" s="5"/>
      <c r="N227" s="5"/>
      <c r="O227" s="3">
        <v>8</v>
      </c>
      <c r="P227" s="5"/>
      <c r="Q227" s="3">
        <v>4</v>
      </c>
      <c r="R227" s="3" t="s">
        <v>2093</v>
      </c>
      <c r="S227" s="3">
        <v>3</v>
      </c>
      <c r="T227" s="5"/>
      <c r="U227" s="3" t="s">
        <v>46</v>
      </c>
      <c r="V227" s="5"/>
      <c r="W227" s="3" t="s">
        <v>48</v>
      </c>
      <c r="X227" s="5"/>
      <c r="Y227" s="3" t="s">
        <v>50</v>
      </c>
      <c r="Z227" s="5"/>
      <c r="AA227" s="3">
        <v>2</v>
      </c>
      <c r="AB227" s="5"/>
      <c r="AC227" s="3" t="s">
        <v>2094</v>
      </c>
      <c r="AD227" s="3">
        <v>6</v>
      </c>
      <c r="AE227" s="5"/>
      <c r="AF227" s="3" t="s">
        <v>56</v>
      </c>
      <c r="AG227" s="5"/>
      <c r="AH227" s="3">
        <v>4</v>
      </c>
      <c r="AI227" s="3">
        <v>4</v>
      </c>
      <c r="AJ227" s="3" t="s">
        <v>2095</v>
      </c>
      <c r="AK227" s="3">
        <v>2</v>
      </c>
      <c r="AL227" s="3" t="s">
        <v>2096</v>
      </c>
      <c r="AM227" s="5"/>
      <c r="AN227" s="3" t="s">
        <v>2052</v>
      </c>
      <c r="AO227" s="6">
        <v>0.70833333333575865</v>
      </c>
      <c r="AP227" s="1">
        <f t="shared" si="55"/>
        <v>6</v>
      </c>
      <c r="AQ227" s="1">
        <f t="shared" si="56"/>
        <v>6</v>
      </c>
      <c r="AR227" s="1">
        <f t="shared" si="57"/>
        <v>8</v>
      </c>
      <c r="AS227" s="1">
        <f t="shared" si="58"/>
        <v>4</v>
      </c>
      <c r="AT227" s="1">
        <f t="shared" si="59"/>
        <v>3</v>
      </c>
      <c r="AU227" s="1">
        <f t="shared" si="60"/>
        <v>5</v>
      </c>
      <c r="AV227" s="1">
        <f t="shared" si="61"/>
        <v>0</v>
      </c>
      <c r="AW227" s="1">
        <f t="shared" si="62"/>
        <v>0</v>
      </c>
      <c r="AX227" s="1">
        <f t="shared" si="63"/>
        <v>2</v>
      </c>
      <c r="AY227" s="1">
        <f t="shared" si="64"/>
        <v>6</v>
      </c>
      <c r="AZ227" s="1">
        <f t="shared" si="65"/>
        <v>5</v>
      </c>
      <c r="BA227" s="1">
        <f t="shared" si="66"/>
        <v>4</v>
      </c>
      <c r="BB227" s="1">
        <f t="shared" si="67"/>
        <v>2</v>
      </c>
      <c r="BC227" s="21">
        <f t="shared" si="52"/>
        <v>5.4</v>
      </c>
      <c r="BD227" s="21">
        <f t="shared" si="53"/>
        <v>2.5</v>
      </c>
      <c r="BE227" s="21">
        <f t="shared" si="54"/>
        <v>3.8333333333333335</v>
      </c>
      <c r="BF227" s="21">
        <f t="shared" si="68"/>
        <v>4.166666666666667</v>
      </c>
      <c r="BG227" s="3" t="s">
        <v>2027</v>
      </c>
    </row>
    <row r="228" spans="1:59" ht="13" x14ac:dyDescent="0.15">
      <c r="A228" s="2">
        <v>43553.982297916664</v>
      </c>
      <c r="B228" s="3" t="s">
        <v>29</v>
      </c>
      <c r="C228" s="3" t="s">
        <v>2044</v>
      </c>
      <c r="D228" s="3" t="s">
        <v>2027</v>
      </c>
      <c r="E228" s="58" t="s">
        <v>2028</v>
      </c>
      <c r="F228" s="3" t="s">
        <v>187</v>
      </c>
      <c r="G228" s="3" t="s">
        <v>2097</v>
      </c>
      <c r="H228" s="3" t="s">
        <v>35</v>
      </c>
      <c r="I228" s="3">
        <v>8</v>
      </c>
      <c r="J228" s="5"/>
      <c r="K228" s="3">
        <v>6</v>
      </c>
      <c r="L228" s="3">
        <v>2.5</v>
      </c>
      <c r="M228" s="3">
        <v>1.5</v>
      </c>
      <c r="N228" s="3" t="s">
        <v>2098</v>
      </c>
      <c r="O228" s="3">
        <v>8</v>
      </c>
      <c r="P228" s="3" t="s">
        <v>2099</v>
      </c>
      <c r="Q228" s="3">
        <v>9</v>
      </c>
      <c r="R228" s="3" t="s">
        <v>2100</v>
      </c>
      <c r="S228" s="3" t="s">
        <v>44</v>
      </c>
      <c r="T228" s="5"/>
      <c r="U228" s="3" t="s">
        <v>46</v>
      </c>
      <c r="V228" s="5"/>
      <c r="W228" s="3" t="s">
        <v>48</v>
      </c>
      <c r="X228" s="5"/>
      <c r="Y228" s="3" t="s">
        <v>50</v>
      </c>
      <c r="Z228" s="5"/>
      <c r="AA228" s="3">
        <v>8</v>
      </c>
      <c r="AB228" s="5"/>
      <c r="AC228" s="3" t="s">
        <v>2101</v>
      </c>
      <c r="AD228" s="3">
        <v>8</v>
      </c>
      <c r="AE228" s="5"/>
      <c r="AF228" s="3" t="s">
        <v>275</v>
      </c>
      <c r="AG228" s="5"/>
      <c r="AH228" s="3">
        <v>1</v>
      </c>
      <c r="AI228" s="3">
        <v>4</v>
      </c>
      <c r="AJ228" s="5"/>
      <c r="AK228" s="3">
        <v>7</v>
      </c>
      <c r="AL228" s="3" t="s">
        <v>2102</v>
      </c>
      <c r="AM228" s="5"/>
      <c r="AN228" s="3" t="s">
        <v>2052</v>
      </c>
      <c r="AO228" s="6">
        <v>0.6875</v>
      </c>
      <c r="AP228" s="1">
        <f t="shared" si="55"/>
        <v>8</v>
      </c>
      <c r="AQ228" s="1">
        <f t="shared" si="56"/>
        <v>6</v>
      </c>
      <c r="AR228" s="1">
        <f t="shared" si="57"/>
        <v>8</v>
      </c>
      <c r="AS228" s="1">
        <f t="shared" si="58"/>
        <v>9</v>
      </c>
      <c r="AT228" s="1">
        <f t="shared" si="59"/>
        <v>5</v>
      </c>
      <c r="AU228" s="1">
        <f t="shared" si="60"/>
        <v>5</v>
      </c>
      <c r="AV228" s="1">
        <f t="shared" si="61"/>
        <v>0</v>
      </c>
      <c r="AW228" s="1">
        <f t="shared" si="62"/>
        <v>0</v>
      </c>
      <c r="AX228" s="1">
        <f t="shared" si="63"/>
        <v>8</v>
      </c>
      <c r="AY228" s="1">
        <f t="shared" si="64"/>
        <v>8</v>
      </c>
      <c r="AZ228" s="1">
        <f t="shared" si="65"/>
        <v>0</v>
      </c>
      <c r="BA228" s="1">
        <f t="shared" si="66"/>
        <v>1</v>
      </c>
      <c r="BB228" s="1">
        <f t="shared" si="67"/>
        <v>7</v>
      </c>
      <c r="BC228" s="21">
        <f t="shared" si="52"/>
        <v>7.2</v>
      </c>
      <c r="BD228" s="21">
        <f t="shared" si="53"/>
        <v>2.5</v>
      </c>
      <c r="BE228" s="21">
        <f t="shared" si="54"/>
        <v>4.333333333333333</v>
      </c>
      <c r="BF228" s="21">
        <f t="shared" si="68"/>
        <v>5.666666666666667</v>
      </c>
      <c r="BG228" s="3" t="s">
        <v>2027</v>
      </c>
    </row>
    <row r="229" spans="1:59" ht="13" x14ac:dyDescent="0.15">
      <c r="A229" s="2">
        <v>43554.001951967592</v>
      </c>
      <c r="B229" s="3" t="s">
        <v>29</v>
      </c>
      <c r="C229" s="3" t="s">
        <v>2044</v>
      </c>
      <c r="D229" s="3" t="s">
        <v>2027</v>
      </c>
      <c r="E229" s="58" t="s">
        <v>2028</v>
      </c>
      <c r="F229" s="3" t="s">
        <v>187</v>
      </c>
      <c r="G229" s="3" t="s">
        <v>2103</v>
      </c>
      <c r="H229" s="3" t="s">
        <v>35</v>
      </c>
      <c r="I229" s="3">
        <v>3</v>
      </c>
      <c r="J229" s="3" t="s">
        <v>2104</v>
      </c>
      <c r="K229" s="3" t="s">
        <v>38</v>
      </c>
      <c r="L229" s="3">
        <v>2.5</v>
      </c>
      <c r="M229" s="3">
        <v>2</v>
      </c>
      <c r="N229" s="3" t="s">
        <v>2105</v>
      </c>
      <c r="O229" s="3">
        <v>8</v>
      </c>
      <c r="P229" s="5"/>
      <c r="Q229" s="3">
        <v>6</v>
      </c>
      <c r="R229" s="3" t="s">
        <v>2106</v>
      </c>
      <c r="S229" s="3" t="s">
        <v>44</v>
      </c>
      <c r="T229" s="5"/>
      <c r="U229" s="3" t="s">
        <v>91</v>
      </c>
      <c r="V229" s="5"/>
      <c r="W229" s="3" t="s">
        <v>48</v>
      </c>
      <c r="X229" s="5"/>
      <c r="Y229" s="3" t="s">
        <v>50</v>
      </c>
      <c r="Z229" s="5"/>
      <c r="AA229" s="3">
        <v>6</v>
      </c>
      <c r="AB229" s="5"/>
      <c r="AC229" s="3" t="s">
        <v>2107</v>
      </c>
      <c r="AD229" s="3">
        <v>6</v>
      </c>
      <c r="AE229" s="5"/>
      <c r="AF229" s="3" t="s">
        <v>275</v>
      </c>
      <c r="AG229" s="5"/>
      <c r="AH229" s="3" t="s">
        <v>197</v>
      </c>
      <c r="AI229" s="3">
        <v>8</v>
      </c>
      <c r="AJ229" s="5"/>
      <c r="AK229" s="3" t="s">
        <v>111</v>
      </c>
      <c r="AL229" s="3" t="s">
        <v>2108</v>
      </c>
      <c r="AM229" s="5"/>
      <c r="AN229" s="3" t="s">
        <v>2052</v>
      </c>
      <c r="AO229" s="6">
        <v>0.6875</v>
      </c>
      <c r="AP229" s="1">
        <f t="shared" si="55"/>
        <v>3</v>
      </c>
      <c r="AQ229" s="1">
        <f t="shared" si="56"/>
        <v>5</v>
      </c>
      <c r="AR229" s="1">
        <f t="shared" si="57"/>
        <v>8</v>
      </c>
      <c r="AS229" s="1">
        <f t="shared" si="58"/>
        <v>6</v>
      </c>
      <c r="AT229" s="1">
        <f t="shared" si="59"/>
        <v>5</v>
      </c>
      <c r="AU229" s="1">
        <f t="shared" si="60"/>
        <v>0</v>
      </c>
      <c r="AV229" s="1">
        <f t="shared" si="61"/>
        <v>0</v>
      </c>
      <c r="AW229" s="1">
        <f t="shared" si="62"/>
        <v>0</v>
      </c>
      <c r="AX229" s="1">
        <f t="shared" si="63"/>
        <v>6</v>
      </c>
      <c r="AY229" s="1">
        <f t="shared" si="64"/>
        <v>6</v>
      </c>
      <c r="AZ229" s="1">
        <f t="shared" si="65"/>
        <v>0</v>
      </c>
      <c r="BA229" s="1">
        <f t="shared" si="66"/>
        <v>5</v>
      </c>
      <c r="BB229" s="1">
        <f t="shared" si="67"/>
        <v>5</v>
      </c>
      <c r="BC229" s="21">
        <f t="shared" si="52"/>
        <v>5.4</v>
      </c>
      <c r="BD229" s="21">
        <f t="shared" si="53"/>
        <v>0</v>
      </c>
      <c r="BE229" s="21">
        <f t="shared" si="54"/>
        <v>4.666666666666667</v>
      </c>
      <c r="BF229" s="21">
        <f t="shared" si="68"/>
        <v>4.1333333333333337</v>
      </c>
      <c r="BG229" s="3" t="s">
        <v>2027</v>
      </c>
    </row>
    <row r="230" spans="1:59" ht="13" x14ac:dyDescent="0.15">
      <c r="A230" s="2">
        <v>43554.010437141202</v>
      </c>
      <c r="B230" s="3" t="s">
        <v>29</v>
      </c>
      <c r="C230" s="3" t="s">
        <v>2044</v>
      </c>
      <c r="D230" s="3" t="s">
        <v>2027</v>
      </c>
      <c r="E230" s="58" t="s">
        <v>2028</v>
      </c>
      <c r="F230" s="3" t="s">
        <v>187</v>
      </c>
      <c r="G230" s="3" t="s">
        <v>2109</v>
      </c>
      <c r="H230" s="3" t="s">
        <v>35</v>
      </c>
      <c r="I230" s="3" t="s">
        <v>36</v>
      </c>
      <c r="J230" s="5"/>
      <c r="K230" s="3">
        <v>8</v>
      </c>
      <c r="L230" s="3">
        <v>2.2999999999999998</v>
      </c>
      <c r="M230" s="5"/>
      <c r="N230" s="5"/>
      <c r="O230" s="3">
        <v>9</v>
      </c>
      <c r="P230" s="5"/>
      <c r="Q230" s="3">
        <v>9</v>
      </c>
      <c r="R230" s="3" t="s">
        <v>2110</v>
      </c>
      <c r="S230" s="3" t="s">
        <v>44</v>
      </c>
      <c r="T230" s="5"/>
      <c r="U230" s="3" t="s">
        <v>46</v>
      </c>
      <c r="V230" s="5"/>
      <c r="W230" s="3" t="s">
        <v>48</v>
      </c>
      <c r="X230" s="5"/>
      <c r="Y230" s="3" t="s">
        <v>50</v>
      </c>
      <c r="Z230" s="5"/>
      <c r="AA230" s="3" t="s">
        <v>52</v>
      </c>
      <c r="AB230" s="5"/>
      <c r="AC230" s="5"/>
      <c r="AD230" s="3">
        <v>6</v>
      </c>
      <c r="AE230" s="5"/>
      <c r="AF230" s="3" t="s">
        <v>275</v>
      </c>
      <c r="AG230" s="5"/>
      <c r="AH230" s="3" t="s">
        <v>197</v>
      </c>
      <c r="AI230" s="3">
        <v>4</v>
      </c>
      <c r="AJ230" s="5"/>
      <c r="AK230" s="3" t="s">
        <v>111</v>
      </c>
      <c r="AL230" s="5"/>
      <c r="AM230" s="5"/>
      <c r="AN230" s="3" t="s">
        <v>2052</v>
      </c>
      <c r="AO230" s="6">
        <v>0.6875</v>
      </c>
      <c r="AP230" s="1">
        <f t="shared" si="55"/>
        <v>5</v>
      </c>
      <c r="AQ230" s="1">
        <f t="shared" si="56"/>
        <v>8</v>
      </c>
      <c r="AR230" s="1">
        <f t="shared" si="57"/>
        <v>9</v>
      </c>
      <c r="AS230" s="1">
        <f t="shared" si="58"/>
        <v>9</v>
      </c>
      <c r="AT230" s="1">
        <f t="shared" si="59"/>
        <v>5</v>
      </c>
      <c r="AU230" s="1">
        <f t="shared" si="60"/>
        <v>5</v>
      </c>
      <c r="AV230" s="1">
        <f t="shared" si="61"/>
        <v>0</v>
      </c>
      <c r="AW230" s="1">
        <f t="shared" si="62"/>
        <v>0</v>
      </c>
      <c r="AX230" s="1">
        <f t="shared" si="63"/>
        <v>5</v>
      </c>
      <c r="AY230" s="1">
        <f t="shared" si="64"/>
        <v>6</v>
      </c>
      <c r="AZ230" s="1">
        <f t="shared" si="65"/>
        <v>0</v>
      </c>
      <c r="BA230" s="1">
        <f t="shared" si="66"/>
        <v>5</v>
      </c>
      <c r="BB230" s="1">
        <f t="shared" si="67"/>
        <v>5</v>
      </c>
      <c r="BC230" s="21">
        <f t="shared" si="52"/>
        <v>7.2</v>
      </c>
      <c r="BD230" s="21">
        <f t="shared" si="53"/>
        <v>2.5</v>
      </c>
      <c r="BE230" s="21">
        <f t="shared" si="54"/>
        <v>4.333333333333333</v>
      </c>
      <c r="BF230" s="21">
        <f t="shared" si="68"/>
        <v>5.4666666666666668</v>
      </c>
      <c r="BG230" s="3" t="s">
        <v>2027</v>
      </c>
    </row>
    <row r="231" spans="1:59" ht="13" x14ac:dyDescent="0.15">
      <c r="A231" s="2">
        <v>43554.022875150462</v>
      </c>
      <c r="B231" s="3" t="s">
        <v>29</v>
      </c>
      <c r="C231" s="3" t="s">
        <v>2044</v>
      </c>
      <c r="D231" s="3" t="s">
        <v>2027</v>
      </c>
      <c r="E231" s="58" t="s">
        <v>2028</v>
      </c>
      <c r="F231" s="3" t="s">
        <v>187</v>
      </c>
      <c r="G231" s="3" t="s">
        <v>2111</v>
      </c>
      <c r="H231" s="3" t="s">
        <v>66</v>
      </c>
      <c r="I231" s="3">
        <v>8</v>
      </c>
      <c r="J231" s="5"/>
      <c r="K231" s="3" t="s">
        <v>68</v>
      </c>
      <c r="L231" s="3">
        <v>4</v>
      </c>
      <c r="M231" s="3">
        <v>3</v>
      </c>
      <c r="N231" s="5"/>
      <c r="O231" s="3" t="s">
        <v>87</v>
      </c>
      <c r="P231" s="5"/>
      <c r="Q231" s="3">
        <v>8</v>
      </c>
      <c r="R231" s="3" t="s">
        <v>2112</v>
      </c>
      <c r="S231" s="3" t="s">
        <v>44</v>
      </c>
      <c r="T231" s="3" t="s">
        <v>2113</v>
      </c>
      <c r="U231" s="3" t="s">
        <v>91</v>
      </c>
      <c r="V231" s="5"/>
      <c r="W231" s="3" t="s">
        <v>48</v>
      </c>
      <c r="X231" s="5"/>
      <c r="Y231" s="3" t="s">
        <v>50</v>
      </c>
      <c r="Z231" s="5"/>
      <c r="AA231" s="3" t="s">
        <v>777</v>
      </c>
      <c r="AB231" s="5"/>
      <c r="AC231" s="5"/>
      <c r="AD231" s="3" t="s">
        <v>54</v>
      </c>
      <c r="AE231" s="5"/>
      <c r="AF231" s="3" t="s">
        <v>56</v>
      </c>
      <c r="AG231" s="5"/>
      <c r="AH231" s="3">
        <v>6</v>
      </c>
      <c r="AI231" s="3">
        <v>6</v>
      </c>
      <c r="AJ231" s="5"/>
      <c r="AK231" s="3">
        <v>4</v>
      </c>
      <c r="AL231" s="3" t="s">
        <v>2114</v>
      </c>
      <c r="AM231" s="5"/>
      <c r="AN231" s="3" t="s">
        <v>2052</v>
      </c>
      <c r="AO231" s="6">
        <v>0.6875</v>
      </c>
      <c r="AP231" s="1">
        <f t="shared" si="55"/>
        <v>8</v>
      </c>
      <c r="AQ231" s="1">
        <f t="shared" si="56"/>
        <v>10</v>
      </c>
      <c r="AR231" s="1">
        <f t="shared" si="57"/>
        <v>10</v>
      </c>
      <c r="AS231" s="1">
        <f t="shared" si="58"/>
        <v>8</v>
      </c>
      <c r="AT231" s="1">
        <f t="shared" si="59"/>
        <v>5</v>
      </c>
      <c r="AU231" s="1">
        <f t="shared" si="60"/>
        <v>0</v>
      </c>
      <c r="AV231" s="1">
        <f t="shared" si="61"/>
        <v>0</v>
      </c>
      <c r="AW231" s="1">
        <f t="shared" si="62"/>
        <v>0</v>
      </c>
      <c r="AX231" s="1">
        <f t="shared" si="63"/>
        <v>0</v>
      </c>
      <c r="AY231" s="1">
        <f t="shared" si="64"/>
        <v>5</v>
      </c>
      <c r="AZ231" s="1">
        <f t="shared" si="65"/>
        <v>5</v>
      </c>
      <c r="BA231" s="1">
        <f t="shared" si="66"/>
        <v>6</v>
      </c>
      <c r="BB231" s="1">
        <f t="shared" si="67"/>
        <v>4</v>
      </c>
      <c r="BC231" s="21">
        <f t="shared" si="52"/>
        <v>8.1999999999999993</v>
      </c>
      <c r="BD231" s="21">
        <f t="shared" si="53"/>
        <v>0</v>
      </c>
      <c r="BE231" s="21">
        <f t="shared" si="54"/>
        <v>3.6666666666666665</v>
      </c>
      <c r="BF231" s="21">
        <f t="shared" si="68"/>
        <v>5.2333333333333334</v>
      </c>
      <c r="BG231" s="3" t="s">
        <v>2027</v>
      </c>
    </row>
    <row r="232" spans="1:59" ht="13" hidden="1" x14ac:dyDescent="0.15">
      <c r="A232" s="2">
        <v>43554.41562728009</v>
      </c>
      <c r="B232" s="3" t="s">
        <v>770</v>
      </c>
      <c r="C232" s="3" t="s">
        <v>2057</v>
      </c>
      <c r="D232" s="3" t="s">
        <v>2027</v>
      </c>
      <c r="E232" s="3" t="s">
        <v>2028</v>
      </c>
      <c r="F232" s="3" t="s">
        <v>33</v>
      </c>
      <c r="G232" s="3" t="s">
        <v>2058</v>
      </c>
      <c r="H232" s="3" t="s">
        <v>35</v>
      </c>
      <c r="I232" s="3">
        <v>8</v>
      </c>
      <c r="J232" s="3" t="s">
        <v>2115</v>
      </c>
      <c r="K232" s="3" t="s">
        <v>38</v>
      </c>
      <c r="L232" s="3">
        <v>2</v>
      </c>
      <c r="M232" s="3">
        <v>0.5</v>
      </c>
      <c r="N232" s="5"/>
      <c r="O232" s="3" t="s">
        <v>87</v>
      </c>
      <c r="P232" s="5"/>
      <c r="Q232" s="3">
        <v>7</v>
      </c>
      <c r="R232" s="3" t="s">
        <v>2116</v>
      </c>
      <c r="S232" s="3">
        <v>3</v>
      </c>
      <c r="T232" s="3" t="s">
        <v>2117</v>
      </c>
      <c r="U232" s="3" t="s">
        <v>91</v>
      </c>
      <c r="V232" s="5"/>
      <c r="W232" s="3" t="s">
        <v>48</v>
      </c>
      <c r="X232" s="5"/>
      <c r="Y232" s="3" t="s">
        <v>50</v>
      </c>
      <c r="Z232" s="5"/>
      <c r="AA232" s="3" t="s">
        <v>52</v>
      </c>
      <c r="AB232" s="3">
        <v>75</v>
      </c>
      <c r="AC232" s="5"/>
      <c r="AD232" s="3">
        <v>3</v>
      </c>
      <c r="AE232" s="5"/>
      <c r="AF232" s="3" t="s">
        <v>56</v>
      </c>
      <c r="AG232" s="5"/>
      <c r="AH232" s="3" t="s">
        <v>176</v>
      </c>
      <c r="AI232" s="3">
        <v>19</v>
      </c>
      <c r="AJ232" s="5"/>
      <c r="AK232" s="3">
        <v>6</v>
      </c>
      <c r="AL232" s="5"/>
      <c r="AM232" s="3" t="s">
        <v>2118</v>
      </c>
      <c r="AN232" s="3" t="s">
        <v>2064</v>
      </c>
      <c r="AO232" s="6">
        <v>0.68055555555474712</v>
      </c>
      <c r="AP232" s="1">
        <f t="shared" si="55"/>
        <v>8</v>
      </c>
      <c r="AQ232" s="1">
        <f t="shared" si="56"/>
        <v>5</v>
      </c>
      <c r="AR232" s="1">
        <f t="shared" si="57"/>
        <v>10</v>
      </c>
      <c r="AS232" s="1">
        <f t="shared" si="58"/>
        <v>7</v>
      </c>
      <c r="AT232" s="1">
        <f t="shared" si="59"/>
        <v>3</v>
      </c>
      <c r="AU232" s="1">
        <f t="shared" si="60"/>
        <v>0</v>
      </c>
      <c r="AV232" s="1">
        <f t="shared" si="61"/>
        <v>0</v>
      </c>
      <c r="AW232" s="1">
        <f t="shared" si="62"/>
        <v>0</v>
      </c>
      <c r="AX232" s="1">
        <f t="shared" si="63"/>
        <v>5</v>
      </c>
      <c r="AY232" s="1">
        <f t="shared" si="64"/>
        <v>3</v>
      </c>
      <c r="AZ232" s="1">
        <f t="shared" si="65"/>
        <v>5</v>
      </c>
      <c r="BA232" s="1">
        <f t="shared" si="66"/>
        <v>10</v>
      </c>
      <c r="BB232" s="1">
        <f t="shared" si="67"/>
        <v>6</v>
      </c>
      <c r="BC232" s="21">
        <f t="shared" si="52"/>
        <v>6.6</v>
      </c>
      <c r="BD232" s="21">
        <f t="shared" si="53"/>
        <v>0</v>
      </c>
      <c r="BE232" s="21">
        <f t="shared" si="54"/>
        <v>6.333333333333333</v>
      </c>
      <c r="BF232" s="21">
        <f t="shared" si="68"/>
        <v>5.166666666666667</v>
      </c>
      <c r="BG232" s="3" t="s">
        <v>2027</v>
      </c>
    </row>
    <row r="233" spans="1:59" ht="13" x14ac:dyDescent="0.15">
      <c r="A233" s="2">
        <v>43554.662006759259</v>
      </c>
      <c r="B233" s="3" t="s">
        <v>29</v>
      </c>
      <c r="C233" s="3" t="s">
        <v>2119</v>
      </c>
      <c r="D233" s="3" t="s">
        <v>2027</v>
      </c>
      <c r="E233" s="58" t="s">
        <v>2028</v>
      </c>
      <c r="F233" s="3" t="s">
        <v>33</v>
      </c>
      <c r="G233" s="3" t="s">
        <v>2120</v>
      </c>
      <c r="H233" s="3" t="s">
        <v>66</v>
      </c>
      <c r="I233" s="3">
        <v>8</v>
      </c>
      <c r="J233" s="3" t="s">
        <v>2121</v>
      </c>
      <c r="K233" s="3">
        <v>6</v>
      </c>
      <c r="L233" s="3">
        <v>3.3</v>
      </c>
      <c r="M233" s="3">
        <v>1.3</v>
      </c>
      <c r="N233" s="3" t="s">
        <v>2122</v>
      </c>
      <c r="O233" s="3" t="s">
        <v>87</v>
      </c>
      <c r="P233" s="5"/>
      <c r="Q233" s="3" t="s">
        <v>42</v>
      </c>
      <c r="R233" s="3" t="s">
        <v>2123</v>
      </c>
      <c r="S233" s="3">
        <v>4</v>
      </c>
      <c r="T233" s="3" t="s">
        <v>2124</v>
      </c>
      <c r="U233" s="3">
        <v>3</v>
      </c>
      <c r="V233" s="3" t="s">
        <v>2125</v>
      </c>
      <c r="W233" s="3" t="s">
        <v>74</v>
      </c>
      <c r="X233" s="3" t="s">
        <v>2126</v>
      </c>
      <c r="Y233" s="3" t="s">
        <v>50</v>
      </c>
      <c r="Z233" s="3" t="s">
        <v>1282</v>
      </c>
      <c r="AA233" s="3">
        <v>1</v>
      </c>
      <c r="AB233" s="3">
        <v>80</v>
      </c>
      <c r="AC233" s="3" t="s">
        <v>2127</v>
      </c>
      <c r="AD233" s="3">
        <v>1</v>
      </c>
      <c r="AE233" s="3" t="s">
        <v>2128</v>
      </c>
      <c r="AF233" s="3">
        <v>8</v>
      </c>
      <c r="AG233" s="3" t="s">
        <v>2129</v>
      </c>
      <c r="AH233" s="3" t="s">
        <v>197</v>
      </c>
      <c r="AI233" s="3">
        <v>13</v>
      </c>
      <c r="AJ233" s="3" t="s">
        <v>2130</v>
      </c>
      <c r="AK233" s="3">
        <v>6</v>
      </c>
      <c r="AL233" s="5"/>
      <c r="AM233" s="3" t="s">
        <v>2131</v>
      </c>
      <c r="AN233" s="3" t="s">
        <v>2132</v>
      </c>
      <c r="AO233" s="6">
        <v>0.375</v>
      </c>
      <c r="AP233" s="1">
        <f t="shared" si="55"/>
        <v>8</v>
      </c>
      <c r="AQ233" s="1">
        <f t="shared" si="56"/>
        <v>6</v>
      </c>
      <c r="AR233" s="1">
        <f t="shared" si="57"/>
        <v>10</v>
      </c>
      <c r="AS233" s="1">
        <f t="shared" si="58"/>
        <v>5</v>
      </c>
      <c r="AT233" s="1">
        <f t="shared" si="59"/>
        <v>4</v>
      </c>
      <c r="AU233" s="1">
        <f t="shared" si="60"/>
        <v>3</v>
      </c>
      <c r="AV233" s="1">
        <f t="shared" si="61"/>
        <v>5</v>
      </c>
      <c r="AW233" s="1">
        <f t="shared" si="62"/>
        <v>0</v>
      </c>
      <c r="AX233" s="1">
        <f t="shared" si="63"/>
        <v>1</v>
      </c>
      <c r="AY233" s="1">
        <f t="shared" si="64"/>
        <v>1</v>
      </c>
      <c r="AZ233" s="1">
        <f t="shared" si="65"/>
        <v>8</v>
      </c>
      <c r="BA233" s="1">
        <f t="shared" si="66"/>
        <v>5</v>
      </c>
      <c r="BB233" s="1">
        <f t="shared" si="67"/>
        <v>6</v>
      </c>
      <c r="BC233" s="21">
        <f t="shared" si="52"/>
        <v>6.6</v>
      </c>
      <c r="BD233" s="21">
        <f t="shared" si="53"/>
        <v>3.1666666666666665</v>
      </c>
      <c r="BE233" s="21">
        <f t="shared" si="54"/>
        <v>3.5</v>
      </c>
      <c r="BF233" s="21">
        <f t="shared" si="68"/>
        <v>5.2333333333333334</v>
      </c>
      <c r="BG233" s="3" t="s">
        <v>2027</v>
      </c>
    </row>
    <row r="234" spans="1:59" ht="13" x14ac:dyDescent="0.15">
      <c r="A234" s="2">
        <v>43554.681046759259</v>
      </c>
      <c r="B234" s="3" t="s">
        <v>29</v>
      </c>
      <c r="C234" s="3" t="s">
        <v>2119</v>
      </c>
      <c r="D234" s="3" t="s">
        <v>2027</v>
      </c>
      <c r="E234" s="58" t="s">
        <v>2028</v>
      </c>
      <c r="F234" s="3" t="s">
        <v>33</v>
      </c>
      <c r="G234" s="3" t="s">
        <v>2133</v>
      </c>
      <c r="H234" s="3" t="s">
        <v>66</v>
      </c>
      <c r="I234" s="3">
        <v>4</v>
      </c>
      <c r="J234" s="3" t="s">
        <v>2134</v>
      </c>
      <c r="K234" s="3">
        <v>9</v>
      </c>
      <c r="L234" s="3">
        <v>5.5</v>
      </c>
      <c r="M234" s="3">
        <v>2.5</v>
      </c>
      <c r="N234" s="5"/>
      <c r="O234" s="3">
        <v>8</v>
      </c>
      <c r="P234" s="3" t="s">
        <v>2135</v>
      </c>
      <c r="Q234" s="3">
        <v>8</v>
      </c>
      <c r="R234" s="3" t="s">
        <v>2136</v>
      </c>
      <c r="S234" s="3">
        <v>3</v>
      </c>
      <c r="T234" s="3" t="s">
        <v>2137</v>
      </c>
      <c r="U234" s="3">
        <v>2</v>
      </c>
      <c r="V234" s="3" t="s">
        <v>2138</v>
      </c>
      <c r="W234" s="3" t="s">
        <v>48</v>
      </c>
      <c r="X234" s="3" t="s">
        <v>2139</v>
      </c>
      <c r="Y234" s="3" t="s">
        <v>92</v>
      </c>
      <c r="Z234" s="3" t="s">
        <v>2140</v>
      </c>
      <c r="AA234" s="3" t="s">
        <v>777</v>
      </c>
      <c r="AB234" s="3">
        <v>92</v>
      </c>
      <c r="AC234" s="3" t="s">
        <v>2141</v>
      </c>
      <c r="AD234" s="3">
        <v>4</v>
      </c>
      <c r="AE234" s="3" t="s">
        <v>2142</v>
      </c>
      <c r="AF234" s="3">
        <v>8</v>
      </c>
      <c r="AG234" s="3" t="s">
        <v>2143</v>
      </c>
      <c r="AH234" s="3">
        <v>7</v>
      </c>
      <c r="AI234" s="3">
        <v>8</v>
      </c>
      <c r="AJ234" s="3" t="s">
        <v>2144</v>
      </c>
      <c r="AK234" s="3">
        <v>7</v>
      </c>
      <c r="AL234" s="3" t="s">
        <v>2145</v>
      </c>
      <c r="AM234" s="3" t="s">
        <v>2146</v>
      </c>
      <c r="AN234" s="3" t="s">
        <v>2132</v>
      </c>
      <c r="AO234" s="6">
        <v>0.39583333333575865</v>
      </c>
      <c r="AP234" s="1">
        <f t="shared" si="55"/>
        <v>4</v>
      </c>
      <c r="AQ234" s="1">
        <f t="shared" si="56"/>
        <v>9</v>
      </c>
      <c r="AR234" s="1">
        <f t="shared" si="57"/>
        <v>8</v>
      </c>
      <c r="AS234" s="1">
        <f t="shared" si="58"/>
        <v>8</v>
      </c>
      <c r="AT234" s="1">
        <f t="shared" si="59"/>
        <v>3</v>
      </c>
      <c r="AU234" s="1">
        <f t="shared" si="60"/>
        <v>2</v>
      </c>
      <c r="AV234" s="1">
        <f t="shared" si="61"/>
        <v>0</v>
      </c>
      <c r="AW234" s="1">
        <f t="shared" si="62"/>
        <v>5</v>
      </c>
      <c r="AX234" s="1">
        <f t="shared" si="63"/>
        <v>0</v>
      </c>
      <c r="AY234" s="1">
        <f t="shared" si="64"/>
        <v>4</v>
      </c>
      <c r="AZ234" s="1">
        <f t="shared" si="65"/>
        <v>8</v>
      </c>
      <c r="BA234" s="1">
        <f t="shared" si="66"/>
        <v>7</v>
      </c>
      <c r="BB234" s="1">
        <f t="shared" si="67"/>
        <v>7</v>
      </c>
      <c r="BC234" s="21">
        <f t="shared" si="52"/>
        <v>6.4</v>
      </c>
      <c r="BD234" s="21">
        <f t="shared" si="53"/>
        <v>1.8333333333333333</v>
      </c>
      <c r="BE234" s="21">
        <f t="shared" si="54"/>
        <v>4.333333333333333</v>
      </c>
      <c r="BF234" s="21">
        <f t="shared" si="68"/>
        <v>5.1333333333333337</v>
      </c>
      <c r="BG234" s="3" t="s">
        <v>2027</v>
      </c>
    </row>
    <row r="235" spans="1:59" ht="13" x14ac:dyDescent="0.15">
      <c r="A235" s="2">
        <v>43554.72852340278</v>
      </c>
      <c r="B235" s="3" t="s">
        <v>29</v>
      </c>
      <c r="C235" s="3" t="s">
        <v>2119</v>
      </c>
      <c r="D235" s="3" t="s">
        <v>2027</v>
      </c>
      <c r="E235" s="58" t="s">
        <v>2028</v>
      </c>
      <c r="F235" s="3" t="s">
        <v>33</v>
      </c>
      <c r="G235" s="3" t="s">
        <v>2147</v>
      </c>
      <c r="H235" s="3" t="s">
        <v>35</v>
      </c>
      <c r="I235" s="3" t="s">
        <v>223</v>
      </c>
      <c r="J235" s="3" t="s">
        <v>2148</v>
      </c>
      <c r="K235" s="3">
        <v>9</v>
      </c>
      <c r="L235" s="3">
        <v>5</v>
      </c>
      <c r="M235" s="3">
        <v>2.5</v>
      </c>
      <c r="N235" s="3" t="s">
        <v>2149</v>
      </c>
      <c r="O235" s="3">
        <v>9</v>
      </c>
      <c r="P235" s="5"/>
      <c r="Q235" s="3">
        <v>9</v>
      </c>
      <c r="R235" s="5"/>
      <c r="S235" s="3">
        <v>9</v>
      </c>
      <c r="T235" s="3" t="s">
        <v>2150</v>
      </c>
      <c r="U235" s="3" t="s">
        <v>46</v>
      </c>
      <c r="V235" s="3" t="s">
        <v>2151</v>
      </c>
      <c r="W235" s="3" t="s">
        <v>74</v>
      </c>
      <c r="X235" s="3" t="s">
        <v>2152</v>
      </c>
      <c r="Y235" s="3" t="s">
        <v>50</v>
      </c>
      <c r="Z235" s="3" t="s">
        <v>2153</v>
      </c>
      <c r="AA235" s="3">
        <v>7</v>
      </c>
      <c r="AB235" s="3">
        <v>50</v>
      </c>
      <c r="AC235" s="3" t="s">
        <v>2154</v>
      </c>
      <c r="AD235" s="3" t="s">
        <v>54</v>
      </c>
      <c r="AE235" s="5"/>
      <c r="AF235" s="3">
        <v>9</v>
      </c>
      <c r="AG235" s="5"/>
      <c r="AH235" s="3">
        <v>6</v>
      </c>
      <c r="AI235" s="3">
        <v>9</v>
      </c>
      <c r="AJ235" s="3" t="s">
        <v>2155</v>
      </c>
      <c r="AK235" s="3" t="s">
        <v>60</v>
      </c>
      <c r="AL235" s="5"/>
      <c r="AM235" s="3" t="s">
        <v>2156</v>
      </c>
      <c r="AN235" s="3" t="s">
        <v>2132</v>
      </c>
      <c r="AO235" s="6">
        <v>0.40972222221898846</v>
      </c>
      <c r="AP235" s="1">
        <f t="shared" si="55"/>
        <v>10</v>
      </c>
      <c r="AQ235" s="1">
        <f t="shared" si="56"/>
        <v>9</v>
      </c>
      <c r="AR235" s="1">
        <f t="shared" si="57"/>
        <v>9</v>
      </c>
      <c r="AS235" s="1">
        <f t="shared" si="58"/>
        <v>9</v>
      </c>
      <c r="AT235" s="1">
        <f t="shared" si="59"/>
        <v>9</v>
      </c>
      <c r="AU235" s="1">
        <f t="shared" si="60"/>
        <v>5</v>
      </c>
      <c r="AV235" s="1">
        <f t="shared" si="61"/>
        <v>5</v>
      </c>
      <c r="AW235" s="1">
        <f t="shared" si="62"/>
        <v>0</v>
      </c>
      <c r="AX235" s="1">
        <f t="shared" si="63"/>
        <v>7</v>
      </c>
      <c r="AY235" s="1">
        <f t="shared" si="64"/>
        <v>5</v>
      </c>
      <c r="AZ235" s="1">
        <f t="shared" si="65"/>
        <v>9</v>
      </c>
      <c r="BA235" s="1">
        <f t="shared" si="66"/>
        <v>6</v>
      </c>
      <c r="BB235" s="1">
        <f t="shared" si="67"/>
        <v>10</v>
      </c>
      <c r="BC235" s="21">
        <f t="shared" si="52"/>
        <v>9.1999999999999993</v>
      </c>
      <c r="BD235" s="21">
        <f t="shared" si="53"/>
        <v>4.166666666666667</v>
      </c>
      <c r="BE235" s="21">
        <f t="shared" si="54"/>
        <v>6.666666666666667</v>
      </c>
      <c r="BF235" s="21">
        <f t="shared" si="68"/>
        <v>7.7666666666666666</v>
      </c>
      <c r="BG235" s="3" t="s">
        <v>2027</v>
      </c>
    </row>
    <row r="236" spans="1:59" ht="13" x14ac:dyDescent="0.15">
      <c r="A236" s="2">
        <v>43554.764642662034</v>
      </c>
      <c r="B236" s="3" t="s">
        <v>29</v>
      </c>
      <c r="C236" s="3" t="s">
        <v>2119</v>
      </c>
      <c r="D236" s="3" t="s">
        <v>2027</v>
      </c>
      <c r="E236" s="58" t="s">
        <v>2028</v>
      </c>
      <c r="F236" s="3" t="s">
        <v>33</v>
      </c>
      <c r="G236" s="3" t="s">
        <v>2157</v>
      </c>
      <c r="H236" s="3" t="s">
        <v>66</v>
      </c>
      <c r="I236" s="3">
        <v>3</v>
      </c>
      <c r="J236" s="3" t="s">
        <v>2158</v>
      </c>
      <c r="K236" s="3">
        <v>7</v>
      </c>
      <c r="L236" s="3">
        <v>3.5</v>
      </c>
      <c r="M236" s="3">
        <v>3.5</v>
      </c>
      <c r="N236" s="3" t="s">
        <v>2159</v>
      </c>
      <c r="O236" s="3" t="s">
        <v>87</v>
      </c>
      <c r="P236" s="5"/>
      <c r="Q236" s="3">
        <v>2</v>
      </c>
      <c r="R236" s="3" t="s">
        <v>2160</v>
      </c>
      <c r="S236" s="3">
        <v>2</v>
      </c>
      <c r="T236" s="3" t="s">
        <v>2161</v>
      </c>
      <c r="U236" s="3">
        <v>1</v>
      </c>
      <c r="V236" s="3" t="s">
        <v>2162</v>
      </c>
      <c r="W236" s="3" t="s">
        <v>48</v>
      </c>
      <c r="X236" s="5"/>
      <c r="Y236" s="3" t="s">
        <v>50</v>
      </c>
      <c r="Z236" s="3" t="s">
        <v>2163</v>
      </c>
      <c r="AA236" s="3" t="s">
        <v>777</v>
      </c>
      <c r="AB236" s="3">
        <v>95</v>
      </c>
      <c r="AC236" s="3" t="s">
        <v>2164</v>
      </c>
      <c r="AD236" s="3">
        <v>1</v>
      </c>
      <c r="AE236" s="5"/>
      <c r="AF236" s="3">
        <v>3</v>
      </c>
      <c r="AG236" s="3" t="s">
        <v>2165</v>
      </c>
      <c r="AH236" s="3" t="s">
        <v>58</v>
      </c>
      <c r="AI236" s="5"/>
      <c r="AJ236" s="3" t="s">
        <v>2166</v>
      </c>
      <c r="AK236" s="3">
        <v>2</v>
      </c>
      <c r="AL236" s="5"/>
      <c r="AM236" s="3" t="s">
        <v>2167</v>
      </c>
      <c r="AN236" s="3" t="s">
        <v>2132</v>
      </c>
      <c r="AO236" s="6">
        <v>0.4375</v>
      </c>
      <c r="AP236" s="1">
        <f t="shared" si="55"/>
        <v>3</v>
      </c>
      <c r="AQ236" s="1">
        <f t="shared" si="56"/>
        <v>7</v>
      </c>
      <c r="AR236" s="1">
        <f t="shared" si="57"/>
        <v>10</v>
      </c>
      <c r="AS236" s="1">
        <f t="shared" si="58"/>
        <v>2</v>
      </c>
      <c r="AT236" s="1">
        <f t="shared" si="59"/>
        <v>2</v>
      </c>
      <c r="AU236" s="1">
        <f t="shared" si="60"/>
        <v>1</v>
      </c>
      <c r="AV236" s="1">
        <f t="shared" si="61"/>
        <v>0</v>
      </c>
      <c r="AW236" s="1">
        <f t="shared" si="62"/>
        <v>0</v>
      </c>
      <c r="AX236" s="1">
        <f t="shared" si="63"/>
        <v>0</v>
      </c>
      <c r="AY236" s="1">
        <f t="shared" si="64"/>
        <v>1</v>
      </c>
      <c r="AZ236" s="1">
        <f t="shared" si="65"/>
        <v>3</v>
      </c>
      <c r="BA236" s="1">
        <f t="shared" si="66"/>
        <v>0</v>
      </c>
      <c r="BB236" s="1">
        <f t="shared" si="67"/>
        <v>2</v>
      </c>
      <c r="BC236" s="21">
        <f t="shared" si="52"/>
        <v>4.8</v>
      </c>
      <c r="BD236" s="21">
        <f t="shared" si="53"/>
        <v>0.5</v>
      </c>
      <c r="BE236" s="21">
        <f t="shared" si="54"/>
        <v>0.66666666666666663</v>
      </c>
      <c r="BF236" s="21">
        <f t="shared" si="68"/>
        <v>2.8333333333333335</v>
      </c>
      <c r="BG236" s="3" t="s">
        <v>2027</v>
      </c>
    </row>
    <row r="237" spans="1:59" ht="13" x14ac:dyDescent="0.15">
      <c r="A237" s="2">
        <v>43554.95917342593</v>
      </c>
      <c r="B237" s="3" t="s">
        <v>29</v>
      </c>
      <c r="C237" s="3" t="s">
        <v>2168</v>
      </c>
      <c r="D237" s="3" t="s">
        <v>2027</v>
      </c>
      <c r="E237" s="58" t="s">
        <v>2028</v>
      </c>
      <c r="F237" s="3" t="s">
        <v>187</v>
      </c>
      <c r="G237" s="3" t="s">
        <v>2169</v>
      </c>
      <c r="H237" s="3" t="s">
        <v>264</v>
      </c>
      <c r="I237" s="3">
        <v>4</v>
      </c>
      <c r="J237" s="5"/>
      <c r="K237" s="3">
        <v>7</v>
      </c>
      <c r="L237" s="4">
        <v>2.7</v>
      </c>
      <c r="M237" s="4">
        <v>1.6</v>
      </c>
      <c r="N237" s="5"/>
      <c r="O237" s="3">
        <v>9</v>
      </c>
      <c r="P237" s="5"/>
      <c r="Q237" s="3">
        <v>9</v>
      </c>
      <c r="R237" s="5"/>
      <c r="S237" s="3">
        <v>3</v>
      </c>
      <c r="T237" s="5"/>
      <c r="U237" s="3" t="s">
        <v>91</v>
      </c>
      <c r="V237" s="5"/>
      <c r="W237" s="3" t="s">
        <v>48</v>
      </c>
      <c r="X237" s="5"/>
      <c r="Y237" s="3" t="s">
        <v>50</v>
      </c>
      <c r="Z237" s="5"/>
      <c r="AA237" s="3">
        <v>9</v>
      </c>
      <c r="AB237" s="3">
        <v>66</v>
      </c>
      <c r="AC237" s="5"/>
      <c r="AD237" s="3">
        <v>9</v>
      </c>
      <c r="AE237" s="5"/>
      <c r="AF237" s="3" t="s">
        <v>275</v>
      </c>
      <c r="AG237" s="5"/>
      <c r="AH237" s="3" t="s">
        <v>58</v>
      </c>
      <c r="AI237" s="3">
        <v>0</v>
      </c>
      <c r="AJ237" s="5"/>
      <c r="AK237" s="3">
        <v>4</v>
      </c>
      <c r="AL237" s="3" t="s">
        <v>2170</v>
      </c>
      <c r="AM237" s="3" t="s">
        <v>2171</v>
      </c>
      <c r="AN237" s="3" t="s">
        <v>2172</v>
      </c>
      <c r="AO237" s="6">
        <v>0.74513888888759539</v>
      </c>
      <c r="AP237" s="1">
        <f t="shared" si="55"/>
        <v>4</v>
      </c>
      <c r="AQ237" s="1">
        <f t="shared" si="56"/>
        <v>7</v>
      </c>
      <c r="AR237" s="1">
        <f t="shared" si="57"/>
        <v>9</v>
      </c>
      <c r="AS237" s="1">
        <f t="shared" si="58"/>
        <v>9</v>
      </c>
      <c r="AT237" s="1">
        <f t="shared" si="59"/>
        <v>3</v>
      </c>
      <c r="AU237" s="1">
        <f t="shared" si="60"/>
        <v>0</v>
      </c>
      <c r="AV237" s="1">
        <f t="shared" si="61"/>
        <v>0</v>
      </c>
      <c r="AW237" s="1">
        <f t="shared" si="62"/>
        <v>0</v>
      </c>
      <c r="AX237" s="1">
        <f t="shared" si="63"/>
        <v>9</v>
      </c>
      <c r="AY237" s="1">
        <f t="shared" si="64"/>
        <v>9</v>
      </c>
      <c r="AZ237" s="1">
        <f t="shared" si="65"/>
        <v>0</v>
      </c>
      <c r="BA237" s="1">
        <f t="shared" si="66"/>
        <v>0</v>
      </c>
      <c r="BB237" s="1">
        <f t="shared" si="67"/>
        <v>4</v>
      </c>
      <c r="BC237" s="21">
        <f t="shared" si="52"/>
        <v>6.4</v>
      </c>
      <c r="BD237" s="21">
        <f t="shared" si="53"/>
        <v>0</v>
      </c>
      <c r="BE237" s="21">
        <f t="shared" si="54"/>
        <v>4.5</v>
      </c>
      <c r="BF237" s="21">
        <f t="shared" si="68"/>
        <v>4.5</v>
      </c>
      <c r="BG237" s="3" t="s">
        <v>2027</v>
      </c>
    </row>
    <row r="238" spans="1:59" ht="13" x14ac:dyDescent="0.15">
      <c r="A238" s="2">
        <v>43554.972808472223</v>
      </c>
      <c r="B238" s="3" t="s">
        <v>29</v>
      </c>
      <c r="C238" s="3" t="s">
        <v>2168</v>
      </c>
      <c r="D238" s="3" t="s">
        <v>2027</v>
      </c>
      <c r="E238" s="58" t="s">
        <v>2028</v>
      </c>
      <c r="F238" s="3" t="s">
        <v>187</v>
      </c>
      <c r="G238" s="3" t="s">
        <v>2173</v>
      </c>
      <c r="H238" s="3" t="s">
        <v>35</v>
      </c>
      <c r="I238" s="3">
        <v>6</v>
      </c>
      <c r="J238" s="5"/>
      <c r="K238" s="3">
        <v>8</v>
      </c>
      <c r="L238" s="3">
        <v>2.9</v>
      </c>
      <c r="M238" s="3">
        <v>2</v>
      </c>
      <c r="N238" s="5"/>
      <c r="O238" s="3" t="s">
        <v>40</v>
      </c>
      <c r="P238" s="5"/>
      <c r="Q238" s="3">
        <v>7</v>
      </c>
      <c r="R238" s="5"/>
      <c r="S238" s="3">
        <v>7</v>
      </c>
      <c r="T238" s="5"/>
      <c r="U238" s="3">
        <v>9</v>
      </c>
      <c r="V238" s="5"/>
      <c r="W238" s="3" t="s">
        <v>48</v>
      </c>
      <c r="X238" s="5"/>
      <c r="Y238" s="3" t="s">
        <v>50</v>
      </c>
      <c r="Z238" s="5"/>
      <c r="AA238" s="3">
        <v>7</v>
      </c>
      <c r="AB238" s="3">
        <v>67</v>
      </c>
      <c r="AC238" s="5"/>
      <c r="AD238" s="3">
        <v>7</v>
      </c>
      <c r="AE238" s="5"/>
      <c r="AF238" s="3" t="s">
        <v>275</v>
      </c>
      <c r="AG238" s="5"/>
      <c r="AH238" s="3" t="s">
        <v>197</v>
      </c>
      <c r="AI238" s="3">
        <v>4</v>
      </c>
      <c r="AJ238" s="5"/>
      <c r="AK238" s="3">
        <v>7</v>
      </c>
      <c r="AL238" s="5"/>
      <c r="AM238" s="3" t="s">
        <v>2174</v>
      </c>
      <c r="AN238" s="3" t="s">
        <v>2172</v>
      </c>
      <c r="AO238" s="6">
        <v>0.73333333333721384</v>
      </c>
      <c r="AP238" s="1">
        <f t="shared" si="55"/>
        <v>6</v>
      </c>
      <c r="AQ238" s="1">
        <f t="shared" si="56"/>
        <v>8</v>
      </c>
      <c r="AR238" s="1">
        <f t="shared" si="57"/>
        <v>5</v>
      </c>
      <c r="AS238" s="1">
        <f t="shared" si="58"/>
        <v>7</v>
      </c>
      <c r="AT238" s="1">
        <f t="shared" si="59"/>
        <v>7</v>
      </c>
      <c r="AU238" s="1">
        <f t="shared" si="60"/>
        <v>9</v>
      </c>
      <c r="AV238" s="1">
        <f t="shared" si="61"/>
        <v>0</v>
      </c>
      <c r="AW238" s="1">
        <f t="shared" si="62"/>
        <v>0</v>
      </c>
      <c r="AX238" s="1">
        <f t="shared" si="63"/>
        <v>7</v>
      </c>
      <c r="AY238" s="1">
        <f t="shared" si="64"/>
        <v>7</v>
      </c>
      <c r="AZ238" s="1">
        <f t="shared" si="65"/>
        <v>0</v>
      </c>
      <c r="BA238" s="1">
        <f t="shared" si="66"/>
        <v>5</v>
      </c>
      <c r="BB238" s="1">
        <f t="shared" si="67"/>
        <v>7</v>
      </c>
      <c r="BC238" s="21">
        <f t="shared" si="52"/>
        <v>6.6</v>
      </c>
      <c r="BD238" s="21">
        <f t="shared" si="53"/>
        <v>4.5</v>
      </c>
      <c r="BE238" s="21">
        <f t="shared" si="54"/>
        <v>5.166666666666667</v>
      </c>
      <c r="BF238" s="21">
        <f t="shared" si="68"/>
        <v>5.9333333333333336</v>
      </c>
      <c r="BG238" s="3" t="s">
        <v>2027</v>
      </c>
    </row>
    <row r="239" spans="1:59" ht="13" x14ac:dyDescent="0.15">
      <c r="A239" s="2">
        <v>43555.027751550922</v>
      </c>
      <c r="B239" s="3" t="s">
        <v>29</v>
      </c>
      <c r="C239" s="3" t="s">
        <v>2175</v>
      </c>
      <c r="D239" s="3" t="s">
        <v>2027</v>
      </c>
      <c r="E239" s="58" t="s">
        <v>2028</v>
      </c>
      <c r="F239" s="3" t="s">
        <v>187</v>
      </c>
      <c r="G239" s="3" t="s">
        <v>2176</v>
      </c>
      <c r="H239" s="3" t="s">
        <v>35</v>
      </c>
      <c r="I239" s="3">
        <v>7</v>
      </c>
      <c r="J239" s="3" t="s">
        <v>2177</v>
      </c>
      <c r="K239" s="3">
        <v>9</v>
      </c>
      <c r="L239" s="3">
        <v>3</v>
      </c>
      <c r="M239" s="4">
        <v>1.6</v>
      </c>
      <c r="N239" s="3" t="s">
        <v>2178</v>
      </c>
      <c r="O239" s="3" t="s">
        <v>87</v>
      </c>
      <c r="P239" s="5"/>
      <c r="Q239" s="3">
        <v>8</v>
      </c>
      <c r="R239" s="3" t="s">
        <v>2179</v>
      </c>
      <c r="S239" s="3" t="s">
        <v>90</v>
      </c>
      <c r="T239" s="5"/>
      <c r="U239" s="3" t="s">
        <v>91</v>
      </c>
      <c r="V239" s="5"/>
      <c r="W239" s="3" t="s">
        <v>48</v>
      </c>
      <c r="X239" s="5"/>
      <c r="Y239" s="3" t="s">
        <v>50</v>
      </c>
      <c r="Z239" s="5"/>
      <c r="AA239" s="3" t="s">
        <v>52</v>
      </c>
      <c r="AB239" s="5"/>
      <c r="AC239" s="5"/>
      <c r="AD239" s="3">
        <v>7</v>
      </c>
      <c r="AE239" s="3" t="s">
        <v>2180</v>
      </c>
      <c r="AF239" s="3" t="s">
        <v>56</v>
      </c>
      <c r="AG239" s="3" t="s">
        <v>2181</v>
      </c>
      <c r="AH239" s="3">
        <v>3</v>
      </c>
      <c r="AI239" s="3">
        <v>1</v>
      </c>
      <c r="AJ239" s="3" t="s">
        <v>2182</v>
      </c>
      <c r="AK239" s="3">
        <v>7</v>
      </c>
      <c r="AL239" s="5"/>
      <c r="AM239" s="3" t="s">
        <v>2183</v>
      </c>
      <c r="AN239" s="3" t="s">
        <v>2184</v>
      </c>
      <c r="AO239" s="6">
        <v>0.36111111110949423</v>
      </c>
      <c r="AP239" s="1">
        <f t="shared" si="55"/>
        <v>7</v>
      </c>
      <c r="AQ239" s="1">
        <f t="shared" si="56"/>
        <v>9</v>
      </c>
      <c r="AR239" s="1">
        <f t="shared" si="57"/>
        <v>10</v>
      </c>
      <c r="AS239" s="1">
        <f t="shared" si="58"/>
        <v>8</v>
      </c>
      <c r="AT239" s="1">
        <f t="shared" si="59"/>
        <v>0</v>
      </c>
      <c r="AU239" s="1">
        <f t="shared" si="60"/>
        <v>0</v>
      </c>
      <c r="AV239" s="1">
        <f t="shared" si="61"/>
        <v>0</v>
      </c>
      <c r="AW239" s="1">
        <f t="shared" si="62"/>
        <v>0</v>
      </c>
      <c r="AX239" s="1">
        <f t="shared" si="63"/>
        <v>5</v>
      </c>
      <c r="AY239" s="1">
        <f t="shared" si="64"/>
        <v>7</v>
      </c>
      <c r="AZ239" s="1">
        <f t="shared" si="65"/>
        <v>5</v>
      </c>
      <c r="BA239" s="1">
        <f t="shared" si="66"/>
        <v>3</v>
      </c>
      <c r="BB239" s="1">
        <f t="shared" si="67"/>
        <v>7</v>
      </c>
      <c r="BC239" s="21">
        <f t="shared" si="52"/>
        <v>6.8</v>
      </c>
      <c r="BD239" s="21">
        <f t="shared" si="53"/>
        <v>0</v>
      </c>
      <c r="BE239" s="21">
        <f t="shared" si="54"/>
        <v>4.666666666666667</v>
      </c>
      <c r="BF239" s="21">
        <f t="shared" si="68"/>
        <v>5.0333333333333332</v>
      </c>
      <c r="BG239" s="3" t="s">
        <v>2027</v>
      </c>
    </row>
    <row r="240" spans="1:59" ht="13" x14ac:dyDescent="0.15">
      <c r="A240" s="2">
        <v>43555.043761666668</v>
      </c>
      <c r="B240" s="3" t="s">
        <v>29</v>
      </c>
      <c r="C240" s="3" t="s">
        <v>2175</v>
      </c>
      <c r="D240" s="3" t="s">
        <v>2027</v>
      </c>
      <c r="E240" s="58" t="s">
        <v>2028</v>
      </c>
      <c r="F240" s="3" t="s">
        <v>187</v>
      </c>
      <c r="G240" s="3" t="s">
        <v>2185</v>
      </c>
      <c r="H240" s="3" t="s">
        <v>35</v>
      </c>
      <c r="I240" s="3">
        <v>9</v>
      </c>
      <c r="J240" s="5"/>
      <c r="K240" s="3" t="s">
        <v>68</v>
      </c>
      <c r="L240" s="5"/>
      <c r="M240" s="5"/>
      <c r="N240" s="3" t="s">
        <v>2186</v>
      </c>
      <c r="O240" s="3">
        <v>8</v>
      </c>
      <c r="P240" s="3" t="s">
        <v>2187</v>
      </c>
      <c r="Q240" s="3" t="s">
        <v>226</v>
      </c>
      <c r="R240" s="3" t="s">
        <v>2188</v>
      </c>
      <c r="S240" s="3" t="s">
        <v>44</v>
      </c>
      <c r="T240" s="3" t="s">
        <v>2189</v>
      </c>
      <c r="U240" s="3">
        <v>7</v>
      </c>
      <c r="V240" s="5"/>
      <c r="W240" s="3" t="s">
        <v>48</v>
      </c>
      <c r="X240" s="5"/>
      <c r="Y240" s="3" t="s">
        <v>50</v>
      </c>
      <c r="Z240" s="5"/>
      <c r="AA240" s="3" t="s">
        <v>52</v>
      </c>
      <c r="AB240" s="5"/>
      <c r="AC240" s="5"/>
      <c r="AD240" s="3">
        <v>6</v>
      </c>
      <c r="AE240" s="5"/>
      <c r="AF240" s="3" t="s">
        <v>275</v>
      </c>
      <c r="AG240" s="5"/>
      <c r="AH240" s="3" t="s">
        <v>58</v>
      </c>
      <c r="AI240" s="5"/>
      <c r="AJ240" s="5"/>
      <c r="AK240" s="3">
        <v>8</v>
      </c>
      <c r="AL240" s="5"/>
      <c r="AM240" s="3" t="s">
        <v>2190</v>
      </c>
      <c r="AN240" s="3" t="s">
        <v>2184</v>
      </c>
      <c r="AO240" s="6">
        <v>0.36805555555474712</v>
      </c>
      <c r="AP240" s="1">
        <f t="shared" si="55"/>
        <v>9</v>
      </c>
      <c r="AQ240" s="1">
        <f t="shared" si="56"/>
        <v>10</v>
      </c>
      <c r="AR240" s="1">
        <f t="shared" si="57"/>
        <v>8</v>
      </c>
      <c r="AS240" s="1">
        <f t="shared" si="58"/>
        <v>10</v>
      </c>
      <c r="AT240" s="1">
        <f t="shared" si="59"/>
        <v>5</v>
      </c>
      <c r="AU240" s="1">
        <f t="shared" si="60"/>
        <v>7</v>
      </c>
      <c r="AV240" s="1">
        <f t="shared" si="61"/>
        <v>0</v>
      </c>
      <c r="AW240" s="1">
        <f t="shared" si="62"/>
        <v>0</v>
      </c>
      <c r="AX240" s="1">
        <f t="shared" si="63"/>
        <v>5</v>
      </c>
      <c r="AY240" s="1">
        <f t="shared" si="64"/>
        <v>6</v>
      </c>
      <c r="AZ240" s="1">
        <f t="shared" si="65"/>
        <v>0</v>
      </c>
      <c r="BA240" s="1">
        <f t="shared" si="66"/>
        <v>0</v>
      </c>
      <c r="BB240" s="1">
        <f t="shared" si="67"/>
        <v>8</v>
      </c>
      <c r="BC240" s="21">
        <f t="shared" si="52"/>
        <v>8.4</v>
      </c>
      <c r="BD240" s="21">
        <f t="shared" si="53"/>
        <v>3.5</v>
      </c>
      <c r="BE240" s="21">
        <f t="shared" si="54"/>
        <v>2.6666666666666665</v>
      </c>
      <c r="BF240" s="21">
        <f t="shared" si="68"/>
        <v>6.2333333333333334</v>
      </c>
      <c r="BG240" s="3" t="s">
        <v>2027</v>
      </c>
    </row>
    <row r="241" spans="1:59" ht="13" x14ac:dyDescent="0.15">
      <c r="A241" s="2">
        <v>43555.044691608797</v>
      </c>
      <c r="B241" s="3" t="s">
        <v>29</v>
      </c>
      <c r="C241" s="3" t="s">
        <v>2175</v>
      </c>
      <c r="D241" s="3" t="s">
        <v>2027</v>
      </c>
      <c r="E241" s="58" t="s">
        <v>2028</v>
      </c>
      <c r="F241" s="3" t="s">
        <v>187</v>
      </c>
      <c r="G241" s="3" t="s">
        <v>2191</v>
      </c>
      <c r="H241" s="3" t="s">
        <v>35</v>
      </c>
      <c r="I241" s="3">
        <v>9</v>
      </c>
      <c r="J241" s="5"/>
      <c r="K241" s="3" t="s">
        <v>68</v>
      </c>
      <c r="L241" s="3">
        <v>4</v>
      </c>
      <c r="M241" s="4">
        <v>2.5</v>
      </c>
      <c r="N241" s="5"/>
      <c r="O241" s="3" t="s">
        <v>87</v>
      </c>
      <c r="P241" s="5"/>
      <c r="Q241" s="3">
        <v>7</v>
      </c>
      <c r="R241" s="3" t="s">
        <v>2192</v>
      </c>
      <c r="S241" s="3" t="s">
        <v>90</v>
      </c>
      <c r="T241" s="5"/>
      <c r="U241" s="3">
        <v>6</v>
      </c>
      <c r="V241" s="5"/>
      <c r="W241" s="3" t="s">
        <v>48</v>
      </c>
      <c r="X241" s="5"/>
      <c r="Y241" s="3" t="s">
        <v>50</v>
      </c>
      <c r="Z241" s="5"/>
      <c r="AA241" s="3">
        <v>4</v>
      </c>
      <c r="AB241" s="5"/>
      <c r="AC241" s="5"/>
      <c r="AD241" s="3">
        <v>8</v>
      </c>
      <c r="AE241" s="5"/>
      <c r="AF241" s="3" t="s">
        <v>275</v>
      </c>
      <c r="AG241" s="5"/>
      <c r="AH241" s="3" t="s">
        <v>58</v>
      </c>
      <c r="AI241" s="5"/>
      <c r="AJ241" s="5"/>
      <c r="AK241" s="3">
        <v>8</v>
      </c>
      <c r="AL241" s="5"/>
      <c r="AM241" s="3" t="s">
        <v>2193</v>
      </c>
      <c r="AN241" s="3" t="s">
        <v>2184</v>
      </c>
      <c r="AO241" s="6">
        <v>0.375</v>
      </c>
      <c r="AP241" s="1">
        <f t="shared" si="55"/>
        <v>9</v>
      </c>
      <c r="AQ241" s="1">
        <f t="shared" si="56"/>
        <v>10</v>
      </c>
      <c r="AR241" s="1">
        <f t="shared" si="57"/>
        <v>10</v>
      </c>
      <c r="AS241" s="1">
        <f t="shared" si="58"/>
        <v>7</v>
      </c>
      <c r="AT241" s="1">
        <f t="shared" si="59"/>
        <v>0</v>
      </c>
      <c r="AU241" s="1">
        <f t="shared" si="60"/>
        <v>6</v>
      </c>
      <c r="AV241" s="1">
        <f t="shared" si="61"/>
        <v>0</v>
      </c>
      <c r="AW241" s="1">
        <f t="shared" si="62"/>
        <v>0</v>
      </c>
      <c r="AX241" s="1">
        <f t="shared" si="63"/>
        <v>4</v>
      </c>
      <c r="AY241" s="1">
        <f t="shared" si="64"/>
        <v>8</v>
      </c>
      <c r="AZ241" s="1">
        <f t="shared" si="65"/>
        <v>0</v>
      </c>
      <c r="BA241" s="1">
        <f t="shared" si="66"/>
        <v>0</v>
      </c>
      <c r="BB241" s="1">
        <f t="shared" si="67"/>
        <v>8</v>
      </c>
      <c r="BC241" s="21">
        <f t="shared" si="52"/>
        <v>7.2</v>
      </c>
      <c r="BD241" s="21">
        <f t="shared" si="53"/>
        <v>3</v>
      </c>
      <c r="BE241" s="21">
        <f t="shared" si="54"/>
        <v>2.6666666666666665</v>
      </c>
      <c r="BF241" s="21">
        <f t="shared" si="68"/>
        <v>5.5333333333333332</v>
      </c>
      <c r="BG241" s="3" t="s">
        <v>2027</v>
      </c>
    </row>
    <row r="242" spans="1:59" ht="13" x14ac:dyDescent="0.15">
      <c r="A242" s="2">
        <v>43555.049148113423</v>
      </c>
      <c r="B242" s="3" t="s">
        <v>29</v>
      </c>
      <c r="C242" s="3" t="s">
        <v>2175</v>
      </c>
      <c r="D242" s="3" t="s">
        <v>2027</v>
      </c>
      <c r="E242" s="58" t="s">
        <v>2028</v>
      </c>
      <c r="F242" s="3" t="s">
        <v>100</v>
      </c>
      <c r="G242" s="3" t="s">
        <v>2194</v>
      </c>
      <c r="H242" s="3" t="s">
        <v>264</v>
      </c>
      <c r="I242" s="3">
        <v>9</v>
      </c>
      <c r="J242" s="5"/>
      <c r="K242" s="3">
        <v>9</v>
      </c>
      <c r="L242" s="5"/>
      <c r="M242" s="5"/>
      <c r="N242" s="3" t="s">
        <v>2195</v>
      </c>
      <c r="O242" s="3" t="s">
        <v>87</v>
      </c>
      <c r="P242" s="5"/>
      <c r="Q242" s="3">
        <v>8</v>
      </c>
      <c r="R242" s="3" t="s">
        <v>2196</v>
      </c>
      <c r="S242" s="3" t="s">
        <v>90</v>
      </c>
      <c r="T242" s="5"/>
      <c r="U242" s="3" t="s">
        <v>46</v>
      </c>
      <c r="V242" s="5"/>
      <c r="W242" s="3" t="s">
        <v>48</v>
      </c>
      <c r="X242" s="5"/>
      <c r="Y242" s="3" t="s">
        <v>50</v>
      </c>
      <c r="Z242" s="5"/>
      <c r="AA242" s="3">
        <v>4</v>
      </c>
      <c r="AB242" s="5"/>
      <c r="AC242" s="5"/>
      <c r="AD242" s="3">
        <v>7</v>
      </c>
      <c r="AE242" s="5"/>
      <c r="AF242" s="3" t="s">
        <v>275</v>
      </c>
      <c r="AG242" s="5"/>
      <c r="AH242" s="3">
        <v>2</v>
      </c>
      <c r="AI242" s="3">
        <v>1</v>
      </c>
      <c r="AJ242" s="5"/>
      <c r="AK242" s="3">
        <v>8</v>
      </c>
      <c r="AL242" s="5"/>
      <c r="AM242" s="3" t="s">
        <v>2197</v>
      </c>
      <c r="AN242" s="3" t="s">
        <v>2184</v>
      </c>
      <c r="AO242" s="6">
        <v>0.38194444444525288</v>
      </c>
      <c r="AP242" s="1">
        <f t="shared" si="55"/>
        <v>9</v>
      </c>
      <c r="AQ242" s="1">
        <f t="shared" si="56"/>
        <v>9</v>
      </c>
      <c r="AR242" s="1">
        <f t="shared" si="57"/>
        <v>10</v>
      </c>
      <c r="AS242" s="1">
        <f t="shared" si="58"/>
        <v>8</v>
      </c>
      <c r="AT242" s="1">
        <f t="shared" si="59"/>
        <v>0</v>
      </c>
      <c r="AU242" s="1">
        <f t="shared" si="60"/>
        <v>5</v>
      </c>
      <c r="AV242" s="1">
        <f t="shared" si="61"/>
        <v>0</v>
      </c>
      <c r="AW242" s="1">
        <f t="shared" si="62"/>
        <v>0</v>
      </c>
      <c r="AX242" s="1">
        <f t="shared" si="63"/>
        <v>4</v>
      </c>
      <c r="AY242" s="1">
        <f t="shared" si="64"/>
        <v>7</v>
      </c>
      <c r="AZ242" s="1">
        <f t="shared" si="65"/>
        <v>0</v>
      </c>
      <c r="BA242" s="1">
        <f t="shared" si="66"/>
        <v>2</v>
      </c>
      <c r="BB242" s="1">
        <f t="shared" si="67"/>
        <v>8</v>
      </c>
      <c r="BC242" s="21">
        <f t="shared" si="52"/>
        <v>7.2</v>
      </c>
      <c r="BD242" s="21">
        <f t="shared" si="53"/>
        <v>2.5</v>
      </c>
      <c r="BE242" s="21">
        <f t="shared" si="54"/>
        <v>3.1666666666666665</v>
      </c>
      <c r="BF242" s="21">
        <f t="shared" si="68"/>
        <v>5.5333333333333332</v>
      </c>
      <c r="BG242" s="3" t="s">
        <v>2027</v>
      </c>
    </row>
    <row r="243" spans="1:59" ht="13" x14ac:dyDescent="0.15">
      <c r="A243" s="2">
        <v>43555.417249942126</v>
      </c>
      <c r="B243" s="3" t="s">
        <v>29</v>
      </c>
      <c r="C243" s="3" t="s">
        <v>2175</v>
      </c>
      <c r="D243" s="3" t="s">
        <v>2027</v>
      </c>
      <c r="E243" s="58" t="s">
        <v>2028</v>
      </c>
      <c r="F243" s="3" t="s">
        <v>187</v>
      </c>
      <c r="G243" s="3" t="s">
        <v>2198</v>
      </c>
      <c r="H243" s="3" t="s">
        <v>264</v>
      </c>
      <c r="I243" s="3">
        <v>3</v>
      </c>
      <c r="J243" s="3" t="s">
        <v>2199</v>
      </c>
      <c r="K243" s="3">
        <v>6</v>
      </c>
      <c r="L243" s="3">
        <v>2</v>
      </c>
      <c r="M243" s="4">
        <v>1.2</v>
      </c>
      <c r="N243" s="5"/>
      <c r="O243" s="3">
        <v>9</v>
      </c>
      <c r="P243" s="5"/>
      <c r="Q243" s="3" t="s">
        <v>42</v>
      </c>
      <c r="R243" s="3" t="s">
        <v>2200</v>
      </c>
      <c r="S243" s="3" t="s">
        <v>90</v>
      </c>
      <c r="T243" s="5"/>
      <c r="U243" s="3" t="s">
        <v>91</v>
      </c>
      <c r="V243" s="5"/>
      <c r="W243" s="3" t="s">
        <v>48</v>
      </c>
      <c r="X243" s="5"/>
      <c r="Y243" s="3" t="s">
        <v>50</v>
      </c>
      <c r="Z243" s="5"/>
      <c r="AA243" s="3">
        <v>9</v>
      </c>
      <c r="AB243" s="5"/>
      <c r="AC243" s="5"/>
      <c r="AD243" s="3">
        <v>9</v>
      </c>
      <c r="AE243" s="5"/>
      <c r="AF243" s="3" t="s">
        <v>275</v>
      </c>
      <c r="AG243" s="5"/>
      <c r="AH243" s="3">
        <v>3</v>
      </c>
      <c r="AI243" s="3">
        <v>1</v>
      </c>
      <c r="AJ243" s="3" t="s">
        <v>2201</v>
      </c>
      <c r="AK243" s="3">
        <v>6</v>
      </c>
      <c r="AL243" s="3" t="s">
        <v>2202</v>
      </c>
      <c r="AM243" s="3" t="s">
        <v>2203</v>
      </c>
      <c r="AN243" s="3" t="s">
        <v>2184</v>
      </c>
      <c r="AO243" s="6">
        <v>0.45833333333575865</v>
      </c>
      <c r="AP243" s="1">
        <f t="shared" si="55"/>
        <v>3</v>
      </c>
      <c r="AQ243" s="1">
        <f t="shared" si="56"/>
        <v>6</v>
      </c>
      <c r="AR243" s="1">
        <f t="shared" si="57"/>
        <v>9</v>
      </c>
      <c r="AS243" s="1">
        <f t="shared" si="58"/>
        <v>5</v>
      </c>
      <c r="AT243" s="1">
        <f t="shared" si="59"/>
        <v>0</v>
      </c>
      <c r="AU243" s="1">
        <f t="shared" si="60"/>
        <v>0</v>
      </c>
      <c r="AV243" s="1">
        <f t="shared" si="61"/>
        <v>0</v>
      </c>
      <c r="AW243" s="1">
        <f t="shared" si="62"/>
        <v>0</v>
      </c>
      <c r="AX243" s="1">
        <f t="shared" si="63"/>
        <v>9</v>
      </c>
      <c r="AY243" s="1">
        <f t="shared" si="64"/>
        <v>9</v>
      </c>
      <c r="AZ243" s="1">
        <f t="shared" si="65"/>
        <v>0</v>
      </c>
      <c r="BA243" s="1">
        <f t="shared" si="66"/>
        <v>3</v>
      </c>
      <c r="BB243" s="1">
        <f t="shared" si="67"/>
        <v>6</v>
      </c>
      <c r="BC243" s="21">
        <f t="shared" si="52"/>
        <v>4.5999999999999996</v>
      </c>
      <c r="BD243" s="21">
        <f t="shared" si="53"/>
        <v>0</v>
      </c>
      <c r="BE243" s="21">
        <f t="shared" si="54"/>
        <v>5.5</v>
      </c>
      <c r="BF243" s="21">
        <f t="shared" si="68"/>
        <v>4</v>
      </c>
      <c r="BG243" s="3" t="s">
        <v>2027</v>
      </c>
    </row>
    <row r="244" spans="1:59" ht="13" x14ac:dyDescent="0.15">
      <c r="A244" s="2">
        <v>43555.434195208334</v>
      </c>
      <c r="B244" s="3" t="s">
        <v>29</v>
      </c>
      <c r="C244" s="3" t="s">
        <v>2175</v>
      </c>
      <c r="D244" s="3" t="s">
        <v>2027</v>
      </c>
      <c r="E244" s="58" t="s">
        <v>2028</v>
      </c>
      <c r="F244" s="3" t="s">
        <v>187</v>
      </c>
      <c r="G244" s="3" t="s">
        <v>2204</v>
      </c>
      <c r="H244" s="3" t="s">
        <v>66</v>
      </c>
      <c r="I244" s="3">
        <v>9</v>
      </c>
      <c r="J244" s="5"/>
      <c r="K244" s="3">
        <v>7</v>
      </c>
      <c r="L244" s="4">
        <v>2.5</v>
      </c>
      <c r="M244" s="4">
        <v>1.2</v>
      </c>
      <c r="N244" s="5"/>
      <c r="O244" s="3">
        <v>9</v>
      </c>
      <c r="P244" s="5"/>
      <c r="Q244" s="3">
        <v>9</v>
      </c>
      <c r="R244" s="3" t="s">
        <v>2205</v>
      </c>
      <c r="S244" s="3" t="s">
        <v>44</v>
      </c>
      <c r="T244" s="3" t="s">
        <v>2206</v>
      </c>
      <c r="U244" s="3" t="s">
        <v>46</v>
      </c>
      <c r="V244" s="5"/>
      <c r="W244" s="3" t="s">
        <v>48</v>
      </c>
      <c r="X244" s="5"/>
      <c r="Y244" s="3" t="s">
        <v>50</v>
      </c>
      <c r="Z244" s="5"/>
      <c r="AA244" s="3">
        <v>1</v>
      </c>
      <c r="AB244" s="5"/>
      <c r="AC244" s="3" t="s">
        <v>2207</v>
      </c>
      <c r="AD244" s="3">
        <v>2</v>
      </c>
      <c r="AE244" s="5"/>
      <c r="AF244" s="3" t="s">
        <v>56</v>
      </c>
      <c r="AG244" s="3" t="s">
        <v>2208</v>
      </c>
      <c r="AH244" s="3">
        <v>2</v>
      </c>
      <c r="AI244" s="3">
        <v>0</v>
      </c>
      <c r="AJ244" s="3" t="s">
        <v>2209</v>
      </c>
      <c r="AK244" s="3" t="s">
        <v>111</v>
      </c>
      <c r="AL244" s="5"/>
      <c r="AM244" s="3" t="s">
        <v>2210</v>
      </c>
      <c r="AN244" s="3" t="s">
        <v>2184</v>
      </c>
      <c r="AO244" s="6">
        <v>0.47222222221898846</v>
      </c>
      <c r="AP244" s="1">
        <f t="shared" si="55"/>
        <v>9</v>
      </c>
      <c r="AQ244" s="1">
        <f t="shared" si="56"/>
        <v>7</v>
      </c>
      <c r="AR244" s="1">
        <f t="shared" si="57"/>
        <v>9</v>
      </c>
      <c r="AS244" s="1">
        <f t="shared" si="58"/>
        <v>9</v>
      </c>
      <c r="AT244" s="1">
        <f t="shared" si="59"/>
        <v>5</v>
      </c>
      <c r="AU244" s="1">
        <f t="shared" si="60"/>
        <v>5</v>
      </c>
      <c r="AV244" s="1">
        <f t="shared" si="61"/>
        <v>0</v>
      </c>
      <c r="AW244" s="1">
        <f t="shared" si="62"/>
        <v>0</v>
      </c>
      <c r="AX244" s="1">
        <f t="shared" si="63"/>
        <v>1</v>
      </c>
      <c r="AY244" s="1">
        <f t="shared" si="64"/>
        <v>2</v>
      </c>
      <c r="AZ244" s="1">
        <f t="shared" si="65"/>
        <v>5</v>
      </c>
      <c r="BA244" s="1">
        <f t="shared" si="66"/>
        <v>2</v>
      </c>
      <c r="BB244" s="1">
        <f t="shared" si="67"/>
        <v>5</v>
      </c>
      <c r="BC244" s="21">
        <f t="shared" si="52"/>
        <v>7.8</v>
      </c>
      <c r="BD244" s="21">
        <f t="shared" si="53"/>
        <v>2.5</v>
      </c>
      <c r="BE244" s="21">
        <f t="shared" si="54"/>
        <v>2.1666666666666665</v>
      </c>
      <c r="BF244" s="21">
        <f t="shared" si="68"/>
        <v>5.333333333333333</v>
      </c>
      <c r="BG244" s="3" t="s">
        <v>2027</v>
      </c>
    </row>
    <row r="245" spans="1:59" ht="13" x14ac:dyDescent="0.15">
      <c r="A245" s="2">
        <v>43555.521146828702</v>
      </c>
      <c r="B245" s="3" t="s">
        <v>29</v>
      </c>
      <c r="C245" s="3" t="s">
        <v>2215</v>
      </c>
      <c r="D245" s="3" t="s">
        <v>2027</v>
      </c>
      <c r="E245" s="58" t="s">
        <v>2028</v>
      </c>
      <c r="F245" s="3" t="s">
        <v>100</v>
      </c>
      <c r="G245" s="3" t="s">
        <v>2211</v>
      </c>
      <c r="H245" s="3" t="s">
        <v>35</v>
      </c>
      <c r="I245" s="3">
        <v>7</v>
      </c>
      <c r="J245" s="5"/>
      <c r="K245" s="3">
        <v>7</v>
      </c>
      <c r="L245" s="4">
        <v>2.5</v>
      </c>
      <c r="M245" s="4">
        <v>1.2</v>
      </c>
      <c r="N245" s="3" t="s">
        <v>2212</v>
      </c>
      <c r="O245" s="3">
        <v>8</v>
      </c>
      <c r="P245" s="5"/>
      <c r="Q245" s="3">
        <v>8</v>
      </c>
      <c r="R245" s="5"/>
      <c r="S245" s="3" t="s">
        <v>90</v>
      </c>
      <c r="T245" s="5"/>
      <c r="U245" s="3" t="s">
        <v>91</v>
      </c>
      <c r="V245" s="5"/>
      <c r="W245" s="3" t="s">
        <v>48</v>
      </c>
      <c r="X245" s="5"/>
      <c r="Y245" s="3" t="s">
        <v>50</v>
      </c>
      <c r="Z245" s="5"/>
      <c r="AA245" s="3">
        <v>7</v>
      </c>
      <c r="AB245" s="3">
        <v>66</v>
      </c>
      <c r="AC245" s="5"/>
      <c r="AD245" s="3">
        <v>7</v>
      </c>
      <c r="AE245" s="5"/>
      <c r="AF245" s="3">
        <v>8</v>
      </c>
      <c r="AG245" s="5"/>
      <c r="AH245" s="3">
        <v>8</v>
      </c>
      <c r="AI245" s="3">
        <v>6</v>
      </c>
      <c r="AJ245" s="5"/>
      <c r="AK245" s="3">
        <v>8</v>
      </c>
      <c r="AL245" s="5"/>
      <c r="AM245" s="3" t="s">
        <v>2213</v>
      </c>
      <c r="AN245" s="3" t="s">
        <v>2214</v>
      </c>
      <c r="AO245" s="6">
        <v>0.72916666666424135</v>
      </c>
      <c r="AP245" s="1">
        <f t="shared" si="55"/>
        <v>7</v>
      </c>
      <c r="AQ245" s="1">
        <f t="shared" si="56"/>
        <v>7</v>
      </c>
      <c r="AR245" s="1">
        <f t="shared" si="57"/>
        <v>8</v>
      </c>
      <c r="AS245" s="1">
        <f t="shared" si="58"/>
        <v>8</v>
      </c>
      <c r="AT245" s="1">
        <f t="shared" si="59"/>
        <v>0</v>
      </c>
      <c r="AU245" s="1">
        <f t="shared" si="60"/>
        <v>0</v>
      </c>
      <c r="AV245" s="1">
        <f t="shared" si="61"/>
        <v>0</v>
      </c>
      <c r="AW245" s="1">
        <f t="shared" si="62"/>
        <v>0</v>
      </c>
      <c r="AX245" s="1">
        <f t="shared" si="63"/>
        <v>7</v>
      </c>
      <c r="AY245" s="1">
        <f t="shared" si="64"/>
        <v>7</v>
      </c>
      <c r="AZ245" s="1">
        <f t="shared" si="65"/>
        <v>8</v>
      </c>
      <c r="BA245" s="1">
        <f t="shared" si="66"/>
        <v>8</v>
      </c>
      <c r="BB245" s="1">
        <f t="shared" si="67"/>
        <v>8</v>
      </c>
      <c r="BC245" s="21">
        <f t="shared" si="52"/>
        <v>6</v>
      </c>
      <c r="BD245" s="21">
        <f t="shared" si="53"/>
        <v>0</v>
      </c>
      <c r="BE245" s="21">
        <f t="shared" si="54"/>
        <v>7.5</v>
      </c>
      <c r="BF245" s="21">
        <f t="shared" si="68"/>
        <v>5.3</v>
      </c>
      <c r="BG245" s="3" t="s">
        <v>2027</v>
      </c>
    </row>
    <row r="246" spans="1:59" ht="13" x14ac:dyDescent="0.15">
      <c r="A246" s="2">
        <v>43555.528006967594</v>
      </c>
      <c r="B246" s="3" t="s">
        <v>29</v>
      </c>
      <c r="C246" s="3" t="s">
        <v>2215</v>
      </c>
      <c r="D246" s="3" t="s">
        <v>2027</v>
      </c>
      <c r="E246" s="58" t="s">
        <v>2028</v>
      </c>
      <c r="F246" s="3" t="s">
        <v>100</v>
      </c>
      <c r="G246" s="3" t="s">
        <v>2216</v>
      </c>
      <c r="H246" s="3" t="s">
        <v>264</v>
      </c>
      <c r="I246" s="3" t="s">
        <v>189</v>
      </c>
      <c r="J246" s="5"/>
      <c r="K246" s="3" t="s">
        <v>381</v>
      </c>
      <c r="L246" s="4">
        <v>2.5</v>
      </c>
      <c r="M246" s="4">
        <v>1.2</v>
      </c>
      <c r="N246" s="3" t="s">
        <v>2217</v>
      </c>
      <c r="O246" s="3">
        <v>6</v>
      </c>
      <c r="P246" s="5"/>
      <c r="Q246" s="3" t="s">
        <v>181</v>
      </c>
      <c r="R246" s="5"/>
      <c r="S246" s="3" t="s">
        <v>90</v>
      </c>
      <c r="T246" s="5"/>
      <c r="U246" s="3" t="s">
        <v>91</v>
      </c>
      <c r="V246" s="5"/>
      <c r="W246" s="3" t="s">
        <v>48</v>
      </c>
      <c r="X246" s="5"/>
      <c r="Y246" s="3" t="s">
        <v>50</v>
      </c>
      <c r="Z246" s="5"/>
      <c r="AA246" s="3" t="s">
        <v>291</v>
      </c>
      <c r="AB246" s="3">
        <v>60</v>
      </c>
      <c r="AC246" s="5"/>
      <c r="AD246" s="3">
        <v>9</v>
      </c>
      <c r="AE246" s="5"/>
      <c r="AF246" s="3" t="s">
        <v>275</v>
      </c>
      <c r="AG246" s="5"/>
      <c r="AH246" s="3">
        <v>3</v>
      </c>
      <c r="AI246" s="5"/>
      <c r="AJ246" s="5"/>
      <c r="AK246" s="3">
        <v>6</v>
      </c>
      <c r="AL246" s="5"/>
      <c r="AM246" s="3" t="s">
        <v>2218</v>
      </c>
      <c r="AN246" s="3" t="s">
        <v>2214</v>
      </c>
      <c r="AO246" s="6">
        <v>0.7305555555576575</v>
      </c>
      <c r="AP246" s="1">
        <f t="shared" si="55"/>
        <v>0</v>
      </c>
      <c r="AQ246" s="1">
        <f t="shared" si="56"/>
        <v>0</v>
      </c>
      <c r="AR246" s="1">
        <f t="shared" si="57"/>
        <v>6</v>
      </c>
      <c r="AS246" s="1">
        <f t="shared" si="58"/>
        <v>0</v>
      </c>
      <c r="AT246" s="1">
        <f t="shared" si="59"/>
        <v>0</v>
      </c>
      <c r="AU246" s="1">
        <f t="shared" si="60"/>
        <v>0</v>
      </c>
      <c r="AV246" s="1">
        <f t="shared" si="61"/>
        <v>0</v>
      </c>
      <c r="AW246" s="1">
        <f t="shared" si="62"/>
        <v>0</v>
      </c>
      <c r="AX246" s="1">
        <f t="shared" si="63"/>
        <v>10</v>
      </c>
      <c r="AY246" s="1">
        <f t="shared" si="64"/>
        <v>9</v>
      </c>
      <c r="AZ246" s="1">
        <f t="shared" si="65"/>
        <v>0</v>
      </c>
      <c r="BA246" s="1">
        <f t="shared" si="66"/>
        <v>3</v>
      </c>
      <c r="BB246" s="1">
        <f t="shared" si="67"/>
        <v>6</v>
      </c>
      <c r="BC246" s="21">
        <f t="shared" si="52"/>
        <v>1.2</v>
      </c>
      <c r="BD246" s="21">
        <f t="shared" si="53"/>
        <v>0</v>
      </c>
      <c r="BE246" s="21">
        <f t="shared" si="54"/>
        <v>5.833333333333333</v>
      </c>
      <c r="BF246" s="21">
        <f t="shared" si="68"/>
        <v>2.3666666666666667</v>
      </c>
      <c r="BG246" s="3" t="s">
        <v>2027</v>
      </c>
    </row>
    <row r="247" spans="1:59" ht="13" x14ac:dyDescent="0.15">
      <c r="A247" s="2">
        <v>43555.536281203706</v>
      </c>
      <c r="B247" s="3" t="s">
        <v>29</v>
      </c>
      <c r="C247" s="3" t="s">
        <v>2215</v>
      </c>
      <c r="D247" s="3" t="s">
        <v>2027</v>
      </c>
      <c r="E247" s="58" t="s">
        <v>2028</v>
      </c>
      <c r="F247" s="3" t="s">
        <v>100</v>
      </c>
      <c r="G247" s="3" t="s">
        <v>2219</v>
      </c>
      <c r="H247" s="3" t="s">
        <v>35</v>
      </c>
      <c r="I247" s="3">
        <v>2</v>
      </c>
      <c r="J247" s="5"/>
      <c r="K247" s="3" t="s">
        <v>38</v>
      </c>
      <c r="L247" s="3">
        <v>3</v>
      </c>
      <c r="M247" s="4">
        <v>1.5</v>
      </c>
      <c r="N247" s="3" t="s">
        <v>2220</v>
      </c>
      <c r="O247" s="3">
        <v>8</v>
      </c>
      <c r="P247" s="5"/>
      <c r="Q247" s="3">
        <v>2</v>
      </c>
      <c r="R247" s="5"/>
      <c r="S247" s="3" t="s">
        <v>90</v>
      </c>
      <c r="T247" s="5"/>
      <c r="U247" s="3" t="s">
        <v>46</v>
      </c>
      <c r="V247" s="5"/>
      <c r="W247" s="3" t="s">
        <v>48</v>
      </c>
      <c r="X247" s="5"/>
      <c r="Y247" s="3" t="s">
        <v>50</v>
      </c>
      <c r="Z247" s="5"/>
      <c r="AA247" s="3">
        <v>8</v>
      </c>
      <c r="AB247" s="3">
        <v>65</v>
      </c>
      <c r="AC247" s="5"/>
      <c r="AD247" s="3">
        <v>8</v>
      </c>
      <c r="AE247" s="5"/>
      <c r="AF247" s="3" t="s">
        <v>275</v>
      </c>
      <c r="AG247" s="5"/>
      <c r="AH247" s="3">
        <v>8</v>
      </c>
      <c r="AI247" s="3">
        <v>10</v>
      </c>
      <c r="AJ247" s="5"/>
      <c r="AK247" s="3">
        <v>6</v>
      </c>
      <c r="AL247" s="5"/>
      <c r="AM247" s="3" t="s">
        <v>2221</v>
      </c>
      <c r="AN247" s="3" t="s">
        <v>2214</v>
      </c>
      <c r="AO247" s="6">
        <v>0.73611111110949423</v>
      </c>
      <c r="AP247" s="1">
        <f t="shared" si="55"/>
        <v>2</v>
      </c>
      <c r="AQ247" s="1">
        <f t="shared" si="56"/>
        <v>5</v>
      </c>
      <c r="AR247" s="1">
        <f t="shared" si="57"/>
        <v>8</v>
      </c>
      <c r="AS247" s="1">
        <f t="shared" si="58"/>
        <v>2</v>
      </c>
      <c r="AT247" s="1">
        <f t="shared" si="59"/>
        <v>0</v>
      </c>
      <c r="AU247" s="1">
        <f t="shared" si="60"/>
        <v>5</v>
      </c>
      <c r="AV247" s="1">
        <f t="shared" si="61"/>
        <v>0</v>
      </c>
      <c r="AW247" s="1">
        <f t="shared" si="62"/>
        <v>0</v>
      </c>
      <c r="AX247" s="1">
        <f t="shared" si="63"/>
        <v>8</v>
      </c>
      <c r="AY247" s="1">
        <f t="shared" si="64"/>
        <v>8</v>
      </c>
      <c r="AZ247" s="1">
        <f t="shared" si="65"/>
        <v>0</v>
      </c>
      <c r="BA247" s="1">
        <f t="shared" si="66"/>
        <v>8</v>
      </c>
      <c r="BB247" s="1">
        <f t="shared" si="67"/>
        <v>6</v>
      </c>
      <c r="BC247" s="21">
        <f t="shared" si="52"/>
        <v>3.4</v>
      </c>
      <c r="BD247" s="21">
        <f t="shared" si="53"/>
        <v>2.5</v>
      </c>
      <c r="BE247" s="21">
        <f t="shared" si="54"/>
        <v>6.666666666666667</v>
      </c>
      <c r="BF247" s="21">
        <f t="shared" si="68"/>
        <v>4.1333333333333337</v>
      </c>
      <c r="BG247" s="3" t="s">
        <v>2027</v>
      </c>
    </row>
    <row r="248" spans="1:59" ht="13" x14ac:dyDescent="0.15">
      <c r="A248" s="2">
        <v>43555.538522986113</v>
      </c>
      <c r="B248" s="3" t="s">
        <v>29</v>
      </c>
      <c r="C248" s="3" t="s">
        <v>2222</v>
      </c>
      <c r="D248" s="3" t="s">
        <v>2027</v>
      </c>
      <c r="E248" s="58" t="s">
        <v>2028</v>
      </c>
      <c r="F248" s="3" t="s">
        <v>33</v>
      </c>
      <c r="G248" s="3" t="s">
        <v>2223</v>
      </c>
      <c r="H248" s="3" t="s">
        <v>264</v>
      </c>
      <c r="I248" s="3" t="s">
        <v>36</v>
      </c>
      <c r="J248" s="3" t="s">
        <v>2224</v>
      </c>
      <c r="K248" s="3" t="s">
        <v>68</v>
      </c>
      <c r="L248" s="3">
        <v>4</v>
      </c>
      <c r="M248" s="3">
        <v>2</v>
      </c>
      <c r="N248" s="5"/>
      <c r="O248" s="3" t="s">
        <v>87</v>
      </c>
      <c r="P248" s="5"/>
      <c r="Q248" s="3">
        <v>2</v>
      </c>
      <c r="R248" s="3" t="s">
        <v>2225</v>
      </c>
      <c r="S248" s="3">
        <v>1</v>
      </c>
      <c r="T248" s="3" t="s">
        <v>2226</v>
      </c>
      <c r="U248" s="3" t="s">
        <v>91</v>
      </c>
      <c r="V248" s="5"/>
      <c r="W248" s="3" t="s">
        <v>48</v>
      </c>
      <c r="X248" s="5"/>
      <c r="Y248" s="3" t="s">
        <v>50</v>
      </c>
      <c r="Z248" s="5"/>
      <c r="AA248" s="3">
        <v>8</v>
      </c>
      <c r="AB248" s="5"/>
      <c r="AC248" s="3" t="s">
        <v>2227</v>
      </c>
      <c r="AD248" s="3">
        <v>9</v>
      </c>
      <c r="AE248" s="3" t="s">
        <v>2228</v>
      </c>
      <c r="AF248" s="3">
        <v>3</v>
      </c>
      <c r="AG248" s="3" t="s">
        <v>2229</v>
      </c>
      <c r="AH248" s="3" t="s">
        <v>197</v>
      </c>
      <c r="AI248" s="5"/>
      <c r="AJ248" s="3" t="s">
        <v>2230</v>
      </c>
      <c r="AK248" s="3" t="s">
        <v>111</v>
      </c>
      <c r="AL248" s="3" t="s">
        <v>2231</v>
      </c>
      <c r="AM248" s="3" t="s">
        <v>2232</v>
      </c>
      <c r="AN248" s="3" t="s">
        <v>2233</v>
      </c>
      <c r="AO248" s="6">
        <v>0.3125</v>
      </c>
      <c r="AP248" s="1">
        <f t="shared" si="55"/>
        <v>5</v>
      </c>
      <c r="AQ248" s="1">
        <f t="shared" si="56"/>
        <v>10</v>
      </c>
      <c r="AR248" s="1">
        <f t="shared" si="57"/>
        <v>10</v>
      </c>
      <c r="AS248" s="1">
        <f t="shared" si="58"/>
        <v>2</v>
      </c>
      <c r="AT248" s="1">
        <f t="shared" si="59"/>
        <v>1</v>
      </c>
      <c r="AU248" s="1">
        <f t="shared" si="60"/>
        <v>0</v>
      </c>
      <c r="AV248" s="1">
        <f t="shared" si="61"/>
        <v>0</v>
      </c>
      <c r="AW248" s="1">
        <f t="shared" si="62"/>
        <v>0</v>
      </c>
      <c r="AX248" s="1">
        <f t="shared" si="63"/>
        <v>8</v>
      </c>
      <c r="AY248" s="1">
        <f t="shared" si="64"/>
        <v>9</v>
      </c>
      <c r="AZ248" s="1">
        <f t="shared" si="65"/>
        <v>3</v>
      </c>
      <c r="BA248" s="1">
        <f t="shared" si="66"/>
        <v>5</v>
      </c>
      <c r="BB248" s="1">
        <f t="shared" si="67"/>
        <v>5</v>
      </c>
      <c r="BC248" s="21">
        <f t="shared" si="52"/>
        <v>5.6</v>
      </c>
      <c r="BD248" s="21">
        <f t="shared" si="53"/>
        <v>0</v>
      </c>
      <c r="BE248" s="21">
        <f t="shared" si="54"/>
        <v>6.333333333333333</v>
      </c>
      <c r="BF248" s="21">
        <f t="shared" si="68"/>
        <v>4.5666666666666664</v>
      </c>
      <c r="BG248" s="3" t="s">
        <v>2027</v>
      </c>
    </row>
    <row r="249" spans="1:59" ht="13" x14ac:dyDescent="0.15">
      <c r="A249" s="2">
        <v>43555.5529766088</v>
      </c>
      <c r="B249" s="3" t="s">
        <v>29</v>
      </c>
      <c r="C249" s="3" t="s">
        <v>2222</v>
      </c>
      <c r="D249" s="3" t="s">
        <v>2027</v>
      </c>
      <c r="E249" s="58" t="s">
        <v>2028</v>
      </c>
      <c r="F249" s="3" t="s">
        <v>33</v>
      </c>
      <c r="G249" s="3" t="s">
        <v>2234</v>
      </c>
      <c r="H249" s="3" t="s">
        <v>66</v>
      </c>
      <c r="I249" s="3">
        <v>3</v>
      </c>
      <c r="J249" s="3" t="s">
        <v>2235</v>
      </c>
      <c r="K249" s="3" t="s">
        <v>68</v>
      </c>
      <c r="L249" s="3">
        <v>3</v>
      </c>
      <c r="M249" s="3">
        <v>2</v>
      </c>
      <c r="N249" s="5"/>
      <c r="O249" s="3" t="s">
        <v>87</v>
      </c>
      <c r="P249" s="5"/>
      <c r="Q249" s="3">
        <v>3</v>
      </c>
      <c r="R249" s="3" t="s">
        <v>2236</v>
      </c>
      <c r="S249" s="3">
        <v>1</v>
      </c>
      <c r="T249" s="3" t="s">
        <v>2237</v>
      </c>
      <c r="U249" s="3">
        <v>2</v>
      </c>
      <c r="V249" s="3" t="s">
        <v>2238</v>
      </c>
      <c r="W249" s="3" t="s">
        <v>48</v>
      </c>
      <c r="X249" s="5"/>
      <c r="Y249" s="3" t="s">
        <v>50</v>
      </c>
      <c r="Z249" s="5"/>
      <c r="AA249" s="3">
        <v>2</v>
      </c>
      <c r="AB249" s="5"/>
      <c r="AC249" s="3" t="s">
        <v>2239</v>
      </c>
      <c r="AD249" s="3">
        <v>2</v>
      </c>
      <c r="AE249" s="3" t="s">
        <v>2240</v>
      </c>
      <c r="AF249" s="3">
        <v>6</v>
      </c>
      <c r="AG249" s="3" t="s">
        <v>2241</v>
      </c>
      <c r="AH249" s="3">
        <v>6</v>
      </c>
      <c r="AI249" s="5"/>
      <c r="AJ249" s="3" t="s">
        <v>2242</v>
      </c>
      <c r="AK249" s="3">
        <v>2</v>
      </c>
      <c r="AL249" s="3" t="s">
        <v>2243</v>
      </c>
      <c r="AM249" s="3" t="s">
        <v>2244</v>
      </c>
      <c r="AN249" s="3" t="s">
        <v>2233</v>
      </c>
      <c r="AO249" s="6">
        <v>0.32638888889050577</v>
      </c>
      <c r="AP249" s="1">
        <f t="shared" si="55"/>
        <v>3</v>
      </c>
      <c r="AQ249" s="1">
        <f t="shared" si="56"/>
        <v>10</v>
      </c>
      <c r="AR249" s="1">
        <f t="shared" si="57"/>
        <v>10</v>
      </c>
      <c r="AS249" s="1">
        <f t="shared" si="58"/>
        <v>3</v>
      </c>
      <c r="AT249" s="1">
        <f t="shared" si="59"/>
        <v>1</v>
      </c>
      <c r="AU249" s="1">
        <f t="shared" si="60"/>
        <v>2</v>
      </c>
      <c r="AV249" s="1">
        <f t="shared" si="61"/>
        <v>0</v>
      </c>
      <c r="AW249" s="1">
        <f t="shared" si="62"/>
        <v>0</v>
      </c>
      <c r="AX249" s="1">
        <f t="shared" si="63"/>
        <v>2</v>
      </c>
      <c r="AY249" s="1">
        <f t="shared" si="64"/>
        <v>2</v>
      </c>
      <c r="AZ249" s="1">
        <f t="shared" si="65"/>
        <v>6</v>
      </c>
      <c r="BA249" s="1">
        <f t="shared" si="66"/>
        <v>6</v>
      </c>
      <c r="BB249" s="1">
        <f t="shared" si="67"/>
        <v>2</v>
      </c>
      <c r="BC249" s="21">
        <f t="shared" si="52"/>
        <v>5.4</v>
      </c>
      <c r="BD249" s="21">
        <f t="shared" si="53"/>
        <v>1</v>
      </c>
      <c r="BE249" s="21">
        <f t="shared" si="54"/>
        <v>4</v>
      </c>
      <c r="BF249" s="21">
        <f t="shared" si="68"/>
        <v>3.9</v>
      </c>
      <c r="BG249" s="3" t="s">
        <v>2027</v>
      </c>
    </row>
    <row r="250" spans="1:59" ht="13" x14ac:dyDescent="0.15">
      <c r="A250" s="2">
        <v>43555.570449618055</v>
      </c>
      <c r="B250" s="3" t="s">
        <v>29</v>
      </c>
      <c r="C250" s="3" t="s">
        <v>2222</v>
      </c>
      <c r="D250" s="3" t="s">
        <v>2027</v>
      </c>
      <c r="E250" s="58" t="s">
        <v>2028</v>
      </c>
      <c r="F250" s="3" t="s">
        <v>33</v>
      </c>
      <c r="G250" s="3" t="s">
        <v>2245</v>
      </c>
      <c r="H250" s="3" t="s">
        <v>35</v>
      </c>
      <c r="I250" s="3">
        <v>3</v>
      </c>
      <c r="J250" s="3" t="s">
        <v>2246</v>
      </c>
      <c r="K250" s="3" t="s">
        <v>68</v>
      </c>
      <c r="L250" s="3">
        <v>3</v>
      </c>
      <c r="M250" s="3">
        <v>3</v>
      </c>
      <c r="N250" s="5"/>
      <c r="O250" s="3">
        <v>9</v>
      </c>
      <c r="P250" s="5"/>
      <c r="Q250" s="3">
        <v>1</v>
      </c>
      <c r="R250" s="3" t="s">
        <v>2247</v>
      </c>
      <c r="S250" s="3" t="s">
        <v>90</v>
      </c>
      <c r="T250" s="5"/>
      <c r="U250" s="3" t="s">
        <v>91</v>
      </c>
      <c r="V250" s="5"/>
      <c r="W250" s="3" t="s">
        <v>48</v>
      </c>
      <c r="X250" s="5"/>
      <c r="Y250" s="3">
        <v>1</v>
      </c>
      <c r="Z250" s="3" t="s">
        <v>2248</v>
      </c>
      <c r="AA250" s="3">
        <v>4</v>
      </c>
      <c r="AB250" s="5"/>
      <c r="AC250" s="3" t="s">
        <v>2249</v>
      </c>
      <c r="AD250" s="3">
        <v>7</v>
      </c>
      <c r="AE250" s="3" t="s">
        <v>2250</v>
      </c>
      <c r="AF250" s="3">
        <v>1</v>
      </c>
      <c r="AG250" s="3" t="s">
        <v>2251</v>
      </c>
      <c r="AH250" s="3" t="s">
        <v>197</v>
      </c>
      <c r="AI250" s="5"/>
      <c r="AJ250" s="3" t="s">
        <v>2252</v>
      </c>
      <c r="AK250" s="3">
        <v>3</v>
      </c>
      <c r="AL250" s="3" t="s">
        <v>2253</v>
      </c>
      <c r="AM250" s="3" t="s">
        <v>2254</v>
      </c>
      <c r="AN250" s="3" t="s">
        <v>2233</v>
      </c>
      <c r="AO250" s="6">
        <v>0.33333333333575865</v>
      </c>
      <c r="AP250" s="1">
        <f t="shared" si="55"/>
        <v>3</v>
      </c>
      <c r="AQ250" s="1">
        <f t="shared" si="56"/>
        <v>10</v>
      </c>
      <c r="AR250" s="1">
        <f t="shared" si="57"/>
        <v>9</v>
      </c>
      <c r="AS250" s="1">
        <f t="shared" si="58"/>
        <v>1</v>
      </c>
      <c r="AT250" s="1">
        <f t="shared" si="59"/>
        <v>0</v>
      </c>
      <c r="AU250" s="1">
        <f t="shared" si="60"/>
        <v>0</v>
      </c>
      <c r="AV250" s="1">
        <f t="shared" si="61"/>
        <v>0</v>
      </c>
      <c r="AW250" s="1">
        <f t="shared" si="62"/>
        <v>1</v>
      </c>
      <c r="AX250" s="1">
        <f t="shared" si="63"/>
        <v>4</v>
      </c>
      <c r="AY250" s="1">
        <f t="shared" si="64"/>
        <v>7</v>
      </c>
      <c r="AZ250" s="1">
        <f t="shared" si="65"/>
        <v>1</v>
      </c>
      <c r="BA250" s="1">
        <f t="shared" si="66"/>
        <v>5</v>
      </c>
      <c r="BB250" s="1">
        <f t="shared" si="67"/>
        <v>3</v>
      </c>
      <c r="BC250" s="21">
        <f t="shared" si="52"/>
        <v>4.5999999999999996</v>
      </c>
      <c r="BD250" s="21">
        <f t="shared" si="53"/>
        <v>0.16666666666666666</v>
      </c>
      <c r="BE250" s="21">
        <f t="shared" si="54"/>
        <v>4.333333333333333</v>
      </c>
      <c r="BF250" s="21">
        <f t="shared" si="68"/>
        <v>3.5</v>
      </c>
      <c r="BG250" s="3" t="s">
        <v>2027</v>
      </c>
    </row>
    <row r="251" spans="1:59" ht="13" x14ac:dyDescent="0.15">
      <c r="A251" s="2">
        <v>43555.637372187499</v>
      </c>
      <c r="B251" s="3" t="s">
        <v>29</v>
      </c>
      <c r="C251" s="3" t="s">
        <v>2222</v>
      </c>
      <c r="D251" s="3" t="s">
        <v>2027</v>
      </c>
      <c r="E251" s="58" t="s">
        <v>2028</v>
      </c>
      <c r="F251" s="3" t="s">
        <v>100</v>
      </c>
      <c r="G251" s="3" t="s">
        <v>2255</v>
      </c>
      <c r="H251" s="3" t="s">
        <v>35</v>
      </c>
      <c r="I251" s="3">
        <v>6</v>
      </c>
      <c r="J251" s="3" t="s">
        <v>2256</v>
      </c>
      <c r="K251" s="3">
        <v>7</v>
      </c>
      <c r="L251" s="3">
        <v>2</v>
      </c>
      <c r="M251" s="3">
        <v>2</v>
      </c>
      <c r="N251" s="5"/>
      <c r="O251" s="3">
        <v>8</v>
      </c>
      <c r="P251" s="3" t="s">
        <v>2257</v>
      </c>
      <c r="Q251" s="3">
        <v>8</v>
      </c>
      <c r="R251" s="3" t="s">
        <v>2258</v>
      </c>
      <c r="S251" s="3" t="s">
        <v>90</v>
      </c>
      <c r="T251" s="5"/>
      <c r="U251" s="3">
        <v>2</v>
      </c>
      <c r="V251" s="3" t="s">
        <v>2259</v>
      </c>
      <c r="W251" s="3" t="s">
        <v>48</v>
      </c>
      <c r="X251" s="5"/>
      <c r="Y251" s="3">
        <v>2</v>
      </c>
      <c r="Z251" s="3" t="s">
        <v>2260</v>
      </c>
      <c r="AA251" s="3">
        <v>8</v>
      </c>
      <c r="AB251" s="5"/>
      <c r="AC251" s="3" t="s">
        <v>2261</v>
      </c>
      <c r="AD251" s="3">
        <v>6</v>
      </c>
      <c r="AE251" s="5"/>
      <c r="AF251" s="3" t="s">
        <v>275</v>
      </c>
      <c r="AG251" s="5"/>
      <c r="AH251" s="3" t="s">
        <v>58</v>
      </c>
      <c r="AI251" s="5"/>
      <c r="AJ251" s="5"/>
      <c r="AK251" s="3">
        <v>7</v>
      </c>
      <c r="AL251" s="3" t="s">
        <v>2262</v>
      </c>
      <c r="AM251" s="3" t="s">
        <v>2263</v>
      </c>
      <c r="AN251" s="3" t="s">
        <v>2233</v>
      </c>
      <c r="AO251" s="6">
        <v>0.31944444444525288</v>
      </c>
      <c r="AP251" s="1">
        <f t="shared" si="55"/>
        <v>6</v>
      </c>
      <c r="AQ251" s="1">
        <f t="shared" si="56"/>
        <v>7</v>
      </c>
      <c r="AR251" s="1">
        <f t="shared" si="57"/>
        <v>8</v>
      </c>
      <c r="AS251" s="1">
        <f t="shared" si="58"/>
        <v>8</v>
      </c>
      <c r="AT251" s="1">
        <f t="shared" si="59"/>
        <v>0</v>
      </c>
      <c r="AU251" s="1">
        <f t="shared" si="60"/>
        <v>2</v>
      </c>
      <c r="AV251" s="1">
        <f t="shared" si="61"/>
        <v>0</v>
      </c>
      <c r="AW251" s="1">
        <f t="shared" si="62"/>
        <v>2</v>
      </c>
      <c r="AX251" s="1">
        <f t="shared" si="63"/>
        <v>8</v>
      </c>
      <c r="AY251" s="1">
        <f t="shared" si="64"/>
        <v>6</v>
      </c>
      <c r="AZ251" s="1">
        <f t="shared" si="65"/>
        <v>0</v>
      </c>
      <c r="BA251" s="1">
        <f t="shared" si="66"/>
        <v>0</v>
      </c>
      <c r="BB251" s="1">
        <f t="shared" si="67"/>
        <v>7</v>
      </c>
      <c r="BC251" s="21">
        <f t="shared" si="52"/>
        <v>5.8</v>
      </c>
      <c r="BD251" s="21">
        <f t="shared" si="53"/>
        <v>1.3333333333333333</v>
      </c>
      <c r="BE251" s="21">
        <f t="shared" si="54"/>
        <v>3.6666666666666665</v>
      </c>
      <c r="BF251" s="21">
        <f t="shared" si="68"/>
        <v>4.5999999999999996</v>
      </c>
      <c r="BG251" s="3" t="s">
        <v>2027</v>
      </c>
    </row>
    <row r="252" spans="1:59" ht="13" x14ac:dyDescent="0.15">
      <c r="A252" s="2">
        <v>43555.646030509262</v>
      </c>
      <c r="B252" s="3" t="s">
        <v>29</v>
      </c>
      <c r="C252" s="3" t="s">
        <v>2222</v>
      </c>
      <c r="D252" s="3" t="s">
        <v>2027</v>
      </c>
      <c r="E252" s="58" t="s">
        <v>2028</v>
      </c>
      <c r="F252" s="3" t="s">
        <v>100</v>
      </c>
      <c r="G252" s="3" t="s">
        <v>2264</v>
      </c>
      <c r="H252" s="3" t="s">
        <v>264</v>
      </c>
      <c r="I252" s="3" t="s">
        <v>36</v>
      </c>
      <c r="J252" s="5"/>
      <c r="K252" s="3">
        <v>7</v>
      </c>
      <c r="L252" s="3">
        <v>2</v>
      </c>
      <c r="M252" s="3">
        <v>2</v>
      </c>
      <c r="N252" s="5"/>
      <c r="O252" s="3" t="s">
        <v>87</v>
      </c>
      <c r="P252" s="5"/>
      <c r="Q252" s="3">
        <v>3</v>
      </c>
      <c r="R252" s="3" t="s">
        <v>2265</v>
      </c>
      <c r="S252" s="3" t="s">
        <v>90</v>
      </c>
      <c r="T252" s="5"/>
      <c r="U252" s="3" t="s">
        <v>91</v>
      </c>
      <c r="V252" s="5"/>
      <c r="W252" s="3" t="s">
        <v>48</v>
      </c>
      <c r="X252" s="5"/>
      <c r="Y252" s="3" t="s">
        <v>50</v>
      </c>
      <c r="Z252" s="5"/>
      <c r="AA252" s="3">
        <v>8</v>
      </c>
      <c r="AB252" s="5"/>
      <c r="AC252" s="5"/>
      <c r="AD252" s="3">
        <v>9</v>
      </c>
      <c r="AE252" s="3" t="s">
        <v>2266</v>
      </c>
      <c r="AF252" s="3" t="s">
        <v>275</v>
      </c>
      <c r="AG252" s="5"/>
      <c r="AH252" s="3" t="s">
        <v>58</v>
      </c>
      <c r="AI252" s="5"/>
      <c r="AJ252" s="5"/>
      <c r="AK252" s="3">
        <v>3</v>
      </c>
      <c r="AL252" s="3" t="s">
        <v>2267</v>
      </c>
      <c r="AM252" s="3" t="s">
        <v>2268</v>
      </c>
      <c r="AN252" s="3" t="s">
        <v>2233</v>
      </c>
      <c r="AO252" s="6">
        <v>0.33333333333575865</v>
      </c>
      <c r="AP252" s="1">
        <f t="shared" si="55"/>
        <v>5</v>
      </c>
      <c r="AQ252" s="1">
        <f t="shared" si="56"/>
        <v>7</v>
      </c>
      <c r="AR252" s="1">
        <f t="shared" si="57"/>
        <v>10</v>
      </c>
      <c r="AS252" s="1">
        <f t="shared" si="58"/>
        <v>3</v>
      </c>
      <c r="AT252" s="1">
        <f t="shared" si="59"/>
        <v>0</v>
      </c>
      <c r="AU252" s="1">
        <f t="shared" si="60"/>
        <v>0</v>
      </c>
      <c r="AV252" s="1">
        <f t="shared" si="61"/>
        <v>0</v>
      </c>
      <c r="AW252" s="1">
        <f t="shared" si="62"/>
        <v>0</v>
      </c>
      <c r="AX252" s="1">
        <f t="shared" si="63"/>
        <v>8</v>
      </c>
      <c r="AY252" s="1">
        <f t="shared" si="64"/>
        <v>9</v>
      </c>
      <c r="AZ252" s="1">
        <f t="shared" si="65"/>
        <v>0</v>
      </c>
      <c r="BA252" s="1">
        <f t="shared" si="66"/>
        <v>0</v>
      </c>
      <c r="BB252" s="1">
        <f t="shared" si="67"/>
        <v>3</v>
      </c>
      <c r="BC252" s="21">
        <f t="shared" si="52"/>
        <v>5</v>
      </c>
      <c r="BD252" s="21">
        <f t="shared" si="53"/>
        <v>0</v>
      </c>
      <c r="BE252" s="21">
        <f t="shared" si="54"/>
        <v>4.166666666666667</v>
      </c>
      <c r="BF252" s="21">
        <f t="shared" si="68"/>
        <v>3.6333333333333333</v>
      </c>
      <c r="BG252" s="3" t="s">
        <v>2027</v>
      </c>
    </row>
    <row r="253" spans="1:59" ht="13" x14ac:dyDescent="0.15">
      <c r="A253" s="2">
        <v>43555.656231087967</v>
      </c>
      <c r="B253" s="3" t="s">
        <v>29</v>
      </c>
      <c r="C253" s="3" t="s">
        <v>2269</v>
      </c>
      <c r="D253" s="3" t="s">
        <v>2027</v>
      </c>
      <c r="E253" s="58" t="s">
        <v>2028</v>
      </c>
      <c r="F253" s="3" t="s">
        <v>187</v>
      </c>
      <c r="G253" s="3" t="s">
        <v>2270</v>
      </c>
      <c r="H253" s="3" t="s">
        <v>35</v>
      </c>
      <c r="I253" s="3">
        <v>6</v>
      </c>
      <c r="J253" s="3" t="s">
        <v>2271</v>
      </c>
      <c r="K253" s="3">
        <v>6</v>
      </c>
      <c r="L253" s="3">
        <v>3</v>
      </c>
      <c r="M253" s="4">
        <v>2.5</v>
      </c>
      <c r="N253" s="3" t="s">
        <v>2272</v>
      </c>
      <c r="O253" s="3">
        <v>8</v>
      </c>
      <c r="P253" s="3" t="s">
        <v>2273</v>
      </c>
      <c r="Q253" s="3">
        <v>7</v>
      </c>
      <c r="R253" s="3" t="s">
        <v>2274</v>
      </c>
      <c r="S253" s="3" t="s">
        <v>44</v>
      </c>
      <c r="T253" s="3" t="s">
        <v>2275</v>
      </c>
      <c r="U253" s="3">
        <v>6</v>
      </c>
      <c r="V253" s="5"/>
      <c r="W253" s="3" t="s">
        <v>48</v>
      </c>
      <c r="X253" s="5"/>
      <c r="Y253" s="3" t="s">
        <v>50</v>
      </c>
      <c r="Z253" s="5"/>
      <c r="AA253" s="3">
        <v>6</v>
      </c>
      <c r="AB253" s="3">
        <v>60</v>
      </c>
      <c r="AC253" s="3" t="s">
        <v>2276</v>
      </c>
      <c r="AD253" s="3">
        <v>7</v>
      </c>
      <c r="AE253" s="5"/>
      <c r="AF253" s="3" t="s">
        <v>275</v>
      </c>
      <c r="AG253" s="5"/>
      <c r="AH253" s="3" t="s">
        <v>58</v>
      </c>
      <c r="AI253" s="3">
        <v>0</v>
      </c>
      <c r="AJ253" s="5"/>
      <c r="AK253" s="3">
        <v>7</v>
      </c>
      <c r="AL253" s="5"/>
      <c r="AM253" s="3" t="s">
        <v>2277</v>
      </c>
      <c r="AN253" s="3" t="s">
        <v>2278</v>
      </c>
      <c r="AO253" s="6">
        <v>0.41666666666424135</v>
      </c>
      <c r="AP253" s="1">
        <f t="shared" si="55"/>
        <v>6</v>
      </c>
      <c r="AQ253" s="1">
        <f t="shared" si="56"/>
        <v>6</v>
      </c>
      <c r="AR253" s="1">
        <f t="shared" si="57"/>
        <v>8</v>
      </c>
      <c r="AS253" s="1">
        <f t="shared" si="58"/>
        <v>7</v>
      </c>
      <c r="AT253" s="1">
        <f t="shared" si="59"/>
        <v>5</v>
      </c>
      <c r="AU253" s="1">
        <f t="shared" si="60"/>
        <v>6</v>
      </c>
      <c r="AV253" s="1">
        <f t="shared" si="61"/>
        <v>0</v>
      </c>
      <c r="AW253" s="1">
        <f t="shared" si="62"/>
        <v>0</v>
      </c>
      <c r="AX253" s="1">
        <f t="shared" si="63"/>
        <v>6</v>
      </c>
      <c r="AY253" s="1">
        <f t="shared" si="64"/>
        <v>7</v>
      </c>
      <c r="AZ253" s="1">
        <f t="shared" si="65"/>
        <v>0</v>
      </c>
      <c r="BA253" s="1">
        <f t="shared" si="66"/>
        <v>0</v>
      </c>
      <c r="BB253" s="1">
        <f t="shared" si="67"/>
        <v>7</v>
      </c>
      <c r="BC253" s="21">
        <f t="shared" si="52"/>
        <v>6.4</v>
      </c>
      <c r="BD253" s="21">
        <f t="shared" si="53"/>
        <v>3</v>
      </c>
      <c r="BE253" s="21">
        <f t="shared" si="54"/>
        <v>3.1666666666666665</v>
      </c>
      <c r="BF253" s="21">
        <f t="shared" si="68"/>
        <v>5.1333333333333337</v>
      </c>
      <c r="BG253" s="3" t="s">
        <v>2027</v>
      </c>
    </row>
    <row r="254" spans="1:59" ht="13" x14ac:dyDescent="0.15">
      <c r="A254" s="2">
        <v>43555.661235104169</v>
      </c>
      <c r="B254" s="3" t="s">
        <v>29</v>
      </c>
      <c r="C254" s="3" t="s">
        <v>2222</v>
      </c>
      <c r="D254" s="3" t="s">
        <v>2027</v>
      </c>
      <c r="E254" s="58" t="s">
        <v>2028</v>
      </c>
      <c r="F254" s="3" t="s">
        <v>100</v>
      </c>
      <c r="G254" s="3" t="s">
        <v>2279</v>
      </c>
      <c r="H254" s="3" t="s">
        <v>264</v>
      </c>
      <c r="I254" s="3" t="s">
        <v>36</v>
      </c>
      <c r="J254" s="5"/>
      <c r="K254" s="3">
        <v>7</v>
      </c>
      <c r="L254" s="3">
        <v>2</v>
      </c>
      <c r="M254" s="3">
        <v>2</v>
      </c>
      <c r="N254" s="5"/>
      <c r="O254" s="3" t="s">
        <v>87</v>
      </c>
      <c r="P254" s="5"/>
      <c r="Q254" s="3">
        <v>6</v>
      </c>
      <c r="R254" s="3" t="s">
        <v>2280</v>
      </c>
      <c r="S254" s="3" t="s">
        <v>90</v>
      </c>
      <c r="T254" s="5"/>
      <c r="U254" s="3" t="s">
        <v>91</v>
      </c>
      <c r="V254" s="5"/>
      <c r="W254" s="3" t="s">
        <v>48</v>
      </c>
      <c r="X254" s="5"/>
      <c r="Y254" s="3" t="s">
        <v>50</v>
      </c>
      <c r="Z254" s="5"/>
      <c r="AA254" s="3">
        <v>9</v>
      </c>
      <c r="AB254" s="5"/>
      <c r="AC254" s="3" t="s">
        <v>2281</v>
      </c>
      <c r="AD254" s="3">
        <v>9</v>
      </c>
      <c r="AE254" s="5"/>
      <c r="AF254" s="3" t="s">
        <v>275</v>
      </c>
      <c r="AG254" s="5"/>
      <c r="AH254" s="3" t="s">
        <v>58</v>
      </c>
      <c r="AI254" s="5"/>
      <c r="AJ254" s="5"/>
      <c r="AK254" s="3" t="s">
        <v>111</v>
      </c>
      <c r="AL254" s="3" t="s">
        <v>2282</v>
      </c>
      <c r="AM254" s="3" t="s">
        <v>2283</v>
      </c>
      <c r="AN254" s="3" t="s">
        <v>2233</v>
      </c>
      <c r="AO254" s="6">
        <v>0.34027777778101154</v>
      </c>
      <c r="AP254" s="1">
        <f t="shared" si="55"/>
        <v>5</v>
      </c>
      <c r="AQ254" s="1">
        <f t="shared" si="56"/>
        <v>7</v>
      </c>
      <c r="AR254" s="1">
        <f t="shared" si="57"/>
        <v>10</v>
      </c>
      <c r="AS254" s="1">
        <f t="shared" si="58"/>
        <v>6</v>
      </c>
      <c r="AT254" s="1">
        <f t="shared" si="59"/>
        <v>0</v>
      </c>
      <c r="AU254" s="1">
        <f t="shared" si="60"/>
        <v>0</v>
      </c>
      <c r="AV254" s="1">
        <f t="shared" si="61"/>
        <v>0</v>
      </c>
      <c r="AW254" s="1">
        <f t="shared" si="62"/>
        <v>0</v>
      </c>
      <c r="AX254" s="1">
        <f t="shared" si="63"/>
        <v>9</v>
      </c>
      <c r="AY254" s="1">
        <f t="shared" si="64"/>
        <v>9</v>
      </c>
      <c r="AZ254" s="1">
        <f t="shared" si="65"/>
        <v>0</v>
      </c>
      <c r="BA254" s="1">
        <f t="shared" si="66"/>
        <v>0</v>
      </c>
      <c r="BB254" s="1">
        <f t="shared" si="67"/>
        <v>5</v>
      </c>
      <c r="BC254" s="21">
        <f t="shared" si="52"/>
        <v>5.6</v>
      </c>
      <c r="BD254" s="21">
        <f t="shared" si="53"/>
        <v>0</v>
      </c>
      <c r="BE254" s="21">
        <f t="shared" si="54"/>
        <v>4.5</v>
      </c>
      <c r="BF254" s="21">
        <f t="shared" si="68"/>
        <v>4.2</v>
      </c>
      <c r="BG254" s="3" t="s">
        <v>2027</v>
      </c>
    </row>
    <row r="255" spans="1:59" ht="13" x14ac:dyDescent="0.15">
      <c r="A255" s="2">
        <v>43555.669354675927</v>
      </c>
      <c r="B255" s="3" t="s">
        <v>29</v>
      </c>
      <c r="C255" s="3" t="s">
        <v>2269</v>
      </c>
      <c r="D255" s="3" t="s">
        <v>2027</v>
      </c>
      <c r="E255" s="58" t="s">
        <v>2028</v>
      </c>
      <c r="F255" s="3" t="s">
        <v>100</v>
      </c>
      <c r="G255" s="3" t="s">
        <v>2284</v>
      </c>
      <c r="H255" s="3" t="s">
        <v>66</v>
      </c>
      <c r="I255" s="3">
        <v>3</v>
      </c>
      <c r="J255" s="3" t="s">
        <v>2285</v>
      </c>
      <c r="K255" s="3" t="s">
        <v>68</v>
      </c>
      <c r="L255" s="4">
        <v>6.5</v>
      </c>
      <c r="M255" s="4">
        <v>2.5</v>
      </c>
      <c r="N255" s="5"/>
      <c r="O255" s="3">
        <v>8</v>
      </c>
      <c r="P255" s="3" t="s">
        <v>2286</v>
      </c>
      <c r="Q255" s="3">
        <v>2</v>
      </c>
      <c r="R255" s="3" t="s">
        <v>2287</v>
      </c>
      <c r="S255" s="3" t="s">
        <v>44</v>
      </c>
      <c r="T255" s="5"/>
      <c r="U255" s="3">
        <v>7</v>
      </c>
      <c r="V255" s="3" t="s">
        <v>2288</v>
      </c>
      <c r="W255" s="3" t="s">
        <v>48</v>
      </c>
      <c r="X255" s="5"/>
      <c r="Y255" s="3" t="s">
        <v>50</v>
      </c>
      <c r="Z255" s="5"/>
      <c r="AA255" s="3" t="s">
        <v>777</v>
      </c>
      <c r="AB255" s="3">
        <v>100</v>
      </c>
      <c r="AC255" s="3" t="s">
        <v>2289</v>
      </c>
      <c r="AD255" s="3">
        <v>2</v>
      </c>
      <c r="AE255" s="5"/>
      <c r="AF255" s="3" t="s">
        <v>56</v>
      </c>
      <c r="AG255" s="3" t="s">
        <v>2290</v>
      </c>
      <c r="AH255" s="3" t="s">
        <v>197</v>
      </c>
      <c r="AI255" s="3">
        <v>6</v>
      </c>
      <c r="AJ255" s="3" t="s">
        <v>2291</v>
      </c>
      <c r="AK255" s="3" t="s">
        <v>574</v>
      </c>
      <c r="AL255" s="3" t="s">
        <v>2292</v>
      </c>
      <c r="AM255" s="3" t="s">
        <v>2293</v>
      </c>
      <c r="AN255" s="3" t="s">
        <v>2278</v>
      </c>
      <c r="AO255" s="6">
        <v>0.4375</v>
      </c>
      <c r="AP255" s="1">
        <f t="shared" si="55"/>
        <v>3</v>
      </c>
      <c r="AQ255" s="1">
        <f t="shared" si="56"/>
        <v>10</v>
      </c>
      <c r="AR255" s="1">
        <f t="shared" si="57"/>
        <v>8</v>
      </c>
      <c r="AS255" s="1">
        <f t="shared" si="58"/>
        <v>2</v>
      </c>
      <c r="AT255" s="1">
        <f t="shared" si="59"/>
        <v>5</v>
      </c>
      <c r="AU255" s="1">
        <f t="shared" si="60"/>
        <v>7</v>
      </c>
      <c r="AV255" s="1">
        <f t="shared" si="61"/>
        <v>0</v>
      </c>
      <c r="AW255" s="1">
        <f t="shared" si="62"/>
        <v>0</v>
      </c>
      <c r="AX255" s="1">
        <f t="shared" si="63"/>
        <v>0</v>
      </c>
      <c r="AY255" s="1">
        <f t="shared" si="64"/>
        <v>2</v>
      </c>
      <c r="AZ255" s="1">
        <f t="shared" si="65"/>
        <v>5</v>
      </c>
      <c r="BA255" s="1">
        <f t="shared" si="66"/>
        <v>5</v>
      </c>
      <c r="BB255" s="1">
        <f t="shared" si="67"/>
        <v>0</v>
      </c>
      <c r="BC255" s="21">
        <f t="shared" si="52"/>
        <v>5.6</v>
      </c>
      <c r="BD255" s="21">
        <f t="shared" si="53"/>
        <v>3.5</v>
      </c>
      <c r="BE255" s="21">
        <f t="shared" si="54"/>
        <v>2.8333333333333335</v>
      </c>
      <c r="BF255" s="21">
        <f t="shared" si="68"/>
        <v>4.0666666666666664</v>
      </c>
      <c r="BG255" s="3" t="s">
        <v>2027</v>
      </c>
    </row>
    <row r="256" spans="1:59" ht="13" x14ac:dyDescent="0.15">
      <c r="A256" s="2">
        <v>43555.676345648149</v>
      </c>
      <c r="B256" s="3" t="s">
        <v>29</v>
      </c>
      <c r="C256" s="3" t="s">
        <v>2222</v>
      </c>
      <c r="D256" s="3" t="s">
        <v>2027</v>
      </c>
      <c r="E256" s="58" t="s">
        <v>2028</v>
      </c>
      <c r="F256" s="3" t="s">
        <v>100</v>
      </c>
      <c r="G256" s="3" t="s">
        <v>2294</v>
      </c>
      <c r="H256" s="3" t="s">
        <v>35</v>
      </c>
      <c r="I256" s="3">
        <v>7</v>
      </c>
      <c r="J256" s="5"/>
      <c r="K256" s="3" t="s">
        <v>68</v>
      </c>
      <c r="L256" s="3">
        <v>4</v>
      </c>
      <c r="M256" s="3">
        <v>3</v>
      </c>
      <c r="N256" s="5"/>
      <c r="O256" s="3" t="s">
        <v>87</v>
      </c>
      <c r="P256" s="5"/>
      <c r="Q256" s="3">
        <v>6</v>
      </c>
      <c r="R256" s="3" t="s">
        <v>2295</v>
      </c>
      <c r="S256" s="3" t="s">
        <v>90</v>
      </c>
      <c r="T256" s="5"/>
      <c r="U256" s="3">
        <v>3</v>
      </c>
      <c r="V256" s="3" t="s">
        <v>2296</v>
      </c>
      <c r="W256" s="3" t="s">
        <v>48</v>
      </c>
      <c r="X256" s="5"/>
      <c r="Y256" s="3">
        <v>2</v>
      </c>
      <c r="Z256" s="3" t="s">
        <v>2297</v>
      </c>
      <c r="AA256" s="3" t="s">
        <v>52</v>
      </c>
      <c r="AB256" s="5"/>
      <c r="AC256" s="3" t="s">
        <v>2298</v>
      </c>
      <c r="AD256" s="3" t="s">
        <v>54</v>
      </c>
      <c r="AE256" s="5"/>
      <c r="AF256" s="3">
        <v>2</v>
      </c>
      <c r="AG256" s="3" t="s">
        <v>2299</v>
      </c>
      <c r="AH256" s="3">
        <v>4</v>
      </c>
      <c r="AI256" s="3">
        <v>3</v>
      </c>
      <c r="AJ256" s="3" t="s">
        <v>2300</v>
      </c>
      <c r="AK256" s="3">
        <v>6</v>
      </c>
      <c r="AL256" s="3" t="s">
        <v>2301</v>
      </c>
      <c r="AM256" s="3" t="s">
        <v>2302</v>
      </c>
      <c r="AN256" s="3" t="s">
        <v>2233</v>
      </c>
      <c r="AO256" s="6">
        <v>0.34722222221898846</v>
      </c>
      <c r="AP256" s="1">
        <f t="shared" si="55"/>
        <v>7</v>
      </c>
      <c r="AQ256" s="1">
        <f t="shared" si="56"/>
        <v>10</v>
      </c>
      <c r="AR256" s="1">
        <f t="shared" si="57"/>
        <v>10</v>
      </c>
      <c r="AS256" s="1">
        <f t="shared" si="58"/>
        <v>6</v>
      </c>
      <c r="AT256" s="1">
        <f t="shared" si="59"/>
        <v>0</v>
      </c>
      <c r="AU256" s="1">
        <f t="shared" si="60"/>
        <v>3</v>
      </c>
      <c r="AV256" s="1">
        <f t="shared" si="61"/>
        <v>0</v>
      </c>
      <c r="AW256" s="1">
        <f t="shared" si="62"/>
        <v>2</v>
      </c>
      <c r="AX256" s="1">
        <f t="shared" si="63"/>
        <v>5</v>
      </c>
      <c r="AY256" s="1">
        <f t="shared" si="64"/>
        <v>5</v>
      </c>
      <c r="AZ256" s="1">
        <f t="shared" si="65"/>
        <v>2</v>
      </c>
      <c r="BA256" s="1">
        <f t="shared" si="66"/>
        <v>4</v>
      </c>
      <c r="BB256" s="1">
        <f t="shared" si="67"/>
        <v>6</v>
      </c>
      <c r="BC256" s="21">
        <f t="shared" si="52"/>
        <v>6.6</v>
      </c>
      <c r="BD256" s="21">
        <f t="shared" si="53"/>
        <v>1.8333333333333333</v>
      </c>
      <c r="BE256" s="21">
        <f t="shared" si="54"/>
        <v>4.166666666666667</v>
      </c>
      <c r="BF256" s="21">
        <f t="shared" si="68"/>
        <v>5.0999999999999996</v>
      </c>
      <c r="BG256" s="3" t="s">
        <v>2027</v>
      </c>
    </row>
    <row r="257" spans="1:59" ht="13" x14ac:dyDescent="0.15">
      <c r="A257" s="2">
        <v>43555.721446284719</v>
      </c>
      <c r="B257" s="3" t="s">
        <v>29</v>
      </c>
      <c r="C257" s="3" t="s">
        <v>2222</v>
      </c>
      <c r="D257" s="3" t="s">
        <v>2027</v>
      </c>
      <c r="E257" s="58" t="s">
        <v>2028</v>
      </c>
      <c r="F257" s="3" t="s">
        <v>147</v>
      </c>
      <c r="G257" s="3" t="s">
        <v>2303</v>
      </c>
      <c r="H257" s="3" t="s">
        <v>66</v>
      </c>
      <c r="I257" s="3">
        <v>4</v>
      </c>
      <c r="J257" s="3" t="s">
        <v>2304</v>
      </c>
      <c r="K257" s="3">
        <v>7</v>
      </c>
      <c r="L257" s="3">
        <v>2.5</v>
      </c>
      <c r="M257" s="3">
        <v>1.2</v>
      </c>
      <c r="N257" s="3" t="s">
        <v>2305</v>
      </c>
      <c r="O257" s="3" t="s">
        <v>40</v>
      </c>
      <c r="P257" s="3" t="s">
        <v>2306</v>
      </c>
      <c r="Q257" s="3">
        <v>4</v>
      </c>
      <c r="R257" s="3" t="s">
        <v>2307</v>
      </c>
      <c r="S257" s="3">
        <v>3</v>
      </c>
      <c r="T257" s="3" t="s">
        <v>2308</v>
      </c>
      <c r="U257" s="3">
        <v>3</v>
      </c>
      <c r="V257" s="3" t="s">
        <v>2309</v>
      </c>
      <c r="W257" s="3" t="s">
        <v>48</v>
      </c>
      <c r="X257" s="5"/>
      <c r="Y257" s="3" t="s">
        <v>50</v>
      </c>
      <c r="Z257" s="5"/>
      <c r="AA257" s="3">
        <v>2</v>
      </c>
      <c r="AB257" s="5"/>
      <c r="AC257" s="3" t="s">
        <v>2310</v>
      </c>
      <c r="AD257" s="3" t="s">
        <v>54</v>
      </c>
      <c r="AE257" s="3" t="s">
        <v>2311</v>
      </c>
      <c r="AF257" s="3" t="s">
        <v>275</v>
      </c>
      <c r="AG257" s="3" t="s">
        <v>2312</v>
      </c>
      <c r="AH257" s="3" t="s">
        <v>197</v>
      </c>
      <c r="AI257" s="3">
        <v>6</v>
      </c>
      <c r="AJ257" s="3" t="s">
        <v>2313</v>
      </c>
      <c r="AK257" s="3">
        <v>7</v>
      </c>
      <c r="AL257" s="3" t="s">
        <v>2314</v>
      </c>
      <c r="AM257" s="3" t="s">
        <v>2315</v>
      </c>
      <c r="AN257" s="3" t="s">
        <v>2233</v>
      </c>
      <c r="AO257" s="6">
        <v>0.41666666666424135</v>
      </c>
      <c r="AP257" s="1">
        <f t="shared" si="55"/>
        <v>4</v>
      </c>
      <c r="AQ257" s="1">
        <f t="shared" si="56"/>
        <v>7</v>
      </c>
      <c r="AR257" s="1">
        <f t="shared" si="57"/>
        <v>5</v>
      </c>
      <c r="AS257" s="1">
        <f t="shared" si="58"/>
        <v>4</v>
      </c>
      <c r="AT257" s="1">
        <f t="shared" si="59"/>
        <v>3</v>
      </c>
      <c r="AU257" s="1">
        <f t="shared" si="60"/>
        <v>3</v>
      </c>
      <c r="AV257" s="1">
        <f t="shared" si="61"/>
        <v>0</v>
      </c>
      <c r="AW257" s="1">
        <f t="shared" si="62"/>
        <v>0</v>
      </c>
      <c r="AX257" s="1">
        <f t="shared" si="63"/>
        <v>2</v>
      </c>
      <c r="AY257" s="1">
        <f t="shared" si="64"/>
        <v>5</v>
      </c>
      <c r="AZ257" s="1">
        <f t="shared" si="65"/>
        <v>0</v>
      </c>
      <c r="BA257" s="1">
        <f t="shared" si="66"/>
        <v>5</v>
      </c>
      <c r="BB257" s="1">
        <f t="shared" si="67"/>
        <v>7</v>
      </c>
      <c r="BC257" s="21">
        <f t="shared" si="52"/>
        <v>4.5999999999999996</v>
      </c>
      <c r="BD257" s="21">
        <f t="shared" si="53"/>
        <v>1.5</v>
      </c>
      <c r="BE257" s="21">
        <f t="shared" si="54"/>
        <v>3.1666666666666665</v>
      </c>
      <c r="BF257" s="21">
        <f t="shared" si="68"/>
        <v>3.9333333333333331</v>
      </c>
      <c r="BG257" s="3" t="s">
        <v>2027</v>
      </c>
    </row>
    <row r="258" spans="1:59" ht="13" x14ac:dyDescent="0.15">
      <c r="A258" s="2">
        <v>43555.728367546297</v>
      </c>
      <c r="B258" s="3" t="s">
        <v>29</v>
      </c>
      <c r="C258" s="3" t="s">
        <v>2222</v>
      </c>
      <c r="D258" s="3" t="s">
        <v>2027</v>
      </c>
      <c r="E258" s="58" t="s">
        <v>2028</v>
      </c>
      <c r="F258" s="3" t="s">
        <v>147</v>
      </c>
      <c r="G258" s="3" t="s">
        <v>2316</v>
      </c>
      <c r="H258" s="3" t="s">
        <v>35</v>
      </c>
      <c r="I258" s="3">
        <v>8</v>
      </c>
      <c r="J258" s="3" t="s">
        <v>2317</v>
      </c>
      <c r="K258" s="3">
        <v>8</v>
      </c>
      <c r="L258" s="3">
        <v>3</v>
      </c>
      <c r="M258" s="3">
        <v>2</v>
      </c>
      <c r="N258" s="5"/>
      <c r="O258" s="3" t="s">
        <v>87</v>
      </c>
      <c r="P258" s="5"/>
      <c r="Q258" s="3">
        <v>9</v>
      </c>
      <c r="R258" s="5"/>
      <c r="S258" s="3" t="s">
        <v>44</v>
      </c>
      <c r="T258" s="3" t="s">
        <v>2318</v>
      </c>
      <c r="U258" s="3" t="s">
        <v>91</v>
      </c>
      <c r="V258" s="5"/>
      <c r="W258" s="3" t="s">
        <v>48</v>
      </c>
      <c r="X258" s="5"/>
      <c r="Y258" s="3" t="s">
        <v>50</v>
      </c>
      <c r="Z258" s="5"/>
      <c r="AA258" s="3">
        <v>6</v>
      </c>
      <c r="AB258" s="5"/>
      <c r="AC258" s="3" t="s">
        <v>2319</v>
      </c>
      <c r="AD258" s="3">
        <v>7</v>
      </c>
      <c r="AE258" s="5"/>
      <c r="AF258" s="3">
        <v>7</v>
      </c>
      <c r="AG258" s="3" t="s">
        <v>2320</v>
      </c>
      <c r="AH258" s="3" t="s">
        <v>197</v>
      </c>
      <c r="AI258" s="3">
        <v>8</v>
      </c>
      <c r="AJ258" s="3" t="s">
        <v>2321</v>
      </c>
      <c r="AK258" s="3">
        <v>6</v>
      </c>
      <c r="AL258" s="3" t="s">
        <v>2322</v>
      </c>
      <c r="AM258" s="3" t="s">
        <v>2323</v>
      </c>
      <c r="AN258" s="3" t="s">
        <v>2233</v>
      </c>
      <c r="AO258" s="6">
        <v>0.42361111110949423</v>
      </c>
      <c r="AP258" s="1">
        <f t="shared" si="55"/>
        <v>8</v>
      </c>
      <c r="AQ258" s="1">
        <f t="shared" si="56"/>
        <v>8</v>
      </c>
      <c r="AR258" s="1">
        <f t="shared" si="57"/>
        <v>10</v>
      </c>
      <c r="AS258" s="1">
        <f t="shared" si="58"/>
        <v>9</v>
      </c>
      <c r="AT258" s="1">
        <f t="shared" si="59"/>
        <v>5</v>
      </c>
      <c r="AU258" s="1">
        <f t="shared" si="60"/>
        <v>0</v>
      </c>
      <c r="AV258" s="1">
        <f t="shared" si="61"/>
        <v>0</v>
      </c>
      <c r="AW258" s="1">
        <f t="shared" si="62"/>
        <v>0</v>
      </c>
      <c r="AX258" s="1">
        <f t="shared" si="63"/>
        <v>6</v>
      </c>
      <c r="AY258" s="1">
        <f t="shared" si="64"/>
        <v>7</v>
      </c>
      <c r="AZ258" s="1">
        <f t="shared" si="65"/>
        <v>7</v>
      </c>
      <c r="BA258" s="1">
        <f t="shared" si="66"/>
        <v>5</v>
      </c>
      <c r="BB258" s="1">
        <f t="shared" si="67"/>
        <v>6</v>
      </c>
      <c r="BC258" s="21">
        <f t="shared" si="52"/>
        <v>8</v>
      </c>
      <c r="BD258" s="21">
        <f t="shared" si="53"/>
        <v>0</v>
      </c>
      <c r="BE258" s="21">
        <f t="shared" si="54"/>
        <v>6</v>
      </c>
      <c r="BF258" s="21">
        <f t="shared" si="68"/>
        <v>5.8</v>
      </c>
      <c r="BG258" s="3" t="s">
        <v>2027</v>
      </c>
    </row>
    <row r="259" spans="1:59" ht="13" x14ac:dyDescent="0.15">
      <c r="A259" s="2">
        <v>43555.734750706019</v>
      </c>
      <c r="B259" s="3" t="s">
        <v>29</v>
      </c>
      <c r="C259" s="3" t="s">
        <v>2222</v>
      </c>
      <c r="D259" s="3" t="s">
        <v>2027</v>
      </c>
      <c r="E259" s="58" t="s">
        <v>2028</v>
      </c>
      <c r="F259" s="3" t="s">
        <v>147</v>
      </c>
      <c r="G259" s="3" t="s">
        <v>2324</v>
      </c>
      <c r="H259" s="3" t="s">
        <v>66</v>
      </c>
      <c r="I259" s="3">
        <v>6</v>
      </c>
      <c r="J259" s="5"/>
      <c r="K259" s="3">
        <v>3</v>
      </c>
      <c r="L259" s="3">
        <v>1.5</v>
      </c>
      <c r="M259" s="3">
        <v>1.5</v>
      </c>
      <c r="N259" s="3" t="s">
        <v>2325</v>
      </c>
      <c r="O259" s="3">
        <v>7</v>
      </c>
      <c r="P259" s="5"/>
      <c r="Q259" s="3">
        <v>3</v>
      </c>
      <c r="R259" s="3" t="s">
        <v>2326</v>
      </c>
      <c r="S259" s="3">
        <v>2</v>
      </c>
      <c r="T259" s="3" t="s">
        <v>2327</v>
      </c>
      <c r="U259" s="3">
        <v>2</v>
      </c>
      <c r="V259" s="3" t="s">
        <v>2328</v>
      </c>
      <c r="W259" s="3" t="s">
        <v>48</v>
      </c>
      <c r="X259" s="5"/>
      <c r="Y259" s="3" t="s">
        <v>50</v>
      </c>
      <c r="Z259" s="5"/>
      <c r="AA259" s="3">
        <v>1</v>
      </c>
      <c r="AB259" s="3">
        <v>90</v>
      </c>
      <c r="AC259" s="3" t="s">
        <v>2329</v>
      </c>
      <c r="AD259" s="3">
        <v>4</v>
      </c>
      <c r="AE259" s="5"/>
      <c r="AF259" s="3" t="s">
        <v>56</v>
      </c>
      <c r="AG259" s="3" t="s">
        <v>2330</v>
      </c>
      <c r="AH259" s="3">
        <v>7</v>
      </c>
      <c r="AI259" s="3">
        <v>6</v>
      </c>
      <c r="AJ259" s="3" t="s">
        <v>2331</v>
      </c>
      <c r="AK259" s="3">
        <v>6</v>
      </c>
      <c r="AL259" s="5"/>
      <c r="AM259" s="3" t="s">
        <v>2332</v>
      </c>
      <c r="AN259" s="3" t="s">
        <v>2233</v>
      </c>
      <c r="AO259" s="6">
        <v>0.4375</v>
      </c>
      <c r="AP259" s="1">
        <f t="shared" si="55"/>
        <v>6</v>
      </c>
      <c r="AQ259" s="1">
        <f t="shared" si="56"/>
        <v>3</v>
      </c>
      <c r="AR259" s="1">
        <f t="shared" si="57"/>
        <v>7</v>
      </c>
      <c r="AS259" s="1">
        <f t="shared" si="58"/>
        <v>3</v>
      </c>
      <c r="AT259" s="1">
        <f t="shared" si="59"/>
        <v>2</v>
      </c>
      <c r="AU259" s="1">
        <f t="shared" si="60"/>
        <v>2</v>
      </c>
      <c r="AV259" s="1">
        <f t="shared" si="61"/>
        <v>0</v>
      </c>
      <c r="AW259" s="1">
        <f t="shared" si="62"/>
        <v>0</v>
      </c>
      <c r="AX259" s="1">
        <f t="shared" si="63"/>
        <v>1</v>
      </c>
      <c r="AY259" s="1">
        <f t="shared" si="64"/>
        <v>4</v>
      </c>
      <c r="AZ259" s="1">
        <f t="shared" si="65"/>
        <v>5</v>
      </c>
      <c r="BA259" s="1">
        <f t="shared" si="66"/>
        <v>7</v>
      </c>
      <c r="BB259" s="1">
        <f t="shared" si="67"/>
        <v>6</v>
      </c>
      <c r="BC259" s="21">
        <f t="shared" ref="BC259:BC322" si="69">((AP259*3)+(AQ259*3)+(AR259*3)+(AS259*3)+(AT259*3))/15</f>
        <v>4.2</v>
      </c>
      <c r="BD259" s="21">
        <f t="shared" ref="BD259:BD322" si="70">((AU259*3)+(AV259*2)+(AW259*1))/6</f>
        <v>1</v>
      </c>
      <c r="BE259" s="21">
        <f t="shared" ref="BE259:BE322" si="71">((AX259*2)+(AY259*1)+(AZ259*1)+(BA259*2))/6</f>
        <v>4.166666666666667</v>
      </c>
      <c r="BF259" s="21">
        <f t="shared" si="68"/>
        <v>3.7333333333333334</v>
      </c>
      <c r="BG259" s="3" t="s">
        <v>2027</v>
      </c>
    </row>
    <row r="260" spans="1:59" ht="13" x14ac:dyDescent="0.15">
      <c r="A260" s="2">
        <v>43555.741970925927</v>
      </c>
      <c r="B260" s="3" t="s">
        <v>29</v>
      </c>
      <c r="C260" s="3" t="s">
        <v>2222</v>
      </c>
      <c r="D260" s="3" t="s">
        <v>2027</v>
      </c>
      <c r="E260" s="58" t="s">
        <v>2028</v>
      </c>
      <c r="F260" s="3" t="s">
        <v>147</v>
      </c>
      <c r="G260" s="3" t="s">
        <v>2333</v>
      </c>
      <c r="H260" s="3" t="s">
        <v>66</v>
      </c>
      <c r="I260" s="3">
        <v>9</v>
      </c>
      <c r="J260" s="5"/>
      <c r="K260" s="3">
        <v>9</v>
      </c>
      <c r="L260" s="3">
        <v>4</v>
      </c>
      <c r="M260" s="3">
        <v>2</v>
      </c>
      <c r="N260" s="5"/>
      <c r="O260" s="3" t="s">
        <v>87</v>
      </c>
      <c r="P260" s="5"/>
      <c r="Q260" s="3">
        <v>9</v>
      </c>
      <c r="R260" s="5"/>
      <c r="S260" s="3">
        <v>1</v>
      </c>
      <c r="T260" s="3" t="s">
        <v>2334</v>
      </c>
      <c r="U260" s="3">
        <v>3</v>
      </c>
      <c r="V260" s="3" t="s">
        <v>2335</v>
      </c>
      <c r="W260" s="3">
        <v>3</v>
      </c>
      <c r="X260" s="3" t="s">
        <v>2336</v>
      </c>
      <c r="Y260" s="3">
        <v>2</v>
      </c>
      <c r="Z260" s="3" t="s">
        <v>2337</v>
      </c>
      <c r="AA260" s="3" t="s">
        <v>777</v>
      </c>
      <c r="AB260" s="5"/>
      <c r="AC260" s="3" t="s">
        <v>2338</v>
      </c>
      <c r="AD260" s="3">
        <v>3</v>
      </c>
      <c r="AE260" s="5"/>
      <c r="AF260" s="3" t="s">
        <v>56</v>
      </c>
      <c r="AG260" s="3" t="s">
        <v>2339</v>
      </c>
      <c r="AH260" s="3">
        <v>6</v>
      </c>
      <c r="AI260" s="5"/>
      <c r="AJ260" s="3" t="s">
        <v>2340</v>
      </c>
      <c r="AK260" s="3">
        <v>8</v>
      </c>
      <c r="AL260" s="3" t="s">
        <v>2341</v>
      </c>
      <c r="AM260" s="3" t="s">
        <v>2342</v>
      </c>
      <c r="AN260" s="3" t="s">
        <v>2233</v>
      </c>
      <c r="AO260" s="6">
        <v>0.44444444444525288</v>
      </c>
      <c r="AP260" s="1">
        <f t="shared" si="55"/>
        <v>9</v>
      </c>
      <c r="AQ260" s="1">
        <f t="shared" si="56"/>
        <v>9</v>
      </c>
      <c r="AR260" s="1">
        <f t="shared" si="57"/>
        <v>10</v>
      </c>
      <c r="AS260" s="1">
        <f t="shared" si="58"/>
        <v>9</v>
      </c>
      <c r="AT260" s="1">
        <f t="shared" si="59"/>
        <v>1</v>
      </c>
      <c r="AU260" s="1">
        <f t="shared" si="60"/>
        <v>3</v>
      </c>
      <c r="AV260" s="1">
        <f t="shared" si="61"/>
        <v>3</v>
      </c>
      <c r="AW260" s="1">
        <f t="shared" si="62"/>
        <v>2</v>
      </c>
      <c r="AX260" s="1">
        <f t="shared" si="63"/>
        <v>0</v>
      </c>
      <c r="AY260" s="1">
        <f t="shared" si="64"/>
        <v>3</v>
      </c>
      <c r="AZ260" s="1">
        <f t="shared" si="65"/>
        <v>5</v>
      </c>
      <c r="BA260" s="1">
        <f t="shared" si="66"/>
        <v>6</v>
      </c>
      <c r="BB260" s="1">
        <f t="shared" si="67"/>
        <v>8</v>
      </c>
      <c r="BC260" s="21">
        <f t="shared" si="69"/>
        <v>7.6</v>
      </c>
      <c r="BD260" s="21">
        <f t="shared" si="70"/>
        <v>2.8333333333333335</v>
      </c>
      <c r="BE260" s="21">
        <f t="shared" si="71"/>
        <v>3.3333333333333335</v>
      </c>
      <c r="BF260" s="21">
        <f t="shared" si="68"/>
        <v>5.833333333333333</v>
      </c>
      <c r="BG260" s="3" t="s">
        <v>2027</v>
      </c>
    </row>
    <row r="261" spans="1:59" ht="13" x14ac:dyDescent="0.15">
      <c r="A261" s="2">
        <v>43554.94866918982</v>
      </c>
      <c r="B261" s="3" t="s">
        <v>29</v>
      </c>
      <c r="C261" s="3" t="s">
        <v>2343</v>
      </c>
      <c r="D261" s="3" t="s">
        <v>2027</v>
      </c>
      <c r="E261" s="58" t="s">
        <v>2028</v>
      </c>
      <c r="F261" s="3" t="s">
        <v>187</v>
      </c>
      <c r="G261" s="3" t="s">
        <v>2344</v>
      </c>
      <c r="H261" s="3" t="s">
        <v>35</v>
      </c>
      <c r="I261" s="3" t="s">
        <v>36</v>
      </c>
      <c r="J261" s="3" t="s">
        <v>2345</v>
      </c>
      <c r="K261" s="3" t="s">
        <v>68</v>
      </c>
      <c r="L261" s="3">
        <v>3.3</v>
      </c>
      <c r="M261" s="3">
        <v>2</v>
      </c>
      <c r="N261" s="5"/>
      <c r="O261" s="3">
        <v>8</v>
      </c>
      <c r="P261" s="5"/>
      <c r="Q261" s="3">
        <v>7</v>
      </c>
      <c r="R261" s="5"/>
      <c r="S261" s="3" t="s">
        <v>90</v>
      </c>
      <c r="T261" s="5"/>
      <c r="U261" s="3">
        <v>9</v>
      </c>
      <c r="V261" s="5"/>
      <c r="W261" s="3" t="s">
        <v>48</v>
      </c>
      <c r="X261" s="5"/>
      <c r="Y261" s="3" t="s">
        <v>50</v>
      </c>
      <c r="Z261" s="5"/>
      <c r="AA261" s="3">
        <v>6</v>
      </c>
      <c r="AB261" s="3">
        <v>68</v>
      </c>
      <c r="AC261" s="5"/>
      <c r="AD261" s="3">
        <v>7</v>
      </c>
      <c r="AE261" s="5"/>
      <c r="AF261" s="3" t="s">
        <v>275</v>
      </c>
      <c r="AG261" s="5"/>
      <c r="AH261" s="3">
        <v>2</v>
      </c>
      <c r="AI261" s="3">
        <v>1</v>
      </c>
      <c r="AJ261" s="5"/>
      <c r="AK261" s="3">
        <v>7</v>
      </c>
      <c r="AL261" s="5"/>
      <c r="AM261" s="3" t="s">
        <v>2346</v>
      </c>
      <c r="AN261" s="3" t="s">
        <v>2172</v>
      </c>
      <c r="AO261" s="6">
        <v>0.71944444444670808</v>
      </c>
      <c r="AP261" s="1">
        <f t="shared" si="55"/>
        <v>5</v>
      </c>
      <c r="AQ261" s="1">
        <f t="shared" si="56"/>
        <v>10</v>
      </c>
      <c r="AR261" s="1">
        <f t="shared" si="57"/>
        <v>8</v>
      </c>
      <c r="AS261" s="1">
        <f t="shared" si="58"/>
        <v>7</v>
      </c>
      <c r="AT261" s="1">
        <f t="shared" si="59"/>
        <v>0</v>
      </c>
      <c r="AU261" s="1">
        <f t="shared" si="60"/>
        <v>9</v>
      </c>
      <c r="AV261" s="1">
        <f t="shared" si="61"/>
        <v>0</v>
      </c>
      <c r="AW261" s="1">
        <f t="shared" si="62"/>
        <v>0</v>
      </c>
      <c r="AX261" s="1">
        <f t="shared" si="63"/>
        <v>6</v>
      </c>
      <c r="AY261" s="1">
        <f t="shared" si="64"/>
        <v>7</v>
      </c>
      <c r="AZ261" s="1">
        <f t="shared" si="65"/>
        <v>0</v>
      </c>
      <c r="BA261" s="1">
        <f t="shared" si="66"/>
        <v>2</v>
      </c>
      <c r="BB261" s="1">
        <f t="shared" si="67"/>
        <v>7</v>
      </c>
      <c r="BC261" s="21">
        <f t="shared" si="69"/>
        <v>6</v>
      </c>
      <c r="BD261" s="21">
        <f t="shared" si="70"/>
        <v>4.5</v>
      </c>
      <c r="BE261" s="21">
        <f t="shared" si="71"/>
        <v>3.8333333333333335</v>
      </c>
      <c r="BF261" s="21">
        <f t="shared" si="68"/>
        <v>5.3666666666666663</v>
      </c>
      <c r="BG261" s="3" t="s">
        <v>2027</v>
      </c>
    </row>
    <row r="262" spans="1:59" ht="13" x14ac:dyDescent="0.15">
      <c r="A262" s="2">
        <v>43555.410552245376</v>
      </c>
      <c r="B262" s="3" t="s">
        <v>29</v>
      </c>
      <c r="C262" s="3" t="s">
        <v>2175</v>
      </c>
      <c r="D262" s="3" t="s">
        <v>2027</v>
      </c>
      <c r="E262" s="58" t="s">
        <v>2028</v>
      </c>
      <c r="F262" s="3" t="s">
        <v>187</v>
      </c>
      <c r="G262" s="3" t="s">
        <v>2347</v>
      </c>
      <c r="H262" s="3" t="s">
        <v>264</v>
      </c>
      <c r="I262" s="3">
        <v>4</v>
      </c>
      <c r="J262" s="3" t="s">
        <v>2348</v>
      </c>
      <c r="K262" s="3">
        <v>6</v>
      </c>
      <c r="L262" s="3">
        <v>2</v>
      </c>
      <c r="M262" s="4">
        <v>1.2</v>
      </c>
      <c r="N262" s="5"/>
      <c r="O262" s="3">
        <v>6</v>
      </c>
      <c r="P262" s="3" t="s">
        <v>2349</v>
      </c>
      <c r="Q262" s="3" t="s">
        <v>42</v>
      </c>
      <c r="R262" s="3" t="s">
        <v>2350</v>
      </c>
      <c r="S262" s="3" t="s">
        <v>90</v>
      </c>
      <c r="T262" s="5"/>
      <c r="U262" s="3" t="s">
        <v>91</v>
      </c>
      <c r="V262" s="5"/>
      <c r="W262" s="3" t="s">
        <v>48</v>
      </c>
      <c r="X262" s="5"/>
      <c r="Y262" s="3" t="s">
        <v>50</v>
      </c>
      <c r="Z262" s="5"/>
      <c r="AA262" s="3" t="s">
        <v>291</v>
      </c>
      <c r="AB262" s="5"/>
      <c r="AC262" s="5"/>
      <c r="AD262" s="3">
        <v>9</v>
      </c>
      <c r="AE262" s="5"/>
      <c r="AF262" s="3" t="s">
        <v>275</v>
      </c>
      <c r="AG262" s="5"/>
      <c r="AH262" s="3" t="s">
        <v>197</v>
      </c>
      <c r="AI262" s="3">
        <v>4</v>
      </c>
      <c r="AJ262" s="3" t="s">
        <v>2351</v>
      </c>
      <c r="AK262" s="3">
        <v>6</v>
      </c>
      <c r="AL262" s="3" t="s">
        <v>2352</v>
      </c>
      <c r="AM262" s="3" t="s">
        <v>2353</v>
      </c>
      <c r="AN262" s="3" t="s">
        <v>2184</v>
      </c>
      <c r="AO262" s="6">
        <v>0.45138888889050577</v>
      </c>
      <c r="AP262" s="1">
        <f t="shared" si="55"/>
        <v>4</v>
      </c>
      <c r="AQ262" s="1">
        <f t="shared" si="56"/>
        <v>6</v>
      </c>
      <c r="AR262" s="1">
        <f t="shared" si="57"/>
        <v>6</v>
      </c>
      <c r="AS262" s="1">
        <f t="shared" si="58"/>
        <v>5</v>
      </c>
      <c r="AT262" s="1">
        <f t="shared" si="59"/>
        <v>0</v>
      </c>
      <c r="AU262" s="1">
        <f t="shared" si="60"/>
        <v>0</v>
      </c>
      <c r="AV262" s="1">
        <f t="shared" si="61"/>
        <v>0</v>
      </c>
      <c r="AW262" s="1">
        <f t="shared" si="62"/>
        <v>0</v>
      </c>
      <c r="AX262" s="1">
        <f t="shared" si="63"/>
        <v>10</v>
      </c>
      <c r="AY262" s="1">
        <f t="shared" si="64"/>
        <v>9</v>
      </c>
      <c r="AZ262" s="1">
        <f t="shared" si="65"/>
        <v>0</v>
      </c>
      <c r="BA262" s="1">
        <f t="shared" si="66"/>
        <v>5</v>
      </c>
      <c r="BB262" s="1">
        <f t="shared" si="67"/>
        <v>6</v>
      </c>
      <c r="BC262" s="21">
        <f t="shared" si="69"/>
        <v>4.2</v>
      </c>
      <c r="BD262" s="21">
        <f t="shared" si="70"/>
        <v>0</v>
      </c>
      <c r="BE262" s="21">
        <f t="shared" si="71"/>
        <v>6.5</v>
      </c>
      <c r="BF262" s="21">
        <f t="shared" si="68"/>
        <v>4</v>
      </c>
      <c r="BG262" s="3" t="s">
        <v>2027</v>
      </c>
    </row>
    <row r="263" spans="1:59" ht="13" x14ac:dyDescent="0.15">
      <c r="A263" s="2">
        <v>43555.425081655092</v>
      </c>
      <c r="B263" s="3" t="s">
        <v>29</v>
      </c>
      <c r="C263" s="3" t="s">
        <v>2175</v>
      </c>
      <c r="D263" s="3" t="s">
        <v>2027</v>
      </c>
      <c r="E263" s="58" t="s">
        <v>2028</v>
      </c>
      <c r="F263" s="3" t="s">
        <v>187</v>
      </c>
      <c r="G263" s="3" t="s">
        <v>2354</v>
      </c>
      <c r="H263" s="3" t="s">
        <v>35</v>
      </c>
      <c r="I263" s="3">
        <v>4</v>
      </c>
      <c r="J263" s="5"/>
      <c r="K263" s="3">
        <v>6</v>
      </c>
      <c r="L263" s="3">
        <v>2</v>
      </c>
      <c r="M263" s="4">
        <v>1.4</v>
      </c>
      <c r="N263" s="5"/>
      <c r="O263" s="3">
        <v>8</v>
      </c>
      <c r="P263" s="3" t="s">
        <v>2355</v>
      </c>
      <c r="Q263" s="3">
        <v>7</v>
      </c>
      <c r="R263" s="3" t="s">
        <v>2356</v>
      </c>
      <c r="S263" s="3" t="s">
        <v>44</v>
      </c>
      <c r="T263" s="3" t="s">
        <v>2357</v>
      </c>
      <c r="U263" s="3" t="s">
        <v>91</v>
      </c>
      <c r="V263" s="5"/>
      <c r="W263" s="3" t="s">
        <v>48</v>
      </c>
      <c r="X263" s="5"/>
      <c r="Y263" s="3" t="s">
        <v>50</v>
      </c>
      <c r="Z263" s="5"/>
      <c r="AA263" s="3" t="s">
        <v>52</v>
      </c>
      <c r="AB263" s="5"/>
      <c r="AC263" s="5"/>
      <c r="AD263" s="3" t="s">
        <v>54</v>
      </c>
      <c r="AE263" s="5"/>
      <c r="AF263" s="3" t="s">
        <v>275</v>
      </c>
      <c r="AG263" s="5"/>
      <c r="AH263" s="3">
        <v>2</v>
      </c>
      <c r="AI263" s="3">
        <v>1</v>
      </c>
      <c r="AJ263" s="5"/>
      <c r="AK263" s="3">
        <v>6</v>
      </c>
      <c r="AL263" s="5"/>
      <c r="AM263" s="3" t="s">
        <v>2358</v>
      </c>
      <c r="AN263" s="3" t="s">
        <v>2184</v>
      </c>
      <c r="AO263" s="6">
        <v>0.46527777778101154</v>
      </c>
      <c r="AP263" s="1">
        <f t="shared" si="55"/>
        <v>4</v>
      </c>
      <c r="AQ263" s="1">
        <f t="shared" si="56"/>
        <v>6</v>
      </c>
      <c r="AR263" s="1">
        <f t="shared" si="57"/>
        <v>8</v>
      </c>
      <c r="AS263" s="1">
        <f t="shared" si="58"/>
        <v>7</v>
      </c>
      <c r="AT263" s="1">
        <f t="shared" si="59"/>
        <v>5</v>
      </c>
      <c r="AU263" s="1">
        <f t="shared" si="60"/>
        <v>0</v>
      </c>
      <c r="AV263" s="1">
        <f t="shared" si="61"/>
        <v>0</v>
      </c>
      <c r="AW263" s="1">
        <f t="shared" si="62"/>
        <v>0</v>
      </c>
      <c r="AX263" s="1">
        <f t="shared" si="63"/>
        <v>5</v>
      </c>
      <c r="AY263" s="1">
        <f t="shared" si="64"/>
        <v>5</v>
      </c>
      <c r="AZ263" s="1">
        <f t="shared" si="65"/>
        <v>0</v>
      </c>
      <c r="BA263" s="1">
        <f t="shared" si="66"/>
        <v>2</v>
      </c>
      <c r="BB263" s="1">
        <f t="shared" si="67"/>
        <v>6</v>
      </c>
      <c r="BC263" s="21">
        <f t="shared" si="69"/>
        <v>6</v>
      </c>
      <c r="BD263" s="21">
        <f t="shared" si="70"/>
        <v>0</v>
      </c>
      <c r="BE263" s="21">
        <f t="shared" si="71"/>
        <v>3.1666666666666665</v>
      </c>
      <c r="BF263" s="21">
        <f t="shared" si="68"/>
        <v>4.2333333333333334</v>
      </c>
      <c r="BG263" s="3" t="s">
        <v>2027</v>
      </c>
    </row>
    <row r="264" spans="1:59" ht="13" x14ac:dyDescent="0.15">
      <c r="A264" s="2">
        <v>43566.778557280093</v>
      </c>
      <c r="B264" s="3" t="s">
        <v>29</v>
      </c>
      <c r="C264" s="3" t="s">
        <v>8147</v>
      </c>
      <c r="D264" s="3" t="s">
        <v>7866</v>
      </c>
      <c r="E264" s="58" t="s">
        <v>7867</v>
      </c>
      <c r="F264" s="3" t="s">
        <v>100</v>
      </c>
      <c r="G264" s="3" t="s">
        <v>8148</v>
      </c>
      <c r="H264" s="3" t="s">
        <v>264</v>
      </c>
      <c r="I264" s="3" t="s">
        <v>189</v>
      </c>
      <c r="J264" s="5" t="s">
        <v>8149</v>
      </c>
      <c r="K264" s="3" t="s">
        <v>381</v>
      </c>
      <c r="L264" s="3">
        <v>0.8</v>
      </c>
      <c r="M264" s="4"/>
      <c r="N264" s="5"/>
      <c r="O264" s="3" t="s">
        <v>40</v>
      </c>
      <c r="P264" s="3"/>
      <c r="Q264" s="3" t="s">
        <v>181</v>
      </c>
      <c r="R264" s="3"/>
      <c r="S264" s="3" t="s">
        <v>90</v>
      </c>
      <c r="T264" s="3"/>
      <c r="U264" s="53" t="s">
        <v>91</v>
      </c>
      <c r="V264" s="5"/>
      <c r="W264" s="3" t="s">
        <v>48</v>
      </c>
      <c r="X264" s="5"/>
      <c r="Y264" s="3" t="s">
        <v>50</v>
      </c>
      <c r="Z264" s="5"/>
      <c r="AA264" s="3" t="s">
        <v>291</v>
      </c>
      <c r="AB264" s="5">
        <v>55</v>
      </c>
      <c r="AC264" s="5"/>
      <c r="AD264" s="3" t="s">
        <v>343</v>
      </c>
      <c r="AE264" s="5"/>
      <c r="AF264" s="3" t="s">
        <v>275</v>
      </c>
      <c r="AG264" s="5"/>
      <c r="AH264" s="3" t="s">
        <v>58</v>
      </c>
      <c r="AI264" s="3"/>
      <c r="AJ264" s="5"/>
      <c r="AK264" s="3" t="s">
        <v>60</v>
      </c>
      <c r="AL264" s="5" t="s">
        <v>8150</v>
      </c>
      <c r="AM264" s="3" t="s">
        <v>8151</v>
      </c>
      <c r="AN264" s="3" t="s">
        <v>8152</v>
      </c>
      <c r="AO264" s="6">
        <v>0.3125</v>
      </c>
      <c r="AP264" s="1">
        <f t="shared" ref="AP264:AP307" si="72">1*LEFT($I264,2)</f>
        <v>0</v>
      </c>
      <c r="AQ264" s="1">
        <f t="shared" ref="AQ264:AQ307" si="73">1*LEFT($K264,2)</f>
        <v>0</v>
      </c>
      <c r="AR264" s="1">
        <f t="shared" ref="AR264:AR307" si="74">1*LEFT($O264,2)</f>
        <v>5</v>
      </c>
      <c r="AS264" s="1">
        <f t="shared" ref="AS264:AS307" si="75">1*LEFT($Q264,2)</f>
        <v>0</v>
      </c>
      <c r="AT264" s="1">
        <f t="shared" ref="AT264:AT307" si="76">1*LEFT($S264,2)</f>
        <v>0</v>
      </c>
      <c r="AU264" s="1">
        <f t="shared" ref="AU264:AU307" si="77">1*LEFT($U264,2)</f>
        <v>0</v>
      </c>
      <c r="AV264" s="1">
        <f t="shared" ref="AV264:AV307" si="78">1*LEFT($W264,2)</f>
        <v>0</v>
      </c>
      <c r="AW264" s="1">
        <f t="shared" ref="AW264:AW307" si="79">1*LEFT($Y264,2)</f>
        <v>0</v>
      </c>
      <c r="AX264" s="1">
        <f t="shared" ref="AX264:AX307" si="80">1*LEFT($AA264,2)</f>
        <v>10</v>
      </c>
      <c r="AY264" s="1">
        <f t="shared" ref="AY264:AY307" si="81">1*LEFT($AD264,2)</f>
        <v>10</v>
      </c>
      <c r="AZ264" s="1">
        <f t="shared" ref="AZ264:AZ307" si="82">1*LEFT($AF264,2)</f>
        <v>0</v>
      </c>
      <c r="BA264" s="1">
        <f t="shared" ref="BA264:BA307" si="83">1*LEFT($AH264,2)</f>
        <v>0</v>
      </c>
      <c r="BB264" s="1">
        <f t="shared" ref="BB264:BB307" si="84">1*LEFT($AK264,2)</f>
        <v>10</v>
      </c>
      <c r="BC264" s="21">
        <f t="shared" ref="BC264:BC307" si="85">((AP264*3)+(AQ264*3)+(AR264*3)+(AS264*3)+(AT264*3))/15</f>
        <v>1</v>
      </c>
      <c r="BD264" s="21">
        <f t="shared" ref="BD264:BD307" si="86">((AU264*3)+(AV264*2)+(AW264*1))/6</f>
        <v>0</v>
      </c>
      <c r="BE264" s="21">
        <f t="shared" ref="BE264:BE307" si="87">((AX264*2)+(AY264*1)+(AZ264*1)+(BA264*2))/6</f>
        <v>5</v>
      </c>
      <c r="BF264" s="21">
        <f t="shared" ref="BF264:BF307" si="88">((AP264*3)+(AQ264*3)+(AR264*3)+(AS264*3)+(AT264*3)+(AU264*3)+(AV264*2)+(AW264*1)+(AX264*2)+(AY264*1)+(AZ264*1)+(BA264*2)+(BB264*3))/30</f>
        <v>2.5</v>
      </c>
      <c r="BG264" s="3" t="s">
        <v>7866</v>
      </c>
    </row>
    <row r="265" spans="1:59" ht="13" x14ac:dyDescent="0.15">
      <c r="A265" s="2">
        <v>43580.64709702546</v>
      </c>
      <c r="B265" s="3" t="s">
        <v>29</v>
      </c>
      <c r="C265" s="3" t="s">
        <v>8302</v>
      </c>
      <c r="D265" s="3" t="s">
        <v>7866</v>
      </c>
      <c r="E265" s="58" t="s">
        <v>7867</v>
      </c>
      <c r="F265" s="3" t="s">
        <v>187</v>
      </c>
      <c r="G265" s="3" t="s">
        <v>8303</v>
      </c>
      <c r="H265" s="3" t="s">
        <v>35</v>
      </c>
      <c r="I265" s="3" t="s">
        <v>36</v>
      </c>
      <c r="J265" s="5"/>
      <c r="K265" s="3" t="s">
        <v>38</v>
      </c>
      <c r="L265" s="3">
        <v>0.8</v>
      </c>
      <c r="M265" s="4">
        <v>0.8</v>
      </c>
      <c r="N265" s="5" t="s">
        <v>8304</v>
      </c>
      <c r="O265" s="3" t="s">
        <v>87</v>
      </c>
      <c r="P265" s="3"/>
      <c r="Q265" s="3">
        <v>7</v>
      </c>
      <c r="R265" s="3" t="s">
        <v>8305</v>
      </c>
      <c r="S265" s="3">
        <v>2</v>
      </c>
      <c r="T265" s="53" t="s">
        <v>8306</v>
      </c>
      <c r="U265" s="53" t="s">
        <v>7933</v>
      </c>
      <c r="V265" s="5" t="s">
        <v>8307</v>
      </c>
      <c r="W265" s="3">
        <v>10</v>
      </c>
      <c r="X265" s="53" t="s">
        <v>8436</v>
      </c>
      <c r="Y265" s="3" t="s">
        <v>50</v>
      </c>
      <c r="Z265" s="5" t="s">
        <v>6977</v>
      </c>
      <c r="AA265" s="3">
        <v>9</v>
      </c>
      <c r="AB265" s="5"/>
      <c r="AC265" s="5" t="s">
        <v>8308</v>
      </c>
      <c r="AD265" s="3" t="s">
        <v>343</v>
      </c>
      <c r="AE265" s="5"/>
      <c r="AF265" s="3" t="s">
        <v>275</v>
      </c>
      <c r="AG265" s="5" t="s">
        <v>8309</v>
      </c>
      <c r="AH265" s="3">
        <v>8</v>
      </c>
      <c r="AI265" s="3">
        <v>2</v>
      </c>
      <c r="AJ265" s="5" t="s">
        <v>8310</v>
      </c>
      <c r="AK265" s="3">
        <v>8</v>
      </c>
      <c r="AL265" s="5" t="s">
        <v>8311</v>
      </c>
      <c r="AM265" s="3"/>
      <c r="AN265" s="3" t="s">
        <v>8312</v>
      </c>
      <c r="AO265" s="6">
        <v>0.75</v>
      </c>
      <c r="AP265" s="1">
        <f t="shared" si="72"/>
        <v>5</v>
      </c>
      <c r="AQ265" s="1">
        <f t="shared" si="73"/>
        <v>5</v>
      </c>
      <c r="AR265" s="1">
        <f t="shared" si="74"/>
        <v>10</v>
      </c>
      <c r="AS265" s="1">
        <f t="shared" si="75"/>
        <v>7</v>
      </c>
      <c r="AT265" s="1">
        <f t="shared" si="76"/>
        <v>2</v>
      </c>
      <c r="AU265" s="1">
        <f t="shared" si="77"/>
        <v>5</v>
      </c>
      <c r="AV265" s="1">
        <f t="shared" si="78"/>
        <v>10</v>
      </c>
      <c r="AW265" s="1">
        <f t="shared" si="79"/>
        <v>0</v>
      </c>
      <c r="AX265" s="1">
        <f t="shared" si="80"/>
        <v>9</v>
      </c>
      <c r="AY265" s="1">
        <f t="shared" si="81"/>
        <v>10</v>
      </c>
      <c r="AZ265" s="1">
        <f t="shared" si="82"/>
        <v>0</v>
      </c>
      <c r="BA265" s="1">
        <f t="shared" si="83"/>
        <v>8</v>
      </c>
      <c r="BB265" s="1">
        <f t="shared" si="84"/>
        <v>8</v>
      </c>
      <c r="BC265" s="21">
        <f t="shared" si="85"/>
        <v>5.8</v>
      </c>
      <c r="BD265" s="21">
        <f t="shared" si="86"/>
        <v>5.833333333333333</v>
      </c>
      <c r="BE265" s="21">
        <f t="shared" si="87"/>
        <v>7.333333333333333</v>
      </c>
      <c r="BF265" s="21">
        <f t="shared" si="88"/>
        <v>6.333333333333333</v>
      </c>
      <c r="BG265" s="3" t="s">
        <v>7866</v>
      </c>
    </row>
    <row r="266" spans="1:59" ht="13" x14ac:dyDescent="0.15">
      <c r="A266" s="2">
        <v>43560.904846736114</v>
      </c>
      <c r="B266" s="3" t="s">
        <v>29</v>
      </c>
      <c r="C266" s="3" t="s">
        <v>7865</v>
      </c>
      <c r="D266" s="3" t="s">
        <v>7866</v>
      </c>
      <c r="E266" s="58" t="s">
        <v>7867</v>
      </c>
      <c r="F266" s="3" t="s">
        <v>187</v>
      </c>
      <c r="G266" s="3" t="s">
        <v>7868</v>
      </c>
      <c r="H266" s="3" t="s">
        <v>264</v>
      </c>
      <c r="I266" s="3">
        <v>6</v>
      </c>
      <c r="J266" s="5" t="s">
        <v>7869</v>
      </c>
      <c r="K266" s="3">
        <v>7</v>
      </c>
      <c r="L266" s="3">
        <v>1.2</v>
      </c>
      <c r="M266" s="4">
        <v>1.2</v>
      </c>
      <c r="N266" s="5" t="s">
        <v>7870</v>
      </c>
      <c r="O266" s="3">
        <v>7</v>
      </c>
      <c r="P266" s="3" t="s">
        <v>7871</v>
      </c>
      <c r="Q266" s="3" t="s">
        <v>226</v>
      </c>
      <c r="R266" s="3" t="s">
        <v>7872</v>
      </c>
      <c r="S266" s="3" t="s">
        <v>90</v>
      </c>
      <c r="T266" s="3" t="s">
        <v>7873</v>
      </c>
      <c r="U266" s="3" t="s">
        <v>91</v>
      </c>
      <c r="V266" s="5" t="s">
        <v>7874</v>
      </c>
      <c r="W266" s="3" t="s">
        <v>48</v>
      </c>
      <c r="X266" s="5" t="s">
        <v>7875</v>
      </c>
      <c r="Y266" s="3" t="s">
        <v>50</v>
      </c>
      <c r="Z266" s="5" t="s">
        <v>7876</v>
      </c>
      <c r="AA266" s="3" t="s">
        <v>291</v>
      </c>
      <c r="AB266" s="5">
        <v>49</v>
      </c>
      <c r="AC266" s="5" t="s">
        <v>7877</v>
      </c>
      <c r="AD266" s="3">
        <v>8</v>
      </c>
      <c r="AE266" s="5" t="s">
        <v>7878</v>
      </c>
      <c r="AF266" s="3">
        <v>8</v>
      </c>
      <c r="AG266" s="5" t="s">
        <v>7879</v>
      </c>
      <c r="AH266" s="3">
        <v>8</v>
      </c>
      <c r="AI266" s="3">
        <v>10</v>
      </c>
      <c r="AJ266" s="5" t="s">
        <v>7880</v>
      </c>
      <c r="AK266" s="3">
        <v>6</v>
      </c>
      <c r="AL266" s="5" t="s">
        <v>7881</v>
      </c>
      <c r="AM266" s="3" t="s">
        <v>7882</v>
      </c>
      <c r="AN266" s="3" t="s">
        <v>7883</v>
      </c>
      <c r="AO266" s="6">
        <v>0.70833333333575865</v>
      </c>
      <c r="AP266" s="1">
        <f t="shared" si="72"/>
        <v>6</v>
      </c>
      <c r="AQ266" s="1">
        <f t="shared" si="73"/>
        <v>7</v>
      </c>
      <c r="AR266" s="1">
        <f t="shared" si="74"/>
        <v>7</v>
      </c>
      <c r="AS266" s="1">
        <f t="shared" si="75"/>
        <v>10</v>
      </c>
      <c r="AT266" s="1">
        <f t="shared" si="76"/>
        <v>0</v>
      </c>
      <c r="AU266" s="1">
        <f t="shared" si="77"/>
        <v>0</v>
      </c>
      <c r="AV266" s="1">
        <f t="shared" si="78"/>
        <v>0</v>
      </c>
      <c r="AW266" s="1">
        <f t="shared" si="79"/>
        <v>0</v>
      </c>
      <c r="AX266" s="1">
        <f t="shared" si="80"/>
        <v>10</v>
      </c>
      <c r="AY266" s="1">
        <f t="shared" si="81"/>
        <v>8</v>
      </c>
      <c r="AZ266" s="1">
        <f t="shared" si="82"/>
        <v>8</v>
      </c>
      <c r="BA266" s="1">
        <f t="shared" si="83"/>
        <v>8</v>
      </c>
      <c r="BB266" s="1">
        <f t="shared" si="84"/>
        <v>6</v>
      </c>
      <c r="BC266" s="21">
        <f t="shared" si="85"/>
        <v>6</v>
      </c>
      <c r="BD266" s="21">
        <f t="shared" si="86"/>
        <v>0</v>
      </c>
      <c r="BE266" s="21">
        <f t="shared" si="87"/>
        <v>8.6666666666666661</v>
      </c>
      <c r="BF266" s="21">
        <f t="shared" si="88"/>
        <v>5.333333333333333</v>
      </c>
      <c r="BG266" s="3" t="s">
        <v>7866</v>
      </c>
    </row>
    <row r="267" spans="1:59" ht="13" x14ac:dyDescent="0.15">
      <c r="A267" s="2">
        <v>43565.444959166663</v>
      </c>
      <c r="B267" s="3" t="s">
        <v>29</v>
      </c>
      <c r="C267" s="3" t="s">
        <v>7973</v>
      </c>
      <c r="D267" s="3" t="s">
        <v>7866</v>
      </c>
      <c r="E267" s="58" t="s">
        <v>7867</v>
      </c>
      <c r="F267" s="3" t="s">
        <v>64</v>
      </c>
      <c r="G267" s="3" t="s">
        <v>7974</v>
      </c>
      <c r="H267" s="3" t="s">
        <v>35</v>
      </c>
      <c r="I267" s="3">
        <v>8</v>
      </c>
      <c r="J267" s="5" t="s">
        <v>7975</v>
      </c>
      <c r="K267" s="3">
        <v>7</v>
      </c>
      <c r="L267" s="3">
        <v>1.2</v>
      </c>
      <c r="M267" s="4">
        <v>1.2</v>
      </c>
      <c r="N267" s="5" t="s">
        <v>7976</v>
      </c>
      <c r="O267" s="3" t="s">
        <v>87</v>
      </c>
      <c r="P267" s="3"/>
      <c r="Q267" s="3">
        <v>7</v>
      </c>
      <c r="R267" s="3" t="s">
        <v>7977</v>
      </c>
      <c r="S267" s="3">
        <v>7</v>
      </c>
      <c r="T267" s="3" t="s">
        <v>7978</v>
      </c>
      <c r="U267" s="3">
        <v>4</v>
      </c>
      <c r="V267" s="5" t="s">
        <v>7979</v>
      </c>
      <c r="W267" s="3">
        <v>6</v>
      </c>
      <c r="X267" s="5" t="s">
        <v>7980</v>
      </c>
      <c r="Y267" s="3" t="s">
        <v>50</v>
      </c>
      <c r="Z267" s="5" t="s">
        <v>7981</v>
      </c>
      <c r="AA267" s="3">
        <v>4</v>
      </c>
      <c r="AB267" s="5"/>
      <c r="AC267" s="5" t="s">
        <v>7982</v>
      </c>
      <c r="AD267" s="3" t="s">
        <v>54</v>
      </c>
      <c r="AE267" s="5" t="s">
        <v>7983</v>
      </c>
      <c r="AF267" s="3">
        <v>2</v>
      </c>
      <c r="AG267" s="5" t="s">
        <v>7984</v>
      </c>
      <c r="AH267" s="3">
        <v>2</v>
      </c>
      <c r="AI267" s="3">
        <v>13</v>
      </c>
      <c r="AJ267" s="5" t="s">
        <v>7985</v>
      </c>
      <c r="AK267" s="3" t="s">
        <v>111</v>
      </c>
      <c r="AL267" s="5"/>
      <c r="AM267" s="3" t="s">
        <v>7986</v>
      </c>
      <c r="AN267" s="3" t="s">
        <v>7987</v>
      </c>
      <c r="AO267" s="6">
        <v>0.76041666666424135</v>
      </c>
      <c r="AP267" s="1">
        <f t="shared" si="72"/>
        <v>8</v>
      </c>
      <c r="AQ267" s="1">
        <f t="shared" si="73"/>
        <v>7</v>
      </c>
      <c r="AR267" s="1">
        <f t="shared" si="74"/>
        <v>10</v>
      </c>
      <c r="AS267" s="1">
        <f t="shared" si="75"/>
        <v>7</v>
      </c>
      <c r="AT267" s="1">
        <f t="shared" si="76"/>
        <v>7</v>
      </c>
      <c r="AU267" s="1">
        <f t="shared" si="77"/>
        <v>4</v>
      </c>
      <c r="AV267" s="1">
        <f t="shared" si="78"/>
        <v>6</v>
      </c>
      <c r="AW267" s="1">
        <f t="shared" si="79"/>
        <v>0</v>
      </c>
      <c r="AX267" s="1">
        <f t="shared" si="80"/>
        <v>4</v>
      </c>
      <c r="AY267" s="1">
        <f t="shared" si="81"/>
        <v>5</v>
      </c>
      <c r="AZ267" s="1">
        <f t="shared" si="82"/>
        <v>2</v>
      </c>
      <c r="BA267" s="1">
        <f t="shared" si="83"/>
        <v>2</v>
      </c>
      <c r="BB267" s="1">
        <f t="shared" si="84"/>
        <v>5</v>
      </c>
      <c r="BC267" s="21">
        <f t="shared" si="85"/>
        <v>7.8</v>
      </c>
      <c r="BD267" s="21">
        <f t="shared" si="86"/>
        <v>4</v>
      </c>
      <c r="BE267" s="21">
        <f t="shared" si="87"/>
        <v>3.1666666666666665</v>
      </c>
      <c r="BF267" s="21">
        <f t="shared" si="88"/>
        <v>5.833333333333333</v>
      </c>
      <c r="BG267" s="3" t="s">
        <v>7866</v>
      </c>
    </row>
    <row r="268" spans="1:59" ht="13" x14ac:dyDescent="0.15">
      <c r="A268" s="2">
        <v>43566.578502442135</v>
      </c>
      <c r="B268" s="3" t="s">
        <v>29</v>
      </c>
      <c r="C268" s="3" t="s">
        <v>8133</v>
      </c>
      <c r="D268" s="3" t="s">
        <v>7866</v>
      </c>
      <c r="E268" s="58" t="s">
        <v>7867</v>
      </c>
      <c r="F268" s="3" t="s">
        <v>187</v>
      </c>
      <c r="G268" s="3" t="s">
        <v>8134</v>
      </c>
      <c r="H268" s="3" t="s">
        <v>264</v>
      </c>
      <c r="I268" s="3">
        <v>9</v>
      </c>
      <c r="J268" s="5" t="s">
        <v>8135</v>
      </c>
      <c r="K268" s="3">
        <v>8</v>
      </c>
      <c r="L268" s="3">
        <v>1.5</v>
      </c>
      <c r="M268" s="4">
        <v>1.3</v>
      </c>
      <c r="N268" s="5" t="s">
        <v>8136</v>
      </c>
      <c r="O268" s="3">
        <v>9</v>
      </c>
      <c r="P268" s="3"/>
      <c r="Q268" s="3">
        <v>9</v>
      </c>
      <c r="R268" s="3" t="s">
        <v>8137</v>
      </c>
      <c r="S268" s="24" t="s">
        <v>90</v>
      </c>
      <c r="T268" s="24" t="s">
        <v>8138</v>
      </c>
      <c r="U268" s="28" t="s">
        <v>91</v>
      </c>
      <c r="V268" s="26"/>
      <c r="W268" s="24" t="s">
        <v>48</v>
      </c>
      <c r="X268" s="26" t="s">
        <v>8139</v>
      </c>
      <c r="Y268" s="3" t="s">
        <v>50</v>
      </c>
      <c r="Z268" s="5"/>
      <c r="AA268" s="3">
        <v>9</v>
      </c>
      <c r="AB268" s="5"/>
      <c r="AC268" s="5" t="s">
        <v>8140</v>
      </c>
      <c r="AD268" s="3">
        <v>9</v>
      </c>
      <c r="AE268" s="5" t="s">
        <v>8141</v>
      </c>
      <c r="AF268" s="3" t="s">
        <v>275</v>
      </c>
      <c r="AG268" s="5"/>
      <c r="AH268" s="3">
        <v>8</v>
      </c>
      <c r="AI268" s="3" t="s">
        <v>8142</v>
      </c>
      <c r="AJ268" s="5" t="s">
        <v>8143</v>
      </c>
      <c r="AK268" s="3">
        <v>8</v>
      </c>
      <c r="AL268" s="5" t="s">
        <v>8144</v>
      </c>
      <c r="AM268" s="3" t="s">
        <v>8145</v>
      </c>
      <c r="AN268" s="3" t="s">
        <v>8146</v>
      </c>
      <c r="AO268" s="6">
        <v>0.625</v>
      </c>
      <c r="AP268" s="1">
        <f t="shared" si="72"/>
        <v>9</v>
      </c>
      <c r="AQ268" s="1">
        <f t="shared" si="73"/>
        <v>8</v>
      </c>
      <c r="AR268" s="1">
        <f t="shared" si="74"/>
        <v>9</v>
      </c>
      <c r="AS268" s="1">
        <f t="shared" si="75"/>
        <v>9</v>
      </c>
      <c r="AT268" s="1">
        <f t="shared" si="76"/>
        <v>0</v>
      </c>
      <c r="AU268" s="1">
        <f t="shared" si="77"/>
        <v>0</v>
      </c>
      <c r="AV268" s="1">
        <f t="shared" si="78"/>
        <v>0</v>
      </c>
      <c r="AW268" s="1">
        <f t="shared" si="79"/>
        <v>0</v>
      </c>
      <c r="AX268" s="1">
        <f t="shared" si="80"/>
        <v>9</v>
      </c>
      <c r="AY268" s="1">
        <f t="shared" si="81"/>
        <v>9</v>
      </c>
      <c r="AZ268" s="1">
        <f t="shared" si="82"/>
        <v>0</v>
      </c>
      <c r="BA268" s="1">
        <f t="shared" si="83"/>
        <v>8</v>
      </c>
      <c r="BB268" s="1">
        <f t="shared" si="84"/>
        <v>8</v>
      </c>
      <c r="BC268" s="21">
        <f t="shared" si="85"/>
        <v>7</v>
      </c>
      <c r="BD268" s="21">
        <f t="shared" si="86"/>
        <v>0</v>
      </c>
      <c r="BE268" s="21">
        <f t="shared" si="87"/>
        <v>7.166666666666667</v>
      </c>
      <c r="BF268" s="21">
        <f t="shared" si="88"/>
        <v>5.7333333333333334</v>
      </c>
      <c r="BG268" s="3" t="s">
        <v>7866</v>
      </c>
    </row>
    <row r="269" spans="1:59" ht="13" x14ac:dyDescent="0.15">
      <c r="A269" s="2">
        <v>43563.617762604168</v>
      </c>
      <c r="B269" s="3" t="s">
        <v>29</v>
      </c>
      <c r="C269" s="3" t="s">
        <v>7918</v>
      </c>
      <c r="D269" s="3" t="s">
        <v>7866</v>
      </c>
      <c r="E269" s="58" t="s">
        <v>7867</v>
      </c>
      <c r="F269" s="3" t="s">
        <v>187</v>
      </c>
      <c r="G269" s="3" t="s">
        <v>7919</v>
      </c>
      <c r="H269" s="3" t="s">
        <v>35</v>
      </c>
      <c r="I269" s="3">
        <v>6</v>
      </c>
      <c r="J269" s="5" t="s">
        <v>7920</v>
      </c>
      <c r="K269" s="3">
        <v>6</v>
      </c>
      <c r="L269" s="3">
        <v>2</v>
      </c>
      <c r="M269" s="4">
        <v>1.35</v>
      </c>
      <c r="N269" s="5"/>
      <c r="O269" s="3">
        <v>8</v>
      </c>
      <c r="P269" s="3" t="s">
        <v>7921</v>
      </c>
      <c r="Q269" s="3">
        <v>9</v>
      </c>
      <c r="R269" s="3" t="s">
        <v>7922</v>
      </c>
      <c r="S269" s="24">
        <v>8</v>
      </c>
      <c r="T269" s="25" t="s">
        <v>8432</v>
      </c>
      <c r="U269" s="24">
        <v>7</v>
      </c>
      <c r="V269" s="25" t="s">
        <v>8433</v>
      </c>
      <c r="W269" s="24">
        <v>7</v>
      </c>
      <c r="X269" s="25" t="s">
        <v>8434</v>
      </c>
      <c r="Y269" s="3" t="s">
        <v>50</v>
      </c>
      <c r="Z269" s="5"/>
      <c r="AA269" s="3">
        <v>2</v>
      </c>
      <c r="AB269" s="5">
        <v>80.8</v>
      </c>
      <c r="AC269" s="5" t="s">
        <v>7923</v>
      </c>
      <c r="AD269" s="3" t="s">
        <v>54</v>
      </c>
      <c r="AE269" s="5" t="s">
        <v>7924</v>
      </c>
      <c r="AF269" s="3" t="s">
        <v>275</v>
      </c>
      <c r="AG269" s="5"/>
      <c r="AH269" s="3" t="s">
        <v>58</v>
      </c>
      <c r="AI269" s="3">
        <v>0</v>
      </c>
      <c r="AJ269" s="5" t="s">
        <v>7925</v>
      </c>
      <c r="AK269" s="3">
        <v>7</v>
      </c>
      <c r="AL269" s="5" t="s">
        <v>7926</v>
      </c>
      <c r="AM269" s="3" t="s">
        <v>7927</v>
      </c>
      <c r="AN269" s="3" t="s">
        <v>7928</v>
      </c>
      <c r="AO269" s="6">
        <v>0.50347222221898846</v>
      </c>
      <c r="AP269" s="1">
        <f t="shared" si="72"/>
        <v>6</v>
      </c>
      <c r="AQ269" s="1">
        <f t="shared" si="73"/>
        <v>6</v>
      </c>
      <c r="AR269" s="1">
        <f t="shared" si="74"/>
        <v>8</v>
      </c>
      <c r="AS269" s="1">
        <f t="shared" si="75"/>
        <v>9</v>
      </c>
      <c r="AT269" s="1">
        <f t="shared" si="76"/>
        <v>8</v>
      </c>
      <c r="AU269" s="1">
        <f t="shared" si="77"/>
        <v>7</v>
      </c>
      <c r="AV269" s="1">
        <f t="shared" si="78"/>
        <v>7</v>
      </c>
      <c r="AW269" s="1">
        <f t="shared" si="79"/>
        <v>0</v>
      </c>
      <c r="AX269" s="1">
        <f t="shared" si="80"/>
        <v>2</v>
      </c>
      <c r="AY269" s="1">
        <f t="shared" si="81"/>
        <v>5</v>
      </c>
      <c r="AZ269" s="1">
        <f t="shared" si="82"/>
        <v>0</v>
      </c>
      <c r="BA269" s="1">
        <f t="shared" si="83"/>
        <v>0</v>
      </c>
      <c r="BB269" s="1">
        <f t="shared" si="84"/>
        <v>7</v>
      </c>
      <c r="BC269" s="21">
        <f t="shared" si="85"/>
        <v>7.4</v>
      </c>
      <c r="BD269" s="21">
        <f t="shared" si="86"/>
        <v>5.833333333333333</v>
      </c>
      <c r="BE269" s="21">
        <f t="shared" si="87"/>
        <v>1.5</v>
      </c>
      <c r="BF269" s="21">
        <f t="shared" si="88"/>
        <v>5.8666666666666663</v>
      </c>
      <c r="BG269" s="3" t="s">
        <v>7866</v>
      </c>
    </row>
    <row r="270" spans="1:59" ht="13" x14ac:dyDescent="0.15">
      <c r="A270" s="2">
        <v>43564.437251134259</v>
      </c>
      <c r="B270" s="3" t="s">
        <v>29</v>
      </c>
      <c r="C270" s="3" t="s">
        <v>7949</v>
      </c>
      <c r="D270" s="3" t="s">
        <v>7866</v>
      </c>
      <c r="E270" s="58" t="s">
        <v>7867</v>
      </c>
      <c r="F270" s="3" t="s">
        <v>100</v>
      </c>
      <c r="G270" s="3" t="s">
        <v>7950</v>
      </c>
      <c r="H270" s="3" t="s">
        <v>66</v>
      </c>
      <c r="I270" s="3" t="s">
        <v>36</v>
      </c>
      <c r="J270" s="5" t="s">
        <v>7951</v>
      </c>
      <c r="K270" s="3">
        <v>7</v>
      </c>
      <c r="L270" s="3">
        <v>2</v>
      </c>
      <c r="M270" s="4">
        <v>1</v>
      </c>
      <c r="N270" s="5" t="s">
        <v>7952</v>
      </c>
      <c r="O270" s="3">
        <v>9</v>
      </c>
      <c r="P270" s="3" t="s">
        <v>7953</v>
      </c>
      <c r="Q270" s="3" t="s">
        <v>42</v>
      </c>
      <c r="R270" s="3" t="s">
        <v>7954</v>
      </c>
      <c r="S270" s="24">
        <v>4</v>
      </c>
      <c r="T270" s="24" t="s">
        <v>7955</v>
      </c>
      <c r="U270" s="24" t="s">
        <v>7933</v>
      </c>
      <c r="V270" s="26" t="s">
        <v>7956</v>
      </c>
      <c r="W270" s="24" t="s">
        <v>74</v>
      </c>
      <c r="X270" s="26" t="s">
        <v>7957</v>
      </c>
      <c r="Y270" s="3">
        <v>2</v>
      </c>
      <c r="Z270" s="5" t="s">
        <v>7958</v>
      </c>
      <c r="AA270" s="3" t="s">
        <v>52</v>
      </c>
      <c r="AB270" s="5">
        <v>70</v>
      </c>
      <c r="AC270" s="5" t="s">
        <v>7959</v>
      </c>
      <c r="AD270" s="3" t="s">
        <v>54</v>
      </c>
      <c r="AE270" s="5"/>
      <c r="AF270" s="3" t="s">
        <v>56</v>
      </c>
      <c r="AG270" s="5" t="s">
        <v>7960</v>
      </c>
      <c r="AH270" s="3" t="s">
        <v>197</v>
      </c>
      <c r="AI270" s="3" t="s">
        <v>7961</v>
      </c>
      <c r="AJ270" s="5"/>
      <c r="AK270" s="3">
        <v>4</v>
      </c>
      <c r="AL270" s="5" t="s">
        <v>7962</v>
      </c>
      <c r="AM270" s="3"/>
      <c r="AN270" s="3" t="s">
        <v>7963</v>
      </c>
      <c r="AO270" s="6">
        <v>0.33333333333575865</v>
      </c>
      <c r="AP270" s="1">
        <f t="shared" si="72"/>
        <v>5</v>
      </c>
      <c r="AQ270" s="1">
        <f t="shared" si="73"/>
        <v>7</v>
      </c>
      <c r="AR270" s="1">
        <f t="shared" si="74"/>
        <v>9</v>
      </c>
      <c r="AS270" s="1">
        <f t="shared" si="75"/>
        <v>5</v>
      </c>
      <c r="AT270" s="1">
        <f t="shared" si="76"/>
        <v>4</v>
      </c>
      <c r="AU270" s="1">
        <f t="shared" si="77"/>
        <v>5</v>
      </c>
      <c r="AV270" s="1">
        <f t="shared" si="78"/>
        <v>5</v>
      </c>
      <c r="AW270" s="1">
        <f t="shared" si="79"/>
        <v>2</v>
      </c>
      <c r="AX270" s="1">
        <f t="shared" si="80"/>
        <v>5</v>
      </c>
      <c r="AY270" s="1">
        <f t="shared" si="81"/>
        <v>5</v>
      </c>
      <c r="AZ270" s="1">
        <f t="shared" si="82"/>
        <v>5</v>
      </c>
      <c r="BA270" s="1">
        <f t="shared" si="83"/>
        <v>5</v>
      </c>
      <c r="BB270" s="1">
        <f t="shared" si="84"/>
        <v>4</v>
      </c>
      <c r="BC270" s="21">
        <f t="shared" si="85"/>
        <v>6</v>
      </c>
      <c r="BD270" s="21">
        <f t="shared" si="86"/>
        <v>4.5</v>
      </c>
      <c r="BE270" s="21">
        <f t="shared" si="87"/>
        <v>5</v>
      </c>
      <c r="BF270" s="21">
        <f t="shared" si="88"/>
        <v>5.3</v>
      </c>
      <c r="BG270" s="3" t="s">
        <v>7866</v>
      </c>
    </row>
    <row r="271" spans="1:59" ht="13" x14ac:dyDescent="0.15">
      <c r="A271" s="2">
        <v>43565.963514363422</v>
      </c>
      <c r="B271" s="3" t="s">
        <v>29</v>
      </c>
      <c r="C271" s="3" t="s">
        <v>8022</v>
      </c>
      <c r="D271" s="3" t="s">
        <v>7866</v>
      </c>
      <c r="E271" s="58" t="s">
        <v>7867</v>
      </c>
      <c r="F271" s="3" t="s">
        <v>147</v>
      </c>
      <c r="G271" s="3" t="s">
        <v>8023</v>
      </c>
      <c r="H271" s="3" t="s">
        <v>35</v>
      </c>
      <c r="I271" s="3" t="s">
        <v>36</v>
      </c>
      <c r="J271" s="5" t="s">
        <v>8024</v>
      </c>
      <c r="K271" s="3" t="s">
        <v>68</v>
      </c>
      <c r="L271" s="3">
        <v>2</v>
      </c>
      <c r="M271" s="4">
        <v>2</v>
      </c>
      <c r="N271" s="5" t="s">
        <v>8025</v>
      </c>
      <c r="O271" s="3">
        <v>7</v>
      </c>
      <c r="P271" s="3" t="s">
        <v>8026</v>
      </c>
      <c r="Q271" s="3" t="s">
        <v>42</v>
      </c>
      <c r="R271" s="3" t="s">
        <v>8027</v>
      </c>
      <c r="S271" s="24" t="s">
        <v>44</v>
      </c>
      <c r="T271" s="24" t="s">
        <v>8028</v>
      </c>
      <c r="U271" s="24">
        <v>7</v>
      </c>
      <c r="V271" s="26" t="s">
        <v>8029</v>
      </c>
      <c r="W271" s="24" t="s">
        <v>48</v>
      </c>
      <c r="X271" s="26" t="s">
        <v>8030</v>
      </c>
      <c r="Y271" s="3" t="s">
        <v>50</v>
      </c>
      <c r="Z271" s="5" t="s">
        <v>8031</v>
      </c>
      <c r="AA271" s="3" t="s">
        <v>52</v>
      </c>
      <c r="AB271" s="5"/>
      <c r="AC271" s="5" t="s">
        <v>8032</v>
      </c>
      <c r="AD271" s="3" t="s">
        <v>54</v>
      </c>
      <c r="AE271" s="5" t="s">
        <v>8033</v>
      </c>
      <c r="AF271" s="3">
        <v>4</v>
      </c>
      <c r="AG271" s="5" t="s">
        <v>8034</v>
      </c>
      <c r="AH271" s="3">
        <v>7</v>
      </c>
      <c r="AI271" s="3" t="s">
        <v>8035</v>
      </c>
      <c r="AJ271" s="5" t="s">
        <v>8036</v>
      </c>
      <c r="AK271" s="3">
        <v>6</v>
      </c>
      <c r="AL271" s="5" t="s">
        <v>8037</v>
      </c>
      <c r="AM271" s="3"/>
      <c r="AN271" s="3" t="s">
        <v>8038</v>
      </c>
      <c r="AO271" s="6">
        <v>0.75347222221898846</v>
      </c>
      <c r="AP271" s="1">
        <f t="shared" si="72"/>
        <v>5</v>
      </c>
      <c r="AQ271" s="1">
        <f t="shared" si="73"/>
        <v>10</v>
      </c>
      <c r="AR271" s="1">
        <f t="shared" si="74"/>
        <v>7</v>
      </c>
      <c r="AS271" s="1">
        <f t="shared" si="75"/>
        <v>5</v>
      </c>
      <c r="AT271" s="1">
        <f t="shared" si="76"/>
        <v>5</v>
      </c>
      <c r="AU271" s="1">
        <f t="shared" si="77"/>
        <v>7</v>
      </c>
      <c r="AV271" s="1">
        <f t="shared" si="78"/>
        <v>0</v>
      </c>
      <c r="AW271" s="1">
        <f t="shared" si="79"/>
        <v>0</v>
      </c>
      <c r="AX271" s="1">
        <f t="shared" si="80"/>
        <v>5</v>
      </c>
      <c r="AY271" s="1">
        <f t="shared" si="81"/>
        <v>5</v>
      </c>
      <c r="AZ271" s="1">
        <f t="shared" si="82"/>
        <v>4</v>
      </c>
      <c r="BA271" s="1">
        <f t="shared" si="83"/>
        <v>7</v>
      </c>
      <c r="BB271" s="1">
        <f t="shared" si="84"/>
        <v>6</v>
      </c>
      <c r="BC271" s="21">
        <f t="shared" si="85"/>
        <v>6.4</v>
      </c>
      <c r="BD271" s="21">
        <f t="shared" si="86"/>
        <v>3.5</v>
      </c>
      <c r="BE271" s="21">
        <f t="shared" si="87"/>
        <v>5.5</v>
      </c>
      <c r="BF271" s="21">
        <f t="shared" si="88"/>
        <v>5.6</v>
      </c>
      <c r="BG271" s="3" t="s">
        <v>7866</v>
      </c>
    </row>
    <row r="272" spans="1:59" ht="13" x14ac:dyDescent="0.15">
      <c r="A272" s="2">
        <v>43566.792155706018</v>
      </c>
      <c r="B272" s="3" t="s">
        <v>29</v>
      </c>
      <c r="C272" s="3" t="s">
        <v>8147</v>
      </c>
      <c r="D272" s="3" t="s">
        <v>7866</v>
      </c>
      <c r="E272" s="58" t="s">
        <v>7867</v>
      </c>
      <c r="F272" s="3" t="s">
        <v>147</v>
      </c>
      <c r="G272" s="3" t="s">
        <v>8153</v>
      </c>
      <c r="H272" s="3" t="s">
        <v>35</v>
      </c>
      <c r="I272" s="3" t="s">
        <v>36</v>
      </c>
      <c r="J272" s="5" t="s">
        <v>8154</v>
      </c>
      <c r="K272" s="3" t="s">
        <v>68</v>
      </c>
      <c r="L272" s="3">
        <v>2.2999999999999998</v>
      </c>
      <c r="M272" s="4">
        <v>1.2</v>
      </c>
      <c r="N272" s="5"/>
      <c r="O272" s="3" t="s">
        <v>87</v>
      </c>
      <c r="P272" s="3"/>
      <c r="Q272" s="3" t="s">
        <v>42</v>
      </c>
      <c r="R272" s="3"/>
      <c r="S272" s="24" t="s">
        <v>560</v>
      </c>
      <c r="T272" s="24"/>
      <c r="U272" s="28" t="s">
        <v>183</v>
      </c>
      <c r="V272" s="26"/>
      <c r="W272" s="24" t="s">
        <v>48</v>
      </c>
      <c r="X272" s="26"/>
      <c r="Y272" s="3" t="s">
        <v>1145</v>
      </c>
      <c r="Z272" s="5"/>
      <c r="AA272" s="3" t="s">
        <v>7968</v>
      </c>
      <c r="AB272" s="5">
        <v>95</v>
      </c>
      <c r="AC272" s="5" t="s">
        <v>8155</v>
      </c>
      <c r="AD272" s="3" t="s">
        <v>563</v>
      </c>
      <c r="AE272" s="5" t="s">
        <v>8156</v>
      </c>
      <c r="AF272" s="3" t="s">
        <v>56</v>
      </c>
      <c r="AG272" s="5"/>
      <c r="AH272" s="3" t="s">
        <v>176</v>
      </c>
      <c r="AI272" s="3"/>
      <c r="AJ272" s="5"/>
      <c r="AK272" s="3">
        <v>8</v>
      </c>
      <c r="AL272" s="5"/>
      <c r="AM272" s="3" t="s">
        <v>8157</v>
      </c>
      <c r="AN272" s="3" t="s">
        <v>8152</v>
      </c>
      <c r="AO272" s="6">
        <v>0.6875</v>
      </c>
      <c r="AP272" s="1">
        <f t="shared" si="72"/>
        <v>5</v>
      </c>
      <c r="AQ272" s="1">
        <f t="shared" si="73"/>
        <v>10</v>
      </c>
      <c r="AR272" s="1">
        <f t="shared" si="74"/>
        <v>10</v>
      </c>
      <c r="AS272" s="1">
        <f t="shared" si="75"/>
        <v>5</v>
      </c>
      <c r="AT272" s="1">
        <f t="shared" si="76"/>
        <v>10</v>
      </c>
      <c r="AU272" s="1">
        <f t="shared" si="77"/>
        <v>10</v>
      </c>
      <c r="AV272" s="1">
        <f t="shared" si="78"/>
        <v>0</v>
      </c>
      <c r="AW272" s="1">
        <f t="shared" si="79"/>
        <v>10</v>
      </c>
      <c r="AX272" s="1">
        <f t="shared" si="80"/>
        <v>0</v>
      </c>
      <c r="AY272" s="1">
        <f t="shared" si="81"/>
        <v>0</v>
      </c>
      <c r="AZ272" s="1">
        <f t="shared" si="82"/>
        <v>5</v>
      </c>
      <c r="BA272" s="1">
        <f t="shared" si="83"/>
        <v>10</v>
      </c>
      <c r="BB272" s="1">
        <f t="shared" si="84"/>
        <v>8</v>
      </c>
      <c r="BC272" s="21">
        <f t="shared" si="85"/>
        <v>8</v>
      </c>
      <c r="BD272" s="21">
        <f t="shared" si="86"/>
        <v>6.666666666666667</v>
      </c>
      <c r="BE272" s="21">
        <f t="shared" si="87"/>
        <v>4.166666666666667</v>
      </c>
      <c r="BF272" s="21">
        <f t="shared" si="88"/>
        <v>6.9666666666666668</v>
      </c>
      <c r="BG272" s="3" t="s">
        <v>7866</v>
      </c>
    </row>
    <row r="273" spans="1:59" ht="13" x14ac:dyDescent="0.15">
      <c r="A273" s="2">
        <v>43561.811368634255</v>
      </c>
      <c r="B273" s="3" t="s">
        <v>29</v>
      </c>
      <c r="C273" s="3" t="s">
        <v>7884</v>
      </c>
      <c r="D273" s="3" t="s">
        <v>7866</v>
      </c>
      <c r="E273" s="58" t="s">
        <v>7867</v>
      </c>
      <c r="F273" s="3" t="s">
        <v>187</v>
      </c>
      <c r="G273" s="3" t="s">
        <v>7885</v>
      </c>
      <c r="H273" s="3" t="s">
        <v>264</v>
      </c>
      <c r="I273" s="3">
        <v>8</v>
      </c>
      <c r="J273" s="5" t="s">
        <v>7886</v>
      </c>
      <c r="K273" s="3">
        <v>7</v>
      </c>
      <c r="L273" s="3">
        <v>2.5</v>
      </c>
      <c r="M273" s="4">
        <v>1.3</v>
      </c>
      <c r="N273" s="5"/>
      <c r="O273" s="3" t="s">
        <v>87</v>
      </c>
      <c r="P273" s="3"/>
      <c r="Q273" s="3" t="s">
        <v>226</v>
      </c>
      <c r="R273" s="3"/>
      <c r="S273" s="24" t="s">
        <v>44</v>
      </c>
      <c r="T273" s="24" t="s">
        <v>7887</v>
      </c>
      <c r="U273" s="24" t="s">
        <v>183</v>
      </c>
      <c r="V273" s="26"/>
      <c r="W273" s="24" t="s">
        <v>48</v>
      </c>
      <c r="X273" s="26"/>
      <c r="Y273" s="3" t="s">
        <v>50</v>
      </c>
      <c r="Z273" s="5" t="s">
        <v>7888</v>
      </c>
      <c r="AA273" s="3">
        <v>8</v>
      </c>
      <c r="AB273" s="5">
        <v>70</v>
      </c>
      <c r="AC273" s="5"/>
      <c r="AD273" s="3">
        <v>8</v>
      </c>
      <c r="AE273" s="5"/>
      <c r="AF273" s="3" t="s">
        <v>275</v>
      </c>
      <c r="AG273" s="5" t="s">
        <v>7889</v>
      </c>
      <c r="AH273" s="3">
        <v>7</v>
      </c>
      <c r="AI273" s="3" t="s">
        <v>7890</v>
      </c>
      <c r="AJ273" s="5" t="s">
        <v>7891</v>
      </c>
      <c r="AK273" s="3">
        <v>8</v>
      </c>
      <c r="AL273" s="5"/>
      <c r="AM273" s="3" t="s">
        <v>7892</v>
      </c>
      <c r="AN273" s="3" t="s">
        <v>7893</v>
      </c>
      <c r="AO273" s="6">
        <v>0.47916666666424135</v>
      </c>
      <c r="AP273" s="1">
        <f t="shared" si="72"/>
        <v>8</v>
      </c>
      <c r="AQ273" s="1">
        <f t="shared" si="73"/>
        <v>7</v>
      </c>
      <c r="AR273" s="1">
        <f t="shared" si="74"/>
        <v>10</v>
      </c>
      <c r="AS273" s="1">
        <f t="shared" si="75"/>
        <v>10</v>
      </c>
      <c r="AT273" s="1">
        <f t="shared" si="76"/>
        <v>5</v>
      </c>
      <c r="AU273" s="1">
        <f t="shared" si="77"/>
        <v>10</v>
      </c>
      <c r="AV273" s="1">
        <f t="shared" si="78"/>
        <v>0</v>
      </c>
      <c r="AW273" s="1">
        <f t="shared" si="79"/>
        <v>0</v>
      </c>
      <c r="AX273" s="1">
        <f t="shared" si="80"/>
        <v>8</v>
      </c>
      <c r="AY273" s="1">
        <f t="shared" si="81"/>
        <v>8</v>
      </c>
      <c r="AZ273" s="1">
        <f t="shared" si="82"/>
        <v>0</v>
      </c>
      <c r="BA273" s="1">
        <f t="shared" si="83"/>
        <v>7</v>
      </c>
      <c r="BB273" s="1">
        <f t="shared" si="84"/>
        <v>8</v>
      </c>
      <c r="BC273" s="21">
        <f t="shared" si="85"/>
        <v>8</v>
      </c>
      <c r="BD273" s="21">
        <f t="shared" si="86"/>
        <v>5</v>
      </c>
      <c r="BE273" s="21">
        <f t="shared" si="87"/>
        <v>6.333333333333333</v>
      </c>
      <c r="BF273" s="21">
        <f t="shared" si="88"/>
        <v>7.0666666666666664</v>
      </c>
      <c r="BG273" s="3" t="s">
        <v>7866</v>
      </c>
    </row>
    <row r="274" spans="1:59" ht="13" x14ac:dyDescent="0.15">
      <c r="A274" s="2">
        <v>43563.740037013893</v>
      </c>
      <c r="B274" s="3" t="s">
        <v>29</v>
      </c>
      <c r="C274" s="3" t="s">
        <v>7936</v>
      </c>
      <c r="D274" s="3" t="s">
        <v>7866</v>
      </c>
      <c r="E274" s="58" t="s">
        <v>7867</v>
      </c>
      <c r="F274" s="3" t="s">
        <v>187</v>
      </c>
      <c r="G274" s="3" t="s">
        <v>7937</v>
      </c>
      <c r="H274" s="3" t="s">
        <v>35</v>
      </c>
      <c r="I274" s="3">
        <v>6</v>
      </c>
      <c r="J274" s="5" t="s">
        <v>7938</v>
      </c>
      <c r="K274" s="3">
        <v>6</v>
      </c>
      <c r="L274" s="3">
        <v>2.5</v>
      </c>
      <c r="M274" s="4">
        <v>1.2</v>
      </c>
      <c r="N274" s="5" t="s">
        <v>7939</v>
      </c>
      <c r="O274" s="3" t="s">
        <v>40</v>
      </c>
      <c r="P274" s="3" t="s">
        <v>7940</v>
      </c>
      <c r="Q274" s="3">
        <v>6</v>
      </c>
      <c r="R274" s="3" t="s">
        <v>7941</v>
      </c>
      <c r="S274" s="24">
        <v>7</v>
      </c>
      <c r="T274" s="24" t="s">
        <v>7942</v>
      </c>
      <c r="U274" s="24">
        <v>7</v>
      </c>
      <c r="V274" s="26" t="s">
        <v>7943</v>
      </c>
      <c r="W274" s="24" t="s">
        <v>48</v>
      </c>
      <c r="X274" s="26"/>
      <c r="Y274" s="3" t="s">
        <v>50</v>
      </c>
      <c r="Z274" s="5"/>
      <c r="AA274" s="3">
        <v>7</v>
      </c>
      <c r="AB274" s="5"/>
      <c r="AC274" s="5"/>
      <c r="AD274" s="3">
        <v>7</v>
      </c>
      <c r="AE274" s="5"/>
      <c r="AF274" s="3" t="s">
        <v>275</v>
      </c>
      <c r="AG274" s="5" t="s">
        <v>7944</v>
      </c>
      <c r="AH274" s="3">
        <v>6</v>
      </c>
      <c r="AI274" s="3">
        <v>6</v>
      </c>
      <c r="AJ274" s="5" t="s">
        <v>7945</v>
      </c>
      <c r="AK274" s="3" t="s">
        <v>111</v>
      </c>
      <c r="AL274" s="5" t="s">
        <v>7946</v>
      </c>
      <c r="AM274" s="3" t="s">
        <v>7947</v>
      </c>
      <c r="AN274" s="3" t="s">
        <v>7948</v>
      </c>
      <c r="AO274" s="6">
        <v>0.47916666666424135</v>
      </c>
      <c r="AP274" s="1">
        <f t="shared" si="72"/>
        <v>6</v>
      </c>
      <c r="AQ274" s="1">
        <f t="shared" si="73"/>
        <v>6</v>
      </c>
      <c r="AR274" s="1">
        <f t="shared" si="74"/>
        <v>5</v>
      </c>
      <c r="AS274" s="1">
        <f t="shared" si="75"/>
        <v>6</v>
      </c>
      <c r="AT274" s="1">
        <f t="shared" si="76"/>
        <v>7</v>
      </c>
      <c r="AU274" s="1">
        <f t="shared" si="77"/>
        <v>7</v>
      </c>
      <c r="AV274" s="1">
        <f t="shared" si="78"/>
        <v>0</v>
      </c>
      <c r="AW274" s="1">
        <f t="shared" si="79"/>
        <v>0</v>
      </c>
      <c r="AX274" s="1">
        <f t="shared" si="80"/>
        <v>7</v>
      </c>
      <c r="AY274" s="1">
        <f t="shared" si="81"/>
        <v>7</v>
      </c>
      <c r="AZ274" s="1">
        <f t="shared" si="82"/>
        <v>0</v>
      </c>
      <c r="BA274" s="1">
        <f t="shared" si="83"/>
        <v>6</v>
      </c>
      <c r="BB274" s="1">
        <f t="shared" si="84"/>
        <v>5</v>
      </c>
      <c r="BC274" s="21">
        <f t="shared" si="85"/>
        <v>6</v>
      </c>
      <c r="BD274" s="21">
        <f t="shared" si="86"/>
        <v>3.5</v>
      </c>
      <c r="BE274" s="21">
        <f t="shared" si="87"/>
        <v>5.5</v>
      </c>
      <c r="BF274" s="21">
        <f t="shared" si="88"/>
        <v>5.3</v>
      </c>
      <c r="BG274" s="3" t="s">
        <v>7866</v>
      </c>
    </row>
    <row r="275" spans="1:59" ht="13" x14ac:dyDescent="0.15">
      <c r="A275" s="2">
        <v>43566.131519479168</v>
      </c>
      <c r="B275" s="3" t="s">
        <v>29</v>
      </c>
      <c r="C275" s="3" t="s">
        <v>8039</v>
      </c>
      <c r="D275" s="3" t="s">
        <v>7866</v>
      </c>
      <c r="E275" s="58" t="s">
        <v>7867</v>
      </c>
      <c r="F275" s="3" t="s">
        <v>187</v>
      </c>
      <c r="G275" s="3" t="s">
        <v>8040</v>
      </c>
      <c r="H275" s="3" t="s">
        <v>264</v>
      </c>
      <c r="I275" s="3">
        <v>8</v>
      </c>
      <c r="J275" s="5" t="s">
        <v>8041</v>
      </c>
      <c r="K275" s="3">
        <v>8</v>
      </c>
      <c r="L275" s="3">
        <v>2.5</v>
      </c>
      <c r="M275" s="4">
        <v>2.5</v>
      </c>
      <c r="N275" s="5" t="s">
        <v>8042</v>
      </c>
      <c r="O275" s="3" t="s">
        <v>87</v>
      </c>
      <c r="P275" s="3" t="s">
        <v>8043</v>
      </c>
      <c r="Q275" s="3">
        <v>9</v>
      </c>
      <c r="R275" s="3" t="s">
        <v>8044</v>
      </c>
      <c r="S275" s="24">
        <v>0</v>
      </c>
      <c r="T275" s="25" t="s">
        <v>8435</v>
      </c>
      <c r="U275" s="24">
        <v>6</v>
      </c>
      <c r="V275" s="26" t="s">
        <v>8045</v>
      </c>
      <c r="W275" s="24">
        <v>10</v>
      </c>
      <c r="X275" s="27" t="s">
        <v>8436</v>
      </c>
      <c r="Y275" s="3" t="s">
        <v>50</v>
      </c>
      <c r="Z275" s="5" t="s">
        <v>8046</v>
      </c>
      <c r="AA275" s="3">
        <v>9</v>
      </c>
      <c r="AB275" s="5">
        <v>50</v>
      </c>
      <c r="AC275" s="5" t="s">
        <v>8047</v>
      </c>
      <c r="AD275" s="3">
        <v>8</v>
      </c>
      <c r="AE275" s="5" t="s">
        <v>8048</v>
      </c>
      <c r="AF275" s="3" t="s">
        <v>275</v>
      </c>
      <c r="AG275" s="5" t="s">
        <v>8049</v>
      </c>
      <c r="AH275" s="3">
        <v>1</v>
      </c>
      <c r="AI275" s="3">
        <v>2</v>
      </c>
      <c r="AJ275" s="5" t="s">
        <v>8050</v>
      </c>
      <c r="AK275" s="3">
        <v>7</v>
      </c>
      <c r="AL275" s="5" t="s">
        <v>8051</v>
      </c>
      <c r="AM275" s="3" t="s">
        <v>8052</v>
      </c>
      <c r="AN275" s="3" t="s">
        <v>8053</v>
      </c>
      <c r="AO275" s="6">
        <v>0.47916666666424135</v>
      </c>
      <c r="AP275" s="1">
        <f t="shared" si="72"/>
        <v>8</v>
      </c>
      <c r="AQ275" s="1">
        <f t="shared" si="73"/>
        <v>8</v>
      </c>
      <c r="AR275" s="1">
        <f t="shared" si="74"/>
        <v>10</v>
      </c>
      <c r="AS275" s="1">
        <f t="shared" si="75"/>
        <v>9</v>
      </c>
      <c r="AT275" s="1">
        <f t="shared" si="76"/>
        <v>0</v>
      </c>
      <c r="AU275" s="1">
        <f t="shared" si="77"/>
        <v>6</v>
      </c>
      <c r="AV275" s="1">
        <f t="shared" si="78"/>
        <v>10</v>
      </c>
      <c r="AW275" s="1">
        <f t="shared" si="79"/>
        <v>0</v>
      </c>
      <c r="AX275" s="1">
        <f t="shared" si="80"/>
        <v>9</v>
      </c>
      <c r="AY275" s="1">
        <f t="shared" si="81"/>
        <v>8</v>
      </c>
      <c r="AZ275" s="1">
        <f t="shared" si="82"/>
        <v>0</v>
      </c>
      <c r="BA275" s="1">
        <f t="shared" si="83"/>
        <v>1</v>
      </c>
      <c r="BB275" s="1">
        <f t="shared" si="84"/>
        <v>7</v>
      </c>
      <c r="BC275" s="21">
        <f t="shared" si="85"/>
        <v>7</v>
      </c>
      <c r="BD275" s="21">
        <f t="shared" si="86"/>
        <v>6.333333333333333</v>
      </c>
      <c r="BE275" s="21">
        <f t="shared" si="87"/>
        <v>4.666666666666667</v>
      </c>
      <c r="BF275" s="21">
        <f t="shared" si="88"/>
        <v>6.4</v>
      </c>
      <c r="BG275" s="3" t="s">
        <v>7866</v>
      </c>
    </row>
    <row r="276" spans="1:59" ht="13" x14ac:dyDescent="0.15">
      <c r="A276" s="2">
        <v>43566.852937847223</v>
      </c>
      <c r="B276" s="3" t="s">
        <v>29</v>
      </c>
      <c r="C276" s="3" t="s">
        <v>8158</v>
      </c>
      <c r="D276" s="3" t="s">
        <v>7866</v>
      </c>
      <c r="E276" s="58" t="s">
        <v>7867</v>
      </c>
      <c r="F276" s="3" t="s">
        <v>187</v>
      </c>
      <c r="G276" s="3" t="s">
        <v>8159</v>
      </c>
      <c r="H276" s="3" t="s">
        <v>264</v>
      </c>
      <c r="I276" s="3" t="s">
        <v>36</v>
      </c>
      <c r="J276" s="5"/>
      <c r="K276" s="3">
        <v>6</v>
      </c>
      <c r="L276" s="3">
        <v>2.5</v>
      </c>
      <c r="M276" s="4">
        <v>1.2</v>
      </c>
      <c r="N276" s="5" t="s">
        <v>8160</v>
      </c>
      <c r="O276" s="3">
        <v>8</v>
      </c>
      <c r="P276" s="3"/>
      <c r="Q276" s="3" t="s">
        <v>42</v>
      </c>
      <c r="R276" s="3" t="s">
        <v>8161</v>
      </c>
      <c r="S276" s="24" t="s">
        <v>90</v>
      </c>
      <c r="T276" s="24"/>
      <c r="U276" s="28" t="s">
        <v>91</v>
      </c>
      <c r="V276" s="26"/>
      <c r="W276" s="24">
        <v>10</v>
      </c>
      <c r="X276" s="26" t="s">
        <v>8436</v>
      </c>
      <c r="Y276" s="3" t="s">
        <v>50</v>
      </c>
      <c r="Z276" s="5"/>
      <c r="AA276" s="3">
        <v>8</v>
      </c>
      <c r="AB276" s="5"/>
      <c r="AC276" s="5"/>
      <c r="AD276" s="3">
        <v>8</v>
      </c>
      <c r="AE276" s="5"/>
      <c r="AF276" s="3" t="s">
        <v>275</v>
      </c>
      <c r="AG276" s="5"/>
      <c r="AH276" s="3" t="s">
        <v>197</v>
      </c>
      <c r="AI276" s="3" t="s">
        <v>8162</v>
      </c>
      <c r="AJ276" s="5"/>
      <c r="AK276" s="3">
        <v>2</v>
      </c>
      <c r="AL276" s="5" t="s">
        <v>8163</v>
      </c>
      <c r="AM276" s="3"/>
      <c r="AN276" s="3" t="s">
        <v>8164</v>
      </c>
      <c r="AO276" s="6">
        <v>0.5</v>
      </c>
      <c r="AP276" s="1">
        <f t="shared" si="72"/>
        <v>5</v>
      </c>
      <c r="AQ276" s="1">
        <f t="shared" si="73"/>
        <v>6</v>
      </c>
      <c r="AR276" s="1">
        <f t="shared" si="74"/>
        <v>8</v>
      </c>
      <c r="AS276" s="1">
        <f t="shared" si="75"/>
        <v>5</v>
      </c>
      <c r="AT276" s="1">
        <f t="shared" si="76"/>
        <v>0</v>
      </c>
      <c r="AU276" s="1">
        <f t="shared" si="77"/>
        <v>0</v>
      </c>
      <c r="AV276" s="1">
        <f t="shared" si="78"/>
        <v>10</v>
      </c>
      <c r="AW276" s="1">
        <f t="shared" si="79"/>
        <v>0</v>
      </c>
      <c r="AX276" s="1">
        <f t="shared" si="80"/>
        <v>8</v>
      </c>
      <c r="AY276" s="1">
        <f t="shared" si="81"/>
        <v>8</v>
      </c>
      <c r="AZ276" s="1">
        <f t="shared" si="82"/>
        <v>0</v>
      </c>
      <c r="BA276" s="1">
        <f t="shared" si="83"/>
        <v>5</v>
      </c>
      <c r="BB276" s="1">
        <f t="shared" si="84"/>
        <v>2</v>
      </c>
      <c r="BC276" s="21">
        <f t="shared" si="85"/>
        <v>4.8</v>
      </c>
      <c r="BD276" s="21">
        <f t="shared" si="86"/>
        <v>3.3333333333333335</v>
      </c>
      <c r="BE276" s="21">
        <f t="shared" si="87"/>
        <v>5.666666666666667</v>
      </c>
      <c r="BF276" s="21">
        <f t="shared" si="88"/>
        <v>4.4000000000000004</v>
      </c>
      <c r="BG276" s="3" t="s">
        <v>7866</v>
      </c>
    </row>
    <row r="277" spans="1:59" ht="13" x14ac:dyDescent="0.15">
      <c r="A277" s="2">
        <v>43566.857333900465</v>
      </c>
      <c r="B277" s="3" t="s">
        <v>29</v>
      </c>
      <c r="C277" s="3" t="s">
        <v>8158</v>
      </c>
      <c r="D277" s="3" t="s">
        <v>7866</v>
      </c>
      <c r="E277" s="58" t="s">
        <v>7867</v>
      </c>
      <c r="F277" s="3" t="s">
        <v>100</v>
      </c>
      <c r="G277" s="3" t="s">
        <v>8165</v>
      </c>
      <c r="H277" s="3" t="s">
        <v>66</v>
      </c>
      <c r="I277" s="3">
        <v>6</v>
      </c>
      <c r="J277" s="5" t="s">
        <v>8166</v>
      </c>
      <c r="K277" s="3">
        <v>8</v>
      </c>
      <c r="L277" s="3">
        <v>2.5</v>
      </c>
      <c r="M277" s="4">
        <v>1.2</v>
      </c>
      <c r="N277" s="5"/>
      <c r="O277" s="3" t="s">
        <v>87</v>
      </c>
      <c r="P277" s="3"/>
      <c r="Q277" s="3" t="s">
        <v>226</v>
      </c>
      <c r="R277" s="3"/>
      <c r="S277" s="24">
        <v>8</v>
      </c>
      <c r="T277" s="24" t="s">
        <v>8167</v>
      </c>
      <c r="U277" s="28" t="s">
        <v>7933</v>
      </c>
      <c r="V277" s="26" t="s">
        <v>8168</v>
      </c>
      <c r="W277" s="24" t="s">
        <v>74</v>
      </c>
      <c r="X277" s="26" t="s">
        <v>8169</v>
      </c>
      <c r="Y277" s="3" t="s">
        <v>50</v>
      </c>
      <c r="Z277" s="5"/>
      <c r="AA277" s="3" t="s">
        <v>52</v>
      </c>
      <c r="AB277" s="5"/>
      <c r="AC277" s="5"/>
      <c r="AD277" s="3" t="s">
        <v>54</v>
      </c>
      <c r="AE277" s="5"/>
      <c r="AF277" s="3">
        <v>2</v>
      </c>
      <c r="AG277" s="5"/>
      <c r="AH277" s="3">
        <v>1</v>
      </c>
      <c r="AI277" s="3"/>
      <c r="AJ277" s="5" t="s">
        <v>8170</v>
      </c>
      <c r="AK277" s="3">
        <v>7</v>
      </c>
      <c r="AL277" s="5" t="s">
        <v>8171</v>
      </c>
      <c r="AM277" s="3"/>
      <c r="AN277" s="3" t="s">
        <v>8164</v>
      </c>
      <c r="AO277" s="6">
        <v>0.52777777778101154</v>
      </c>
      <c r="AP277" s="1">
        <f t="shared" si="72"/>
        <v>6</v>
      </c>
      <c r="AQ277" s="1">
        <f t="shared" si="73"/>
        <v>8</v>
      </c>
      <c r="AR277" s="1">
        <f t="shared" si="74"/>
        <v>10</v>
      </c>
      <c r="AS277" s="1">
        <f t="shared" si="75"/>
        <v>10</v>
      </c>
      <c r="AT277" s="1">
        <f t="shared" si="76"/>
        <v>8</v>
      </c>
      <c r="AU277" s="1">
        <f t="shared" si="77"/>
        <v>5</v>
      </c>
      <c r="AV277" s="1">
        <f t="shared" si="78"/>
        <v>5</v>
      </c>
      <c r="AW277" s="1">
        <f t="shared" si="79"/>
        <v>0</v>
      </c>
      <c r="AX277" s="1">
        <f t="shared" si="80"/>
        <v>5</v>
      </c>
      <c r="AY277" s="1">
        <f t="shared" si="81"/>
        <v>5</v>
      </c>
      <c r="AZ277" s="1">
        <f t="shared" si="82"/>
        <v>2</v>
      </c>
      <c r="BA277" s="1">
        <f t="shared" si="83"/>
        <v>1</v>
      </c>
      <c r="BB277" s="1">
        <f t="shared" si="84"/>
        <v>7</v>
      </c>
      <c r="BC277" s="21">
        <f t="shared" si="85"/>
        <v>8.4</v>
      </c>
      <c r="BD277" s="21">
        <f t="shared" si="86"/>
        <v>4.166666666666667</v>
      </c>
      <c r="BE277" s="21">
        <f t="shared" si="87"/>
        <v>3.1666666666666665</v>
      </c>
      <c r="BF277" s="21">
        <f t="shared" si="88"/>
        <v>6.3666666666666663</v>
      </c>
      <c r="BG277" s="3" t="s">
        <v>7866</v>
      </c>
    </row>
    <row r="278" spans="1:59" ht="13" x14ac:dyDescent="0.15">
      <c r="A278" s="2">
        <v>43566.900956446756</v>
      </c>
      <c r="B278" s="3" t="s">
        <v>29</v>
      </c>
      <c r="C278" s="3" t="s">
        <v>8147</v>
      </c>
      <c r="D278" s="3" t="s">
        <v>7866</v>
      </c>
      <c r="E278" s="58" t="s">
        <v>7867</v>
      </c>
      <c r="F278" s="3" t="s">
        <v>187</v>
      </c>
      <c r="G278" s="3" t="s">
        <v>8172</v>
      </c>
      <c r="H278" s="3" t="s">
        <v>35</v>
      </c>
      <c r="I278" s="3">
        <v>6</v>
      </c>
      <c r="J278" s="5"/>
      <c r="K278" s="3" t="s">
        <v>68</v>
      </c>
      <c r="L278" s="3">
        <v>2.5</v>
      </c>
      <c r="M278" s="4">
        <v>1.2</v>
      </c>
      <c r="N278" s="5"/>
      <c r="O278" s="3" t="s">
        <v>87</v>
      </c>
      <c r="P278" s="3"/>
      <c r="Q278" s="3" t="s">
        <v>226</v>
      </c>
      <c r="R278" s="3"/>
      <c r="S278" s="24" t="s">
        <v>90</v>
      </c>
      <c r="T278" s="24"/>
      <c r="U278" s="28" t="s">
        <v>91</v>
      </c>
      <c r="V278" s="26"/>
      <c r="W278" s="24" t="s">
        <v>48</v>
      </c>
      <c r="X278" s="26"/>
      <c r="Y278" s="3" t="s">
        <v>50</v>
      </c>
      <c r="Z278" s="5"/>
      <c r="AA278" s="3">
        <v>2</v>
      </c>
      <c r="AB278" s="5">
        <v>70</v>
      </c>
      <c r="AC278" s="5"/>
      <c r="AD278" s="3">
        <v>8</v>
      </c>
      <c r="AE278" s="5"/>
      <c r="AF278" s="3" t="s">
        <v>275</v>
      </c>
      <c r="AG278" s="5"/>
      <c r="AH278" s="3">
        <v>4</v>
      </c>
      <c r="AI278" s="3">
        <v>3</v>
      </c>
      <c r="AJ278" s="5"/>
      <c r="AK278" s="3">
        <v>8</v>
      </c>
      <c r="AL278" s="5"/>
      <c r="AM278" s="3" t="s">
        <v>8173</v>
      </c>
      <c r="AN278" s="3" t="s">
        <v>8152</v>
      </c>
      <c r="AO278" s="6">
        <v>0.70833333333575865</v>
      </c>
      <c r="AP278" s="1">
        <f t="shared" si="72"/>
        <v>6</v>
      </c>
      <c r="AQ278" s="1">
        <f t="shared" si="73"/>
        <v>10</v>
      </c>
      <c r="AR278" s="1">
        <f t="shared" si="74"/>
        <v>10</v>
      </c>
      <c r="AS278" s="1">
        <f t="shared" si="75"/>
        <v>10</v>
      </c>
      <c r="AT278" s="1">
        <f t="shared" si="76"/>
        <v>0</v>
      </c>
      <c r="AU278" s="1">
        <f t="shared" si="77"/>
        <v>0</v>
      </c>
      <c r="AV278" s="1">
        <f t="shared" si="78"/>
        <v>0</v>
      </c>
      <c r="AW278" s="1">
        <f t="shared" si="79"/>
        <v>0</v>
      </c>
      <c r="AX278" s="1">
        <f t="shared" si="80"/>
        <v>2</v>
      </c>
      <c r="AY278" s="1">
        <f t="shared" si="81"/>
        <v>8</v>
      </c>
      <c r="AZ278" s="1">
        <f t="shared" si="82"/>
        <v>0</v>
      </c>
      <c r="BA278" s="1">
        <f t="shared" si="83"/>
        <v>4</v>
      </c>
      <c r="BB278" s="1">
        <f t="shared" si="84"/>
        <v>8</v>
      </c>
      <c r="BC278" s="21">
        <f t="shared" si="85"/>
        <v>7.2</v>
      </c>
      <c r="BD278" s="21">
        <f t="shared" si="86"/>
        <v>0</v>
      </c>
      <c r="BE278" s="21">
        <f t="shared" si="87"/>
        <v>3.3333333333333335</v>
      </c>
      <c r="BF278" s="21">
        <f t="shared" si="88"/>
        <v>5.0666666666666664</v>
      </c>
      <c r="BG278" s="3" t="s">
        <v>7866</v>
      </c>
    </row>
    <row r="279" spans="1:59" ht="13" x14ac:dyDescent="0.15">
      <c r="A279" s="2">
        <v>43570.675786493055</v>
      </c>
      <c r="B279" s="3" t="s">
        <v>29</v>
      </c>
      <c r="C279" s="3" t="s">
        <v>8282</v>
      </c>
      <c r="D279" s="3" t="s">
        <v>7866</v>
      </c>
      <c r="E279" s="58" t="s">
        <v>7867</v>
      </c>
      <c r="F279" s="3" t="s">
        <v>315</v>
      </c>
      <c r="G279" s="3" t="s">
        <v>8283</v>
      </c>
      <c r="H279" s="3" t="s">
        <v>66</v>
      </c>
      <c r="I279" s="3" t="s">
        <v>36</v>
      </c>
      <c r="J279" s="5" t="s">
        <v>8284</v>
      </c>
      <c r="K279" s="3">
        <v>4</v>
      </c>
      <c r="L279" s="3">
        <v>2.5</v>
      </c>
      <c r="M279" s="55" t="s">
        <v>8285</v>
      </c>
      <c r="N279" s="5" t="s">
        <v>8286</v>
      </c>
      <c r="O279" s="3">
        <v>9</v>
      </c>
      <c r="P279" s="3" t="s">
        <v>8287</v>
      </c>
      <c r="Q279" s="3" t="s">
        <v>226</v>
      </c>
      <c r="R279" s="3"/>
      <c r="S279" s="24" t="s">
        <v>90</v>
      </c>
      <c r="T279" s="28" t="s">
        <v>8288</v>
      </c>
      <c r="U279" s="28" t="s">
        <v>91</v>
      </c>
      <c r="V279" s="26"/>
      <c r="W279" s="24" t="s">
        <v>48</v>
      </c>
      <c r="X279" s="26"/>
      <c r="Y279" s="3" t="s">
        <v>50</v>
      </c>
      <c r="Z279" s="5"/>
      <c r="AA279" s="3">
        <v>4</v>
      </c>
      <c r="AB279" s="5">
        <v>78</v>
      </c>
      <c r="AC279" s="5" t="s">
        <v>8289</v>
      </c>
      <c r="AD279" s="3" t="s">
        <v>54</v>
      </c>
      <c r="AE279" s="5" t="s">
        <v>8290</v>
      </c>
      <c r="AF279" s="3" t="s">
        <v>275</v>
      </c>
      <c r="AG279" s="5"/>
      <c r="AH279" s="3">
        <v>2</v>
      </c>
      <c r="AI279" s="3">
        <v>0</v>
      </c>
      <c r="AJ279" s="5" t="s">
        <v>8291</v>
      </c>
      <c r="AK279" s="3">
        <v>2</v>
      </c>
      <c r="AL279" s="5"/>
      <c r="AM279" s="3" t="s">
        <v>8292</v>
      </c>
      <c r="AN279" s="3" t="s">
        <v>8293</v>
      </c>
      <c r="AO279" s="6">
        <v>0.60416666666424135</v>
      </c>
      <c r="AP279" s="1">
        <f t="shared" si="72"/>
        <v>5</v>
      </c>
      <c r="AQ279" s="1">
        <f t="shared" si="73"/>
        <v>4</v>
      </c>
      <c r="AR279" s="1">
        <f t="shared" si="74"/>
        <v>9</v>
      </c>
      <c r="AS279" s="1">
        <f t="shared" si="75"/>
        <v>10</v>
      </c>
      <c r="AT279" s="1">
        <f t="shared" si="76"/>
        <v>0</v>
      </c>
      <c r="AU279" s="1">
        <f t="shared" si="77"/>
        <v>0</v>
      </c>
      <c r="AV279" s="1">
        <f t="shared" si="78"/>
        <v>0</v>
      </c>
      <c r="AW279" s="1">
        <f t="shared" si="79"/>
        <v>0</v>
      </c>
      <c r="AX279" s="1">
        <f t="shared" si="80"/>
        <v>4</v>
      </c>
      <c r="AY279" s="1">
        <f t="shared" si="81"/>
        <v>5</v>
      </c>
      <c r="AZ279" s="1">
        <f t="shared" si="82"/>
        <v>0</v>
      </c>
      <c r="BA279" s="1">
        <f t="shared" si="83"/>
        <v>2</v>
      </c>
      <c r="BB279" s="1">
        <f t="shared" si="84"/>
        <v>2</v>
      </c>
      <c r="BC279" s="21">
        <f t="shared" si="85"/>
        <v>5.6</v>
      </c>
      <c r="BD279" s="21">
        <f t="shared" si="86"/>
        <v>0</v>
      </c>
      <c r="BE279" s="21">
        <f t="shared" si="87"/>
        <v>2.8333333333333335</v>
      </c>
      <c r="BF279" s="21">
        <f t="shared" si="88"/>
        <v>3.5666666666666669</v>
      </c>
      <c r="BG279" s="3" t="s">
        <v>7866</v>
      </c>
    </row>
    <row r="280" spans="1:59" ht="13" x14ac:dyDescent="0.15">
      <c r="A280" s="2">
        <v>43566.388734085645</v>
      </c>
      <c r="B280" s="3" t="s">
        <v>29</v>
      </c>
      <c r="C280" s="3" t="s">
        <v>8097</v>
      </c>
      <c r="D280" s="3" t="s">
        <v>7866</v>
      </c>
      <c r="E280" s="58" t="s">
        <v>7867</v>
      </c>
      <c r="F280" s="3" t="s">
        <v>187</v>
      </c>
      <c r="G280" s="3" t="s">
        <v>8098</v>
      </c>
      <c r="H280" s="3" t="s">
        <v>35</v>
      </c>
      <c r="I280" s="3">
        <v>6</v>
      </c>
      <c r="J280" s="5" t="s">
        <v>8099</v>
      </c>
      <c r="K280" s="3">
        <v>8</v>
      </c>
      <c r="L280" s="3">
        <v>2.8</v>
      </c>
      <c r="M280" s="4">
        <v>2.8</v>
      </c>
      <c r="N280" s="5" t="s">
        <v>8100</v>
      </c>
      <c r="O280" s="3">
        <v>7</v>
      </c>
      <c r="P280" s="3"/>
      <c r="Q280" s="3">
        <v>6</v>
      </c>
      <c r="R280" s="3" t="s">
        <v>8101</v>
      </c>
      <c r="S280" s="28">
        <v>3</v>
      </c>
      <c r="T280" s="24" t="s">
        <v>8102</v>
      </c>
      <c r="U280" s="28">
        <v>3</v>
      </c>
      <c r="V280" s="26" t="s">
        <v>8103</v>
      </c>
      <c r="W280" s="24">
        <v>10</v>
      </c>
      <c r="X280" s="27" t="s">
        <v>8439</v>
      </c>
      <c r="Y280" s="3" t="s">
        <v>50</v>
      </c>
      <c r="Z280" s="5"/>
      <c r="AA280" s="3" t="s">
        <v>52</v>
      </c>
      <c r="AB280" s="5">
        <v>70.099999999999994</v>
      </c>
      <c r="AC280" s="5" t="s">
        <v>8104</v>
      </c>
      <c r="AD280" s="3" t="s">
        <v>54</v>
      </c>
      <c r="AE280" s="5"/>
      <c r="AF280" s="3" t="s">
        <v>275</v>
      </c>
      <c r="AG280" s="5"/>
      <c r="AH280" s="3">
        <v>1</v>
      </c>
      <c r="AI280" s="3">
        <v>1</v>
      </c>
      <c r="AJ280" s="5" t="s">
        <v>8105</v>
      </c>
      <c r="AK280" s="3">
        <v>7</v>
      </c>
      <c r="AL280" s="5"/>
      <c r="AM280" s="3" t="s">
        <v>8106</v>
      </c>
      <c r="AN280" s="3" t="s">
        <v>8107</v>
      </c>
      <c r="AO280" s="6">
        <v>0.71180555555474712</v>
      </c>
      <c r="AP280" s="1">
        <f t="shared" si="72"/>
        <v>6</v>
      </c>
      <c r="AQ280" s="1">
        <f t="shared" si="73"/>
        <v>8</v>
      </c>
      <c r="AR280" s="1">
        <f t="shared" si="74"/>
        <v>7</v>
      </c>
      <c r="AS280" s="1">
        <f t="shared" si="75"/>
        <v>6</v>
      </c>
      <c r="AT280" s="1">
        <f t="shared" si="76"/>
        <v>3</v>
      </c>
      <c r="AU280" s="1">
        <f t="shared" si="77"/>
        <v>3</v>
      </c>
      <c r="AV280" s="1">
        <f t="shared" si="78"/>
        <v>10</v>
      </c>
      <c r="AW280" s="1">
        <f t="shared" si="79"/>
        <v>0</v>
      </c>
      <c r="AX280" s="1">
        <f t="shared" si="80"/>
        <v>5</v>
      </c>
      <c r="AY280" s="1">
        <f t="shared" si="81"/>
        <v>5</v>
      </c>
      <c r="AZ280" s="1">
        <f t="shared" si="82"/>
        <v>0</v>
      </c>
      <c r="BA280" s="1">
        <f t="shared" si="83"/>
        <v>1</v>
      </c>
      <c r="BB280" s="1">
        <f t="shared" si="84"/>
        <v>7</v>
      </c>
      <c r="BC280" s="21">
        <f t="shared" si="85"/>
        <v>6</v>
      </c>
      <c r="BD280" s="21">
        <f t="shared" si="86"/>
        <v>4.833333333333333</v>
      </c>
      <c r="BE280" s="21">
        <f t="shared" si="87"/>
        <v>2.8333333333333335</v>
      </c>
      <c r="BF280" s="21">
        <f t="shared" si="88"/>
        <v>5.2333333333333334</v>
      </c>
      <c r="BG280" s="3" t="s">
        <v>7866</v>
      </c>
    </row>
    <row r="281" spans="1:59" ht="13" x14ac:dyDescent="0.15">
      <c r="A281" s="2">
        <v>43563.683172129633</v>
      </c>
      <c r="B281" s="3" t="s">
        <v>29</v>
      </c>
      <c r="C281" s="3" t="s">
        <v>7929</v>
      </c>
      <c r="D281" s="3" t="s">
        <v>7866</v>
      </c>
      <c r="E281" s="58" t="s">
        <v>7867</v>
      </c>
      <c r="F281" s="3" t="s">
        <v>33</v>
      </c>
      <c r="G281" s="3" t="s">
        <v>7930</v>
      </c>
      <c r="H281" s="3" t="s">
        <v>66</v>
      </c>
      <c r="I281" s="3">
        <v>8</v>
      </c>
      <c r="J281" s="5" t="s">
        <v>7931</v>
      </c>
      <c r="K281" s="3">
        <v>9</v>
      </c>
      <c r="L281" s="3">
        <v>3</v>
      </c>
      <c r="M281" s="4">
        <v>2.5</v>
      </c>
      <c r="N281" s="5"/>
      <c r="O281" s="3" t="s">
        <v>87</v>
      </c>
      <c r="P281" s="3"/>
      <c r="Q281" s="3">
        <v>9</v>
      </c>
      <c r="R281" s="3" t="s">
        <v>7932</v>
      </c>
      <c r="S281" s="24">
        <v>6</v>
      </c>
      <c r="T281" s="24"/>
      <c r="U281" s="24" t="s">
        <v>7933</v>
      </c>
      <c r="V281" s="26"/>
      <c r="W281" s="24" t="s">
        <v>74</v>
      </c>
      <c r="X281" s="26"/>
      <c r="Y281" s="3" t="s">
        <v>92</v>
      </c>
      <c r="Z281" s="5"/>
      <c r="AA281" s="3">
        <v>3</v>
      </c>
      <c r="AB281" s="5">
        <v>80</v>
      </c>
      <c r="AC281" s="5"/>
      <c r="AD281" s="3" t="s">
        <v>54</v>
      </c>
      <c r="AE281" s="5"/>
      <c r="AF281" s="3" t="s">
        <v>56</v>
      </c>
      <c r="AG281" s="5"/>
      <c r="AH281" s="3">
        <v>3</v>
      </c>
      <c r="AI281" s="3">
        <v>4</v>
      </c>
      <c r="AJ281" s="5"/>
      <c r="AK281" s="3" t="s">
        <v>111</v>
      </c>
      <c r="AL281" s="5"/>
      <c r="AM281" s="3" t="s">
        <v>7934</v>
      </c>
      <c r="AN281" s="3" t="s">
        <v>7935</v>
      </c>
      <c r="AO281" s="6">
        <v>0.63888888889050577</v>
      </c>
      <c r="AP281" s="1">
        <f t="shared" si="72"/>
        <v>8</v>
      </c>
      <c r="AQ281" s="1">
        <f t="shared" si="73"/>
        <v>9</v>
      </c>
      <c r="AR281" s="1">
        <f t="shared" si="74"/>
        <v>10</v>
      </c>
      <c r="AS281" s="1">
        <f t="shared" si="75"/>
        <v>9</v>
      </c>
      <c r="AT281" s="1">
        <f t="shared" si="76"/>
        <v>6</v>
      </c>
      <c r="AU281" s="1">
        <f t="shared" si="77"/>
        <v>5</v>
      </c>
      <c r="AV281" s="1">
        <f t="shared" si="78"/>
        <v>5</v>
      </c>
      <c r="AW281" s="1">
        <f t="shared" si="79"/>
        <v>5</v>
      </c>
      <c r="AX281" s="1">
        <f t="shared" si="80"/>
        <v>3</v>
      </c>
      <c r="AY281" s="1">
        <f t="shared" si="81"/>
        <v>5</v>
      </c>
      <c r="AZ281" s="1">
        <f t="shared" si="82"/>
        <v>5</v>
      </c>
      <c r="BA281" s="1">
        <f t="shared" si="83"/>
        <v>3</v>
      </c>
      <c r="BB281" s="1">
        <f t="shared" si="84"/>
        <v>5</v>
      </c>
      <c r="BC281" s="21">
        <f t="shared" si="85"/>
        <v>8.4</v>
      </c>
      <c r="BD281" s="21">
        <f t="shared" si="86"/>
        <v>5</v>
      </c>
      <c r="BE281" s="21">
        <f t="shared" si="87"/>
        <v>3.6666666666666665</v>
      </c>
      <c r="BF281" s="21">
        <f t="shared" si="88"/>
        <v>6.4333333333333336</v>
      </c>
      <c r="BG281" s="3" t="s">
        <v>7866</v>
      </c>
    </row>
    <row r="282" spans="1:59" ht="13" x14ac:dyDescent="0.15">
      <c r="A282" s="2">
        <v>43567.601729398149</v>
      </c>
      <c r="B282" s="3" t="s">
        <v>29</v>
      </c>
      <c r="C282" s="3" t="s">
        <v>8219</v>
      </c>
      <c r="D282" s="3" t="s">
        <v>7866</v>
      </c>
      <c r="E282" s="58" t="s">
        <v>7867</v>
      </c>
      <c r="F282" s="3" t="s">
        <v>187</v>
      </c>
      <c r="G282" s="3" t="s">
        <v>8220</v>
      </c>
      <c r="H282" s="3" t="s">
        <v>66</v>
      </c>
      <c r="I282" s="3">
        <v>7</v>
      </c>
      <c r="J282" s="5" t="s">
        <v>8221</v>
      </c>
      <c r="K282" s="3">
        <v>8</v>
      </c>
      <c r="L282" s="3">
        <v>3</v>
      </c>
      <c r="M282" s="4">
        <v>1.2</v>
      </c>
      <c r="N282" s="5" t="s">
        <v>8222</v>
      </c>
      <c r="O282" s="3">
        <v>8</v>
      </c>
      <c r="P282" s="3" t="s">
        <v>8223</v>
      </c>
      <c r="Q282" s="3" t="s">
        <v>226</v>
      </c>
      <c r="R282" s="3" t="s">
        <v>8224</v>
      </c>
      <c r="S282" s="24">
        <v>8</v>
      </c>
      <c r="T282" s="28" t="s">
        <v>8225</v>
      </c>
      <c r="U282" s="28">
        <v>6</v>
      </c>
      <c r="V282" s="26" t="s">
        <v>8226</v>
      </c>
      <c r="W282" s="24" t="s">
        <v>48</v>
      </c>
      <c r="X282" s="26" t="s">
        <v>8227</v>
      </c>
      <c r="Y282" s="3" t="s">
        <v>50</v>
      </c>
      <c r="Z282" s="5" t="s">
        <v>8228</v>
      </c>
      <c r="AA282" s="3" t="s">
        <v>291</v>
      </c>
      <c r="AB282" s="5">
        <v>59</v>
      </c>
      <c r="AC282" s="5" t="s">
        <v>8229</v>
      </c>
      <c r="AD282" s="3">
        <v>6</v>
      </c>
      <c r="AE282" s="5" t="s">
        <v>8230</v>
      </c>
      <c r="AF282" s="3" t="s">
        <v>275</v>
      </c>
      <c r="AG282" s="5" t="s">
        <v>512</v>
      </c>
      <c r="AH282" s="3">
        <v>3</v>
      </c>
      <c r="AI282" s="3">
        <v>0</v>
      </c>
      <c r="AJ282" s="5" t="s">
        <v>8231</v>
      </c>
      <c r="AK282" s="3">
        <v>7</v>
      </c>
      <c r="AL282" s="5" t="s">
        <v>8232</v>
      </c>
      <c r="AM282" s="3" t="s">
        <v>8233</v>
      </c>
      <c r="AN282" s="3" t="s">
        <v>8234</v>
      </c>
      <c r="AO282" s="6">
        <v>0.72916666666424135</v>
      </c>
      <c r="AP282" s="1">
        <f t="shared" si="72"/>
        <v>7</v>
      </c>
      <c r="AQ282" s="1">
        <f t="shared" si="73"/>
        <v>8</v>
      </c>
      <c r="AR282" s="1">
        <f t="shared" si="74"/>
        <v>8</v>
      </c>
      <c r="AS282" s="1">
        <f t="shared" si="75"/>
        <v>10</v>
      </c>
      <c r="AT282" s="1">
        <f t="shared" si="76"/>
        <v>8</v>
      </c>
      <c r="AU282" s="1">
        <f t="shared" si="77"/>
        <v>6</v>
      </c>
      <c r="AV282" s="1">
        <f t="shared" si="78"/>
        <v>0</v>
      </c>
      <c r="AW282" s="1">
        <f t="shared" si="79"/>
        <v>0</v>
      </c>
      <c r="AX282" s="1">
        <f t="shared" si="80"/>
        <v>10</v>
      </c>
      <c r="AY282" s="1">
        <f t="shared" si="81"/>
        <v>6</v>
      </c>
      <c r="AZ282" s="1">
        <f t="shared" si="82"/>
        <v>0</v>
      </c>
      <c r="BA282" s="1">
        <f t="shared" si="83"/>
        <v>3</v>
      </c>
      <c r="BB282" s="1">
        <f t="shared" si="84"/>
        <v>7</v>
      </c>
      <c r="BC282" s="21">
        <f t="shared" si="85"/>
        <v>8.1999999999999993</v>
      </c>
      <c r="BD282" s="21">
        <f t="shared" si="86"/>
        <v>3</v>
      </c>
      <c r="BE282" s="21">
        <f t="shared" si="87"/>
        <v>5.333333333333333</v>
      </c>
      <c r="BF282" s="21">
        <f t="shared" si="88"/>
        <v>6.4666666666666668</v>
      </c>
      <c r="BG282" s="3" t="s">
        <v>7866</v>
      </c>
    </row>
    <row r="283" spans="1:59" ht="13" x14ac:dyDescent="0.15">
      <c r="A283" s="2">
        <v>43567.64410853009</v>
      </c>
      <c r="B283" s="3" t="s">
        <v>29</v>
      </c>
      <c r="C283" s="3" t="s">
        <v>8219</v>
      </c>
      <c r="D283" s="3" t="s">
        <v>7866</v>
      </c>
      <c r="E283" s="58" t="s">
        <v>7867</v>
      </c>
      <c r="F283" s="3" t="s">
        <v>64</v>
      </c>
      <c r="G283" s="3" t="s">
        <v>8268</v>
      </c>
      <c r="H283" s="3" t="s">
        <v>66</v>
      </c>
      <c r="I283" s="3">
        <v>7</v>
      </c>
      <c r="J283" s="5" t="s">
        <v>8269</v>
      </c>
      <c r="K283" s="3">
        <v>9</v>
      </c>
      <c r="L283" s="3">
        <v>3</v>
      </c>
      <c r="M283" s="4">
        <v>2.5</v>
      </c>
      <c r="N283" s="5"/>
      <c r="O283" s="3" t="s">
        <v>87</v>
      </c>
      <c r="P283" s="3" t="s">
        <v>8270</v>
      </c>
      <c r="Q283" s="3" t="s">
        <v>226</v>
      </c>
      <c r="R283" s="3" t="s">
        <v>8271</v>
      </c>
      <c r="S283" s="24" t="s">
        <v>560</v>
      </c>
      <c r="T283" s="28" t="s">
        <v>8272</v>
      </c>
      <c r="U283" s="28">
        <v>7</v>
      </c>
      <c r="V283" s="26" t="s">
        <v>8273</v>
      </c>
      <c r="W283" s="24" t="s">
        <v>48</v>
      </c>
      <c r="X283" s="26" t="s">
        <v>8274</v>
      </c>
      <c r="Y283" s="3" t="s">
        <v>50</v>
      </c>
      <c r="Z283" s="5" t="s">
        <v>8275</v>
      </c>
      <c r="AA283" s="3" t="s">
        <v>52</v>
      </c>
      <c r="AB283" s="5">
        <v>70</v>
      </c>
      <c r="AC283" s="5" t="s">
        <v>8276</v>
      </c>
      <c r="AD283" s="3">
        <v>4</v>
      </c>
      <c r="AE283" s="5" t="s">
        <v>8277</v>
      </c>
      <c r="AF283" s="3">
        <v>9</v>
      </c>
      <c r="AG283" s="5" t="s">
        <v>8278</v>
      </c>
      <c r="AH283" s="3" t="s">
        <v>58</v>
      </c>
      <c r="AI283" s="3">
        <v>0</v>
      </c>
      <c r="AJ283" s="5" t="s">
        <v>8279</v>
      </c>
      <c r="AK283" s="3">
        <v>6</v>
      </c>
      <c r="AL283" s="5" t="s">
        <v>8280</v>
      </c>
      <c r="AM283" s="3" t="s">
        <v>8281</v>
      </c>
      <c r="AN283" s="3" t="s">
        <v>8234</v>
      </c>
      <c r="AO283" s="6">
        <v>0.77083333333575865</v>
      </c>
      <c r="AP283" s="1">
        <f t="shared" si="72"/>
        <v>7</v>
      </c>
      <c r="AQ283" s="1">
        <f t="shared" si="73"/>
        <v>9</v>
      </c>
      <c r="AR283" s="1">
        <f t="shared" si="74"/>
        <v>10</v>
      </c>
      <c r="AS283" s="1">
        <f t="shared" si="75"/>
        <v>10</v>
      </c>
      <c r="AT283" s="1">
        <f t="shared" si="76"/>
        <v>10</v>
      </c>
      <c r="AU283" s="1">
        <f t="shared" si="77"/>
        <v>7</v>
      </c>
      <c r="AV283" s="1">
        <f t="shared" si="78"/>
        <v>0</v>
      </c>
      <c r="AW283" s="1">
        <f t="shared" si="79"/>
        <v>0</v>
      </c>
      <c r="AX283" s="1">
        <f t="shared" si="80"/>
        <v>5</v>
      </c>
      <c r="AY283" s="1">
        <f t="shared" si="81"/>
        <v>4</v>
      </c>
      <c r="AZ283" s="1">
        <f t="shared" si="82"/>
        <v>9</v>
      </c>
      <c r="BA283" s="1">
        <f t="shared" si="83"/>
        <v>0</v>
      </c>
      <c r="BB283" s="1">
        <f t="shared" si="84"/>
        <v>6</v>
      </c>
      <c r="BC283" s="21">
        <f t="shared" si="85"/>
        <v>9.1999999999999993</v>
      </c>
      <c r="BD283" s="21">
        <f t="shared" si="86"/>
        <v>3.5</v>
      </c>
      <c r="BE283" s="21">
        <f t="shared" si="87"/>
        <v>3.8333333333333335</v>
      </c>
      <c r="BF283" s="21">
        <f t="shared" si="88"/>
        <v>6.666666666666667</v>
      </c>
      <c r="BG283" s="3" t="s">
        <v>7866</v>
      </c>
    </row>
    <row r="284" spans="1:59" ht="13" x14ac:dyDescent="0.15">
      <c r="A284" s="2">
        <v>43580.680801284718</v>
      </c>
      <c r="B284" s="3" t="s">
        <v>29</v>
      </c>
      <c r="C284" s="3" t="s">
        <v>8340</v>
      </c>
      <c r="D284" s="3" t="s">
        <v>7866</v>
      </c>
      <c r="E284" s="58" t="s">
        <v>7867</v>
      </c>
      <c r="F284" s="3" t="s">
        <v>187</v>
      </c>
      <c r="G284" s="3" t="s">
        <v>8341</v>
      </c>
      <c r="H284" s="3" t="s">
        <v>264</v>
      </c>
      <c r="I284" s="3">
        <v>8</v>
      </c>
      <c r="J284" s="5"/>
      <c r="K284" s="3" t="s">
        <v>68</v>
      </c>
      <c r="L284" s="3">
        <v>3</v>
      </c>
      <c r="M284" s="4">
        <v>2</v>
      </c>
      <c r="N284" s="5" t="s">
        <v>8342</v>
      </c>
      <c r="O284" s="3" t="s">
        <v>87</v>
      </c>
      <c r="P284" s="3" t="s">
        <v>8343</v>
      </c>
      <c r="Q284" s="3">
        <v>9</v>
      </c>
      <c r="R284" s="3" t="s">
        <v>8344</v>
      </c>
      <c r="S284" s="28" t="s">
        <v>90</v>
      </c>
      <c r="T284" s="28" t="s">
        <v>1665</v>
      </c>
      <c r="U284" s="29">
        <v>6</v>
      </c>
      <c r="V284" s="27" t="s">
        <v>8441</v>
      </c>
      <c r="W284" s="24">
        <v>10</v>
      </c>
      <c r="X284" s="26" t="s">
        <v>8436</v>
      </c>
      <c r="Y284" s="3" t="s">
        <v>50</v>
      </c>
      <c r="Z284" s="5" t="s">
        <v>8345</v>
      </c>
      <c r="AA284" s="3">
        <v>9</v>
      </c>
      <c r="AB284" s="5">
        <v>75</v>
      </c>
      <c r="AC284" s="5" t="s">
        <v>8346</v>
      </c>
      <c r="AD284" s="3">
        <v>9</v>
      </c>
      <c r="AE284" s="5"/>
      <c r="AF284" s="3">
        <v>2</v>
      </c>
      <c r="AG284" s="5" t="s">
        <v>8347</v>
      </c>
      <c r="AH284" s="3">
        <v>8</v>
      </c>
      <c r="AI284" s="3">
        <v>6</v>
      </c>
      <c r="AJ284" s="5" t="s">
        <v>8348</v>
      </c>
      <c r="AK284" s="3" t="s">
        <v>60</v>
      </c>
      <c r="AL284" s="5" t="s">
        <v>8349</v>
      </c>
      <c r="AM284" s="3"/>
      <c r="AN284" s="3" t="s">
        <v>8350</v>
      </c>
      <c r="AO284" s="6">
        <v>0.54166666666424135</v>
      </c>
      <c r="AP284" s="1">
        <f t="shared" si="72"/>
        <v>8</v>
      </c>
      <c r="AQ284" s="1">
        <f t="shared" si="73"/>
        <v>10</v>
      </c>
      <c r="AR284" s="1">
        <f t="shared" si="74"/>
        <v>10</v>
      </c>
      <c r="AS284" s="1">
        <f t="shared" si="75"/>
        <v>9</v>
      </c>
      <c r="AT284" s="1">
        <f t="shared" si="76"/>
        <v>0</v>
      </c>
      <c r="AU284" s="1">
        <f t="shared" si="77"/>
        <v>6</v>
      </c>
      <c r="AV284" s="1">
        <f t="shared" si="78"/>
        <v>10</v>
      </c>
      <c r="AW284" s="1">
        <f t="shared" si="79"/>
        <v>0</v>
      </c>
      <c r="AX284" s="1">
        <f t="shared" si="80"/>
        <v>9</v>
      </c>
      <c r="AY284" s="1">
        <f t="shared" si="81"/>
        <v>9</v>
      </c>
      <c r="AZ284" s="1">
        <f t="shared" si="82"/>
        <v>2</v>
      </c>
      <c r="BA284" s="1">
        <f t="shared" si="83"/>
        <v>8</v>
      </c>
      <c r="BB284" s="1">
        <f t="shared" si="84"/>
        <v>10</v>
      </c>
      <c r="BC284" s="21">
        <f t="shared" si="85"/>
        <v>7.4</v>
      </c>
      <c r="BD284" s="21">
        <f t="shared" si="86"/>
        <v>6.333333333333333</v>
      </c>
      <c r="BE284" s="21">
        <f t="shared" si="87"/>
        <v>7.5</v>
      </c>
      <c r="BF284" s="21">
        <f t="shared" si="88"/>
        <v>7.4666666666666668</v>
      </c>
      <c r="BG284" s="3" t="s">
        <v>7866</v>
      </c>
    </row>
    <row r="285" spans="1:59" ht="13" x14ac:dyDescent="0.15">
      <c r="A285" s="2">
        <v>43566.381316944447</v>
      </c>
      <c r="B285" s="3" t="s">
        <v>29</v>
      </c>
      <c r="C285" s="3" t="s">
        <v>8082</v>
      </c>
      <c r="D285" s="3" t="s">
        <v>7866</v>
      </c>
      <c r="E285" s="58" t="s">
        <v>7867</v>
      </c>
      <c r="F285" s="3" t="s">
        <v>33</v>
      </c>
      <c r="G285" s="3" t="s">
        <v>8083</v>
      </c>
      <c r="H285" s="3" t="s">
        <v>66</v>
      </c>
      <c r="I285" s="3">
        <v>9</v>
      </c>
      <c r="J285" s="5" t="s">
        <v>8084</v>
      </c>
      <c r="K285" s="3">
        <v>9</v>
      </c>
      <c r="L285" s="3">
        <v>3.1</v>
      </c>
      <c r="M285" s="4">
        <v>3.1</v>
      </c>
      <c r="N285" s="5" t="s">
        <v>8085</v>
      </c>
      <c r="O285" s="3" t="s">
        <v>87</v>
      </c>
      <c r="P285" s="3"/>
      <c r="Q285" s="3">
        <v>9</v>
      </c>
      <c r="R285" s="3" t="s">
        <v>8086</v>
      </c>
      <c r="S285" s="28">
        <v>9</v>
      </c>
      <c r="T285" s="24" t="s">
        <v>8087</v>
      </c>
      <c r="U285" s="28">
        <v>9</v>
      </c>
      <c r="V285" s="26" t="s">
        <v>8088</v>
      </c>
      <c r="W285" s="24">
        <v>9</v>
      </c>
      <c r="X285" s="26" t="s">
        <v>8089</v>
      </c>
      <c r="Y285" s="3" t="s">
        <v>92</v>
      </c>
      <c r="Z285" s="5" t="s">
        <v>8090</v>
      </c>
      <c r="AA285" s="3">
        <v>6</v>
      </c>
      <c r="AB285" s="5">
        <v>62</v>
      </c>
      <c r="AC285" s="5" t="s">
        <v>8091</v>
      </c>
      <c r="AD285" s="3">
        <v>6</v>
      </c>
      <c r="AE285" s="5" t="s">
        <v>8092</v>
      </c>
      <c r="AF285" s="3">
        <v>9</v>
      </c>
      <c r="AG285" s="5" t="s">
        <v>8093</v>
      </c>
      <c r="AH285" s="3">
        <v>9</v>
      </c>
      <c r="AI285" s="3" t="s">
        <v>8094</v>
      </c>
      <c r="AJ285" s="5"/>
      <c r="AK285" s="3">
        <v>4</v>
      </c>
      <c r="AL285" s="5" t="s">
        <v>8095</v>
      </c>
      <c r="AM285" s="3" t="s">
        <v>8096</v>
      </c>
      <c r="AN285" s="3" t="s">
        <v>8066</v>
      </c>
      <c r="AO285" s="6">
        <v>0.60416666666424135</v>
      </c>
      <c r="AP285" s="1">
        <f t="shared" si="72"/>
        <v>9</v>
      </c>
      <c r="AQ285" s="1">
        <f t="shared" si="73"/>
        <v>9</v>
      </c>
      <c r="AR285" s="1">
        <f t="shared" si="74"/>
        <v>10</v>
      </c>
      <c r="AS285" s="1">
        <f t="shared" si="75"/>
        <v>9</v>
      </c>
      <c r="AT285" s="1">
        <f t="shared" si="76"/>
        <v>9</v>
      </c>
      <c r="AU285" s="1">
        <f t="shared" si="77"/>
        <v>9</v>
      </c>
      <c r="AV285" s="1">
        <f t="shared" si="78"/>
        <v>9</v>
      </c>
      <c r="AW285" s="1">
        <f t="shared" si="79"/>
        <v>5</v>
      </c>
      <c r="AX285" s="1">
        <f t="shared" si="80"/>
        <v>6</v>
      </c>
      <c r="AY285" s="1">
        <f t="shared" si="81"/>
        <v>6</v>
      </c>
      <c r="AZ285" s="1">
        <f t="shared" si="82"/>
        <v>9</v>
      </c>
      <c r="BA285" s="1">
        <f t="shared" si="83"/>
        <v>9</v>
      </c>
      <c r="BB285" s="1">
        <f t="shared" si="84"/>
        <v>4</v>
      </c>
      <c r="BC285" s="21">
        <f t="shared" si="85"/>
        <v>9.1999999999999993</v>
      </c>
      <c r="BD285" s="21">
        <f t="shared" si="86"/>
        <v>8.3333333333333339</v>
      </c>
      <c r="BE285" s="21">
        <f t="shared" si="87"/>
        <v>7.5</v>
      </c>
      <c r="BF285" s="21">
        <f t="shared" si="88"/>
        <v>8.1666666666666661</v>
      </c>
      <c r="BG285" s="3" t="s">
        <v>7866</v>
      </c>
    </row>
    <row r="286" spans="1:59" ht="13" x14ac:dyDescent="0.15">
      <c r="A286" s="2">
        <v>43580.686395416662</v>
      </c>
      <c r="B286" s="3" t="s">
        <v>29</v>
      </c>
      <c r="C286" s="3" t="s">
        <v>8082</v>
      </c>
      <c r="D286" s="3" t="s">
        <v>7866</v>
      </c>
      <c r="E286" s="58" t="s">
        <v>7867</v>
      </c>
      <c r="F286" s="3" t="s">
        <v>33</v>
      </c>
      <c r="G286" s="3" t="s">
        <v>8365</v>
      </c>
      <c r="H286" s="3" t="s">
        <v>66</v>
      </c>
      <c r="I286" s="3">
        <v>9</v>
      </c>
      <c r="J286" s="5" t="s">
        <v>8366</v>
      </c>
      <c r="K286" s="3">
        <v>9</v>
      </c>
      <c r="L286" s="3">
        <v>3.1</v>
      </c>
      <c r="M286" s="4">
        <v>3.1</v>
      </c>
      <c r="N286" s="5" t="s">
        <v>8367</v>
      </c>
      <c r="O286" s="3" t="s">
        <v>87</v>
      </c>
      <c r="P286" s="3"/>
      <c r="Q286" s="3">
        <v>9</v>
      </c>
      <c r="R286" s="3" t="s">
        <v>8368</v>
      </c>
      <c r="S286" s="28">
        <v>9</v>
      </c>
      <c r="T286" s="28" t="s">
        <v>8369</v>
      </c>
      <c r="U286" s="28">
        <v>9</v>
      </c>
      <c r="V286" s="26" t="s">
        <v>8370</v>
      </c>
      <c r="W286" s="24">
        <v>9</v>
      </c>
      <c r="X286" s="26" t="s">
        <v>8089</v>
      </c>
      <c r="Y286" s="3" t="s">
        <v>92</v>
      </c>
      <c r="Z286" s="5" t="s">
        <v>8371</v>
      </c>
      <c r="AA286" s="3">
        <v>6</v>
      </c>
      <c r="AB286" s="5">
        <v>61</v>
      </c>
      <c r="AC286" s="5" t="s">
        <v>8372</v>
      </c>
      <c r="AD286" s="3">
        <v>6</v>
      </c>
      <c r="AE286" s="5"/>
      <c r="AF286" s="3">
        <v>9</v>
      </c>
      <c r="AG286" s="5" t="s">
        <v>8373</v>
      </c>
      <c r="AH286" s="3">
        <v>9</v>
      </c>
      <c r="AI286" s="3" t="s">
        <v>8374</v>
      </c>
      <c r="AJ286" s="5"/>
      <c r="AK286" s="3">
        <v>4</v>
      </c>
      <c r="AL286" s="5" t="s">
        <v>8375</v>
      </c>
      <c r="AM286" s="3"/>
      <c r="AN286" s="3" t="s">
        <v>8066</v>
      </c>
      <c r="AO286" s="6">
        <v>0.60416666666424135</v>
      </c>
      <c r="AP286" s="1">
        <f t="shared" si="72"/>
        <v>9</v>
      </c>
      <c r="AQ286" s="1">
        <f t="shared" si="73"/>
        <v>9</v>
      </c>
      <c r="AR286" s="1">
        <f t="shared" si="74"/>
        <v>10</v>
      </c>
      <c r="AS286" s="1">
        <f t="shared" si="75"/>
        <v>9</v>
      </c>
      <c r="AT286" s="1">
        <f t="shared" si="76"/>
        <v>9</v>
      </c>
      <c r="AU286" s="1">
        <f t="shared" si="77"/>
        <v>9</v>
      </c>
      <c r="AV286" s="1">
        <f t="shared" si="78"/>
        <v>9</v>
      </c>
      <c r="AW286" s="1">
        <f t="shared" si="79"/>
        <v>5</v>
      </c>
      <c r="AX286" s="1">
        <f t="shared" si="80"/>
        <v>6</v>
      </c>
      <c r="AY286" s="1">
        <f t="shared" si="81"/>
        <v>6</v>
      </c>
      <c r="AZ286" s="1">
        <f t="shared" si="82"/>
        <v>9</v>
      </c>
      <c r="BA286" s="1">
        <f t="shared" si="83"/>
        <v>9</v>
      </c>
      <c r="BB286" s="1">
        <f t="shared" si="84"/>
        <v>4</v>
      </c>
      <c r="BC286" s="21">
        <f t="shared" si="85"/>
        <v>9.1999999999999993</v>
      </c>
      <c r="BD286" s="21">
        <f t="shared" si="86"/>
        <v>8.3333333333333339</v>
      </c>
      <c r="BE286" s="21">
        <f t="shared" si="87"/>
        <v>7.5</v>
      </c>
      <c r="BF286" s="21">
        <f t="shared" si="88"/>
        <v>8.1666666666666661</v>
      </c>
      <c r="BG286" s="3" t="s">
        <v>7866</v>
      </c>
    </row>
    <row r="287" spans="1:59" ht="13" x14ac:dyDescent="0.15">
      <c r="A287" s="2">
        <v>43567.472797291666</v>
      </c>
      <c r="B287" s="3" t="s">
        <v>29</v>
      </c>
      <c r="C287" s="3" t="s">
        <v>8174</v>
      </c>
      <c r="D287" s="3" t="s">
        <v>7866</v>
      </c>
      <c r="E287" s="58" t="s">
        <v>7867</v>
      </c>
      <c r="F287" s="3" t="s">
        <v>100</v>
      </c>
      <c r="G287" s="3" t="s">
        <v>8188</v>
      </c>
      <c r="H287" s="3" t="s">
        <v>35</v>
      </c>
      <c r="I287" s="3">
        <v>7</v>
      </c>
      <c r="J287" s="5" t="s">
        <v>8189</v>
      </c>
      <c r="K287" s="3" t="s">
        <v>68</v>
      </c>
      <c r="L287" s="3">
        <v>3.8</v>
      </c>
      <c r="M287" s="4">
        <v>1.5</v>
      </c>
      <c r="N287" s="5" t="s">
        <v>8190</v>
      </c>
      <c r="O287" s="3" t="s">
        <v>87</v>
      </c>
      <c r="P287" s="3" t="s">
        <v>8191</v>
      </c>
      <c r="Q287" s="3">
        <v>9</v>
      </c>
      <c r="R287" s="3" t="s">
        <v>8192</v>
      </c>
      <c r="S287" s="24" t="s">
        <v>90</v>
      </c>
      <c r="T287" s="24" t="s">
        <v>8193</v>
      </c>
      <c r="U287" s="28" t="s">
        <v>91</v>
      </c>
      <c r="V287" s="26" t="s">
        <v>8194</v>
      </c>
      <c r="W287" s="24" t="s">
        <v>48</v>
      </c>
      <c r="X287" s="26"/>
      <c r="Y287" s="3" t="s">
        <v>92</v>
      </c>
      <c r="Z287" s="5" t="s">
        <v>8195</v>
      </c>
      <c r="AA287" s="3">
        <v>2</v>
      </c>
      <c r="AB287" s="5">
        <v>85</v>
      </c>
      <c r="AC287" s="5" t="s">
        <v>8196</v>
      </c>
      <c r="AD287" s="3">
        <v>7</v>
      </c>
      <c r="AE287" s="5"/>
      <c r="AF287" s="3" t="s">
        <v>275</v>
      </c>
      <c r="AG287" s="5" t="s">
        <v>8197</v>
      </c>
      <c r="AH287" s="3" t="s">
        <v>176</v>
      </c>
      <c r="AI287" s="3">
        <v>1</v>
      </c>
      <c r="AJ287" s="5" t="s">
        <v>8198</v>
      </c>
      <c r="AK287" s="3">
        <v>7</v>
      </c>
      <c r="AL287" s="5" t="s">
        <v>8199</v>
      </c>
      <c r="AM287" s="3" t="s">
        <v>8200</v>
      </c>
      <c r="AN287" s="3" t="s">
        <v>8187</v>
      </c>
      <c r="AO287" s="6">
        <v>0.71875</v>
      </c>
      <c r="AP287" s="1">
        <f t="shared" si="72"/>
        <v>7</v>
      </c>
      <c r="AQ287" s="1">
        <f t="shared" si="73"/>
        <v>10</v>
      </c>
      <c r="AR287" s="1">
        <f t="shared" si="74"/>
        <v>10</v>
      </c>
      <c r="AS287" s="1">
        <f t="shared" si="75"/>
        <v>9</v>
      </c>
      <c r="AT287" s="1">
        <f t="shared" si="76"/>
        <v>0</v>
      </c>
      <c r="AU287" s="1">
        <f t="shared" si="77"/>
        <v>0</v>
      </c>
      <c r="AV287" s="1">
        <f t="shared" si="78"/>
        <v>0</v>
      </c>
      <c r="AW287" s="1">
        <f t="shared" si="79"/>
        <v>5</v>
      </c>
      <c r="AX287" s="1">
        <f t="shared" si="80"/>
        <v>2</v>
      </c>
      <c r="AY287" s="1">
        <f t="shared" si="81"/>
        <v>7</v>
      </c>
      <c r="AZ287" s="1">
        <f t="shared" si="82"/>
        <v>0</v>
      </c>
      <c r="BA287" s="1">
        <f t="shared" si="83"/>
        <v>10</v>
      </c>
      <c r="BB287" s="1">
        <f t="shared" si="84"/>
        <v>7</v>
      </c>
      <c r="BC287" s="21">
        <f t="shared" si="85"/>
        <v>7.2</v>
      </c>
      <c r="BD287" s="21">
        <f t="shared" si="86"/>
        <v>0.83333333333333337</v>
      </c>
      <c r="BE287" s="21">
        <f t="shared" si="87"/>
        <v>5.166666666666667</v>
      </c>
      <c r="BF287" s="21">
        <f t="shared" si="88"/>
        <v>5.5</v>
      </c>
      <c r="BG287" s="3" t="s">
        <v>7866</v>
      </c>
    </row>
    <row r="288" spans="1:59" ht="13" x14ac:dyDescent="0.15">
      <c r="A288" s="2">
        <v>43567.520429571756</v>
      </c>
      <c r="B288" s="3" t="s">
        <v>29</v>
      </c>
      <c r="C288" s="3" t="s">
        <v>8174</v>
      </c>
      <c r="D288" s="3" t="s">
        <v>7866</v>
      </c>
      <c r="E288" s="58" t="s">
        <v>7867</v>
      </c>
      <c r="F288" s="3" t="s">
        <v>100</v>
      </c>
      <c r="G288" s="3" t="s">
        <v>8201</v>
      </c>
      <c r="H288" s="3" t="s">
        <v>264</v>
      </c>
      <c r="I288" s="3" t="s">
        <v>36</v>
      </c>
      <c r="J288" s="5" t="s">
        <v>8202</v>
      </c>
      <c r="K288" s="3" t="s">
        <v>68</v>
      </c>
      <c r="L288" s="3">
        <v>3.8</v>
      </c>
      <c r="M288" s="4">
        <v>1.4</v>
      </c>
      <c r="N288" s="5" t="s">
        <v>8203</v>
      </c>
      <c r="O288" s="3" t="s">
        <v>87</v>
      </c>
      <c r="P288" s="3" t="s">
        <v>8204</v>
      </c>
      <c r="Q288" s="3" t="s">
        <v>42</v>
      </c>
      <c r="R288" s="3" t="s">
        <v>8205</v>
      </c>
      <c r="S288" s="24" t="s">
        <v>90</v>
      </c>
      <c r="T288" s="25" t="s">
        <v>8440</v>
      </c>
      <c r="U288" s="28" t="s">
        <v>91</v>
      </c>
      <c r="V288" s="26"/>
      <c r="W288" s="24" t="s">
        <v>48</v>
      </c>
      <c r="X288" s="26"/>
      <c r="Y288" s="3">
        <v>3</v>
      </c>
      <c r="Z288" s="5" t="s">
        <v>8206</v>
      </c>
      <c r="AA288" s="3">
        <v>4</v>
      </c>
      <c r="AB288" s="5">
        <v>78</v>
      </c>
      <c r="AC288" s="5"/>
      <c r="AD288" s="3">
        <v>9</v>
      </c>
      <c r="AE288" s="5"/>
      <c r="AF288" s="3" t="s">
        <v>275</v>
      </c>
      <c r="AG288" s="5" t="s">
        <v>8207</v>
      </c>
      <c r="AH288" s="3">
        <v>4</v>
      </c>
      <c r="AI288" s="3">
        <v>2</v>
      </c>
      <c r="AJ288" s="5" t="s">
        <v>8208</v>
      </c>
      <c r="AK288" s="3">
        <v>7</v>
      </c>
      <c r="AL288" s="5" t="s">
        <v>8209</v>
      </c>
      <c r="AM288" s="3" t="s">
        <v>8210</v>
      </c>
      <c r="AN288" s="3" t="s">
        <v>8187</v>
      </c>
      <c r="AO288" s="6">
        <v>0.47916666666424135</v>
      </c>
      <c r="AP288" s="1">
        <f t="shared" si="72"/>
        <v>5</v>
      </c>
      <c r="AQ288" s="1">
        <f t="shared" si="73"/>
        <v>10</v>
      </c>
      <c r="AR288" s="1">
        <f t="shared" si="74"/>
        <v>10</v>
      </c>
      <c r="AS288" s="1">
        <f t="shared" si="75"/>
        <v>5</v>
      </c>
      <c r="AT288" s="1">
        <f t="shared" si="76"/>
        <v>0</v>
      </c>
      <c r="AU288" s="1">
        <f t="shared" si="77"/>
        <v>0</v>
      </c>
      <c r="AV288" s="1">
        <f t="shared" si="78"/>
        <v>0</v>
      </c>
      <c r="AW288" s="1">
        <f t="shared" si="79"/>
        <v>3</v>
      </c>
      <c r="AX288" s="1">
        <f t="shared" si="80"/>
        <v>4</v>
      </c>
      <c r="AY288" s="1">
        <f t="shared" si="81"/>
        <v>9</v>
      </c>
      <c r="AZ288" s="1">
        <f t="shared" si="82"/>
        <v>0</v>
      </c>
      <c r="BA288" s="1">
        <f t="shared" si="83"/>
        <v>4</v>
      </c>
      <c r="BB288" s="1">
        <f t="shared" si="84"/>
        <v>7</v>
      </c>
      <c r="BC288" s="21">
        <f t="shared" si="85"/>
        <v>6</v>
      </c>
      <c r="BD288" s="21">
        <f t="shared" si="86"/>
        <v>0.5</v>
      </c>
      <c r="BE288" s="21">
        <f t="shared" si="87"/>
        <v>4.166666666666667</v>
      </c>
      <c r="BF288" s="21">
        <f t="shared" si="88"/>
        <v>4.6333333333333337</v>
      </c>
      <c r="BG288" s="3" t="s">
        <v>7866</v>
      </c>
    </row>
    <row r="289" spans="1:59" ht="13" x14ac:dyDescent="0.15">
      <c r="A289" s="2">
        <v>43567.53252768518</v>
      </c>
      <c r="B289" s="3" t="s">
        <v>29</v>
      </c>
      <c r="C289" s="3" t="s">
        <v>8174</v>
      </c>
      <c r="D289" s="3" t="s">
        <v>7866</v>
      </c>
      <c r="E289" s="58" t="s">
        <v>7867</v>
      </c>
      <c r="F289" s="3" t="s">
        <v>100</v>
      </c>
      <c r="G289" s="3" t="s">
        <v>8211</v>
      </c>
      <c r="H289" s="3" t="s">
        <v>264</v>
      </c>
      <c r="I289" s="3" t="s">
        <v>36</v>
      </c>
      <c r="J289" s="5" t="s">
        <v>8202</v>
      </c>
      <c r="K289" s="3" t="s">
        <v>68</v>
      </c>
      <c r="L289" s="3">
        <v>3.8</v>
      </c>
      <c r="M289" s="4">
        <v>1.4</v>
      </c>
      <c r="N289" s="5" t="s">
        <v>8203</v>
      </c>
      <c r="O289" s="3" t="s">
        <v>87</v>
      </c>
      <c r="P289" s="3" t="s">
        <v>8212</v>
      </c>
      <c r="Q289" s="3" t="s">
        <v>42</v>
      </c>
      <c r="R289" s="3" t="s">
        <v>8213</v>
      </c>
      <c r="S289" s="24">
        <v>6</v>
      </c>
      <c r="T289" s="28" t="s">
        <v>8214</v>
      </c>
      <c r="U289" s="28" t="s">
        <v>91</v>
      </c>
      <c r="V289" s="26"/>
      <c r="W289" s="24" t="s">
        <v>48</v>
      </c>
      <c r="X289" s="26"/>
      <c r="Y289" s="3" t="s">
        <v>92</v>
      </c>
      <c r="Z289" s="5" t="s">
        <v>8215</v>
      </c>
      <c r="AA289" s="3">
        <v>4</v>
      </c>
      <c r="AB289" s="5">
        <v>75</v>
      </c>
      <c r="AC289" s="5" t="s">
        <v>8216</v>
      </c>
      <c r="AD289" s="3">
        <v>9</v>
      </c>
      <c r="AE289" s="5"/>
      <c r="AF289" s="3" t="s">
        <v>275</v>
      </c>
      <c r="AG289" s="5"/>
      <c r="AH289" s="3">
        <v>3</v>
      </c>
      <c r="AI289" s="3">
        <v>3</v>
      </c>
      <c r="AJ289" s="5" t="s">
        <v>8217</v>
      </c>
      <c r="AK289" s="3">
        <v>7</v>
      </c>
      <c r="AL289" s="5" t="s">
        <v>8209</v>
      </c>
      <c r="AM289" s="3" t="s">
        <v>8218</v>
      </c>
      <c r="AN289" s="3" t="s">
        <v>8187</v>
      </c>
      <c r="AO289" s="6">
        <v>0.5</v>
      </c>
      <c r="AP289" s="1">
        <f t="shared" si="72"/>
        <v>5</v>
      </c>
      <c r="AQ289" s="1">
        <f t="shared" si="73"/>
        <v>10</v>
      </c>
      <c r="AR289" s="1">
        <f t="shared" si="74"/>
        <v>10</v>
      </c>
      <c r="AS289" s="1">
        <f t="shared" si="75"/>
        <v>5</v>
      </c>
      <c r="AT289" s="1">
        <f t="shared" si="76"/>
        <v>6</v>
      </c>
      <c r="AU289" s="1">
        <f t="shared" si="77"/>
        <v>0</v>
      </c>
      <c r="AV289" s="1">
        <f t="shared" si="78"/>
        <v>0</v>
      </c>
      <c r="AW289" s="1">
        <f t="shared" si="79"/>
        <v>5</v>
      </c>
      <c r="AX289" s="1">
        <f t="shared" si="80"/>
        <v>4</v>
      </c>
      <c r="AY289" s="1">
        <f t="shared" si="81"/>
        <v>9</v>
      </c>
      <c r="AZ289" s="1">
        <f t="shared" si="82"/>
        <v>0</v>
      </c>
      <c r="BA289" s="1">
        <f t="shared" si="83"/>
        <v>3</v>
      </c>
      <c r="BB289" s="1">
        <f t="shared" si="84"/>
        <v>7</v>
      </c>
      <c r="BC289" s="21">
        <f t="shared" si="85"/>
        <v>7.2</v>
      </c>
      <c r="BD289" s="21">
        <f t="shared" si="86"/>
        <v>0.83333333333333337</v>
      </c>
      <c r="BE289" s="21">
        <f t="shared" si="87"/>
        <v>3.8333333333333335</v>
      </c>
      <c r="BF289" s="21">
        <f t="shared" si="88"/>
        <v>5.2333333333333334</v>
      </c>
      <c r="BG289" s="3" t="s">
        <v>7866</v>
      </c>
    </row>
    <row r="290" spans="1:59" ht="13" x14ac:dyDescent="0.15">
      <c r="A290" s="2">
        <v>43565.564957083334</v>
      </c>
      <c r="B290" s="3" t="s">
        <v>29</v>
      </c>
      <c r="C290" s="3" t="s">
        <v>7988</v>
      </c>
      <c r="D290" s="3" t="s">
        <v>7866</v>
      </c>
      <c r="E290" s="58" t="s">
        <v>7867</v>
      </c>
      <c r="F290" s="3" t="s">
        <v>100</v>
      </c>
      <c r="G290" s="3" t="s">
        <v>7989</v>
      </c>
      <c r="H290" s="3" t="s">
        <v>35</v>
      </c>
      <c r="I290" s="3">
        <v>8</v>
      </c>
      <c r="J290" s="5" t="s">
        <v>7990</v>
      </c>
      <c r="K290" s="3" t="s">
        <v>68</v>
      </c>
      <c r="L290" s="3">
        <v>3.9</v>
      </c>
      <c r="M290" s="4">
        <v>3.3</v>
      </c>
      <c r="N290" s="5" t="s">
        <v>7991</v>
      </c>
      <c r="O290" s="3">
        <v>9</v>
      </c>
      <c r="P290" s="3" t="s">
        <v>7992</v>
      </c>
      <c r="Q290" s="3" t="s">
        <v>226</v>
      </c>
      <c r="R290" s="3" t="s">
        <v>7993</v>
      </c>
      <c r="S290" s="24" t="s">
        <v>90</v>
      </c>
      <c r="T290" s="24" t="s">
        <v>7994</v>
      </c>
      <c r="U290" s="24" t="s">
        <v>7933</v>
      </c>
      <c r="V290" s="26" t="s">
        <v>7995</v>
      </c>
      <c r="W290" s="24" t="s">
        <v>48</v>
      </c>
      <c r="X290" s="26" t="s">
        <v>7996</v>
      </c>
      <c r="Y290" s="3" t="s">
        <v>50</v>
      </c>
      <c r="Z290" s="5" t="s">
        <v>7997</v>
      </c>
      <c r="AA290" s="3" t="s">
        <v>52</v>
      </c>
      <c r="AB290" s="5">
        <v>75</v>
      </c>
      <c r="AC290" s="5" t="s">
        <v>7998</v>
      </c>
      <c r="AD290" s="3">
        <v>7</v>
      </c>
      <c r="AE290" s="5" t="s">
        <v>7999</v>
      </c>
      <c r="AF290" s="3">
        <v>9</v>
      </c>
      <c r="AG290" s="5" t="s">
        <v>8000</v>
      </c>
      <c r="AH290" s="3">
        <v>4</v>
      </c>
      <c r="AI290" s="3" t="s">
        <v>8001</v>
      </c>
      <c r="AJ290" s="5" t="s">
        <v>8002</v>
      </c>
      <c r="AK290" s="3">
        <v>8</v>
      </c>
      <c r="AL290" s="5" t="s">
        <v>8003</v>
      </c>
      <c r="AM290" s="3" t="s">
        <v>8004</v>
      </c>
      <c r="AN290" s="3" t="s">
        <v>8005</v>
      </c>
      <c r="AO290" s="6">
        <v>0.63472222222480923</v>
      </c>
      <c r="AP290" s="1">
        <f t="shared" si="72"/>
        <v>8</v>
      </c>
      <c r="AQ290" s="1">
        <f t="shared" si="73"/>
        <v>10</v>
      </c>
      <c r="AR290" s="1">
        <f t="shared" si="74"/>
        <v>9</v>
      </c>
      <c r="AS290" s="1">
        <f t="shared" si="75"/>
        <v>10</v>
      </c>
      <c r="AT290" s="1">
        <f t="shared" si="76"/>
        <v>0</v>
      </c>
      <c r="AU290" s="1">
        <f t="shared" si="77"/>
        <v>5</v>
      </c>
      <c r="AV290" s="1">
        <f t="shared" si="78"/>
        <v>0</v>
      </c>
      <c r="AW290" s="1">
        <f t="shared" si="79"/>
        <v>0</v>
      </c>
      <c r="AX290" s="1">
        <f t="shared" si="80"/>
        <v>5</v>
      </c>
      <c r="AY290" s="1">
        <f t="shared" si="81"/>
        <v>7</v>
      </c>
      <c r="AZ290" s="1">
        <f t="shared" si="82"/>
        <v>9</v>
      </c>
      <c r="BA290" s="1">
        <f t="shared" si="83"/>
        <v>4</v>
      </c>
      <c r="BB290" s="1">
        <f t="shared" si="84"/>
        <v>8</v>
      </c>
      <c r="BC290" s="21">
        <f t="shared" si="85"/>
        <v>7.4</v>
      </c>
      <c r="BD290" s="21">
        <f t="shared" si="86"/>
        <v>2.5</v>
      </c>
      <c r="BE290" s="21">
        <f t="shared" si="87"/>
        <v>5.666666666666667</v>
      </c>
      <c r="BF290" s="21">
        <f t="shared" si="88"/>
        <v>6.1333333333333337</v>
      </c>
      <c r="BG290" s="3" t="s">
        <v>7866</v>
      </c>
    </row>
    <row r="291" spans="1:59" ht="13" x14ac:dyDescent="0.15">
      <c r="A291" s="2">
        <v>43567.632318935182</v>
      </c>
      <c r="B291" s="3" t="s">
        <v>29</v>
      </c>
      <c r="C291" s="3" t="s">
        <v>8251</v>
      </c>
      <c r="D291" s="3" t="s">
        <v>7866</v>
      </c>
      <c r="E291" s="58" t="s">
        <v>7867</v>
      </c>
      <c r="F291" s="3" t="s">
        <v>187</v>
      </c>
      <c r="G291" s="3" t="s">
        <v>8252</v>
      </c>
      <c r="H291" s="3" t="s">
        <v>264</v>
      </c>
      <c r="I291" s="3">
        <v>6</v>
      </c>
      <c r="J291" s="5" t="s">
        <v>8253</v>
      </c>
      <c r="K291" s="3">
        <v>8</v>
      </c>
      <c r="L291" s="3">
        <v>3.9</v>
      </c>
      <c r="M291" s="4">
        <v>1.45</v>
      </c>
      <c r="N291" s="5" t="s">
        <v>8254</v>
      </c>
      <c r="O291" s="3">
        <v>9</v>
      </c>
      <c r="P291" s="3" t="s">
        <v>8255</v>
      </c>
      <c r="Q291" s="3" t="s">
        <v>226</v>
      </c>
      <c r="R291" s="3" t="s">
        <v>8256</v>
      </c>
      <c r="S291" s="24" t="s">
        <v>90</v>
      </c>
      <c r="T291" s="28" t="s">
        <v>8257</v>
      </c>
      <c r="U291" s="28" t="s">
        <v>91</v>
      </c>
      <c r="V291" s="26" t="s">
        <v>8258</v>
      </c>
      <c r="W291" s="24" t="s">
        <v>48</v>
      </c>
      <c r="X291" s="26" t="s">
        <v>8259</v>
      </c>
      <c r="Y291" s="3" t="s">
        <v>50</v>
      </c>
      <c r="Z291" s="5" t="s">
        <v>8260</v>
      </c>
      <c r="AA291" s="3" t="s">
        <v>291</v>
      </c>
      <c r="AB291" s="5">
        <v>65</v>
      </c>
      <c r="AC291" s="5" t="s">
        <v>8261</v>
      </c>
      <c r="AD291" s="3">
        <v>9</v>
      </c>
      <c r="AE291" s="5" t="s">
        <v>8262</v>
      </c>
      <c r="AF291" s="3" t="s">
        <v>275</v>
      </c>
      <c r="AG291" s="5" t="s">
        <v>8263</v>
      </c>
      <c r="AH291" s="3" t="s">
        <v>176</v>
      </c>
      <c r="AI291" s="3" t="s">
        <v>8264</v>
      </c>
      <c r="AJ291" s="5" t="s">
        <v>8265</v>
      </c>
      <c r="AK291" s="3">
        <v>7</v>
      </c>
      <c r="AL291" s="5" t="s">
        <v>8266</v>
      </c>
      <c r="AM291" s="3"/>
      <c r="AN291" s="3" t="s">
        <v>8267</v>
      </c>
      <c r="AO291" s="6">
        <v>0.5</v>
      </c>
      <c r="AP291" s="1">
        <f t="shared" si="72"/>
        <v>6</v>
      </c>
      <c r="AQ291" s="1">
        <f t="shared" si="73"/>
        <v>8</v>
      </c>
      <c r="AR291" s="1">
        <f t="shared" si="74"/>
        <v>9</v>
      </c>
      <c r="AS291" s="1">
        <f t="shared" si="75"/>
        <v>10</v>
      </c>
      <c r="AT291" s="1">
        <f t="shared" si="76"/>
        <v>0</v>
      </c>
      <c r="AU291" s="1">
        <f t="shared" si="77"/>
        <v>0</v>
      </c>
      <c r="AV291" s="1">
        <f t="shared" si="78"/>
        <v>0</v>
      </c>
      <c r="AW291" s="1">
        <f t="shared" si="79"/>
        <v>0</v>
      </c>
      <c r="AX291" s="1">
        <f t="shared" si="80"/>
        <v>10</v>
      </c>
      <c r="AY291" s="1">
        <f t="shared" si="81"/>
        <v>9</v>
      </c>
      <c r="AZ291" s="1">
        <f t="shared" si="82"/>
        <v>0</v>
      </c>
      <c r="BA291" s="1">
        <f t="shared" si="83"/>
        <v>10</v>
      </c>
      <c r="BB291" s="1">
        <f t="shared" si="84"/>
        <v>7</v>
      </c>
      <c r="BC291" s="21">
        <f t="shared" si="85"/>
        <v>6.6</v>
      </c>
      <c r="BD291" s="21">
        <f t="shared" si="86"/>
        <v>0</v>
      </c>
      <c r="BE291" s="21">
        <f t="shared" si="87"/>
        <v>8.1666666666666661</v>
      </c>
      <c r="BF291" s="21">
        <f t="shared" si="88"/>
        <v>5.6333333333333337</v>
      </c>
      <c r="BG291" s="3" t="s">
        <v>7866</v>
      </c>
    </row>
    <row r="292" spans="1:59" ht="13" x14ac:dyDescent="0.15">
      <c r="A292" s="2">
        <v>43562.677910381943</v>
      </c>
      <c r="B292" s="3" t="s">
        <v>29</v>
      </c>
      <c r="C292" s="3" t="s">
        <v>7894</v>
      </c>
      <c r="D292" s="3" t="s">
        <v>7866</v>
      </c>
      <c r="E292" s="58" t="s">
        <v>7867</v>
      </c>
      <c r="F292" s="3" t="s">
        <v>147</v>
      </c>
      <c r="G292" s="3" t="s">
        <v>7895</v>
      </c>
      <c r="H292" s="3" t="s">
        <v>35</v>
      </c>
      <c r="I292" s="3">
        <v>7</v>
      </c>
      <c r="J292" s="5" t="s">
        <v>7896</v>
      </c>
      <c r="K292" s="3" t="s">
        <v>68</v>
      </c>
      <c r="L292" s="3">
        <v>4</v>
      </c>
      <c r="M292" s="4">
        <v>2</v>
      </c>
      <c r="N292" s="5" t="s">
        <v>7897</v>
      </c>
      <c r="O292" s="3">
        <v>1</v>
      </c>
      <c r="P292" s="3" t="s">
        <v>7898</v>
      </c>
      <c r="Q292" s="3" t="s">
        <v>226</v>
      </c>
      <c r="R292" s="3"/>
      <c r="S292" s="24" t="s">
        <v>44</v>
      </c>
      <c r="T292" s="24" t="s">
        <v>7899</v>
      </c>
      <c r="U292" s="24">
        <v>7</v>
      </c>
      <c r="V292" s="26"/>
      <c r="W292" s="24" t="s">
        <v>48</v>
      </c>
      <c r="X292" s="26" t="s">
        <v>7900</v>
      </c>
      <c r="Y292" s="3">
        <v>4</v>
      </c>
      <c r="Z292" s="5" t="s">
        <v>7901</v>
      </c>
      <c r="AA292" s="3">
        <v>6</v>
      </c>
      <c r="AB292" s="5">
        <v>55</v>
      </c>
      <c r="AC292" s="5" t="s">
        <v>7902</v>
      </c>
      <c r="AD292" s="3">
        <v>4</v>
      </c>
      <c r="AE292" s="5" t="s">
        <v>7903</v>
      </c>
      <c r="AF292" s="3">
        <v>1</v>
      </c>
      <c r="AG292" s="5" t="s">
        <v>7904</v>
      </c>
      <c r="AH292" s="3">
        <v>6</v>
      </c>
      <c r="AI292" s="3">
        <v>15</v>
      </c>
      <c r="AJ292" s="5" t="s">
        <v>7905</v>
      </c>
      <c r="AK292" s="3" t="s">
        <v>574</v>
      </c>
      <c r="AL292" s="5" t="s">
        <v>7906</v>
      </c>
      <c r="AM292" s="3" t="s">
        <v>7907</v>
      </c>
      <c r="AN292" s="3" t="s">
        <v>7908</v>
      </c>
      <c r="AO292" s="6">
        <v>0.44791666666424135</v>
      </c>
      <c r="AP292" s="1">
        <f t="shared" si="72"/>
        <v>7</v>
      </c>
      <c r="AQ292" s="1">
        <f t="shared" si="73"/>
        <v>10</v>
      </c>
      <c r="AR292" s="1">
        <f t="shared" si="74"/>
        <v>1</v>
      </c>
      <c r="AS292" s="1">
        <f t="shared" si="75"/>
        <v>10</v>
      </c>
      <c r="AT292" s="1">
        <f t="shared" si="76"/>
        <v>5</v>
      </c>
      <c r="AU292" s="1">
        <f t="shared" si="77"/>
        <v>7</v>
      </c>
      <c r="AV292" s="1">
        <f t="shared" si="78"/>
        <v>0</v>
      </c>
      <c r="AW292" s="1">
        <f t="shared" si="79"/>
        <v>4</v>
      </c>
      <c r="AX292" s="1">
        <f t="shared" si="80"/>
        <v>6</v>
      </c>
      <c r="AY292" s="1">
        <f t="shared" si="81"/>
        <v>4</v>
      </c>
      <c r="AZ292" s="1">
        <f t="shared" si="82"/>
        <v>1</v>
      </c>
      <c r="BA292" s="1">
        <f t="shared" si="83"/>
        <v>6</v>
      </c>
      <c r="BB292" s="1">
        <f t="shared" si="84"/>
        <v>0</v>
      </c>
      <c r="BC292" s="21">
        <f t="shared" si="85"/>
        <v>6.6</v>
      </c>
      <c r="BD292" s="21">
        <f t="shared" si="86"/>
        <v>4.166666666666667</v>
      </c>
      <c r="BE292" s="21">
        <f t="shared" si="87"/>
        <v>4.833333333333333</v>
      </c>
      <c r="BF292" s="21">
        <f t="shared" si="88"/>
        <v>5.0999999999999996</v>
      </c>
      <c r="BG292" s="3" t="s">
        <v>7866</v>
      </c>
    </row>
    <row r="293" spans="1:59" ht="13" x14ac:dyDescent="0.15">
      <c r="A293" s="2">
        <v>43567.462382500002</v>
      </c>
      <c r="B293" s="3" t="s">
        <v>29</v>
      </c>
      <c r="C293" s="3" t="s">
        <v>8174</v>
      </c>
      <c r="D293" s="3" t="s">
        <v>7866</v>
      </c>
      <c r="E293" s="58" t="s">
        <v>7867</v>
      </c>
      <c r="F293" s="3" t="s">
        <v>100</v>
      </c>
      <c r="G293" s="3" t="s">
        <v>8175</v>
      </c>
      <c r="H293" s="3" t="s">
        <v>35</v>
      </c>
      <c r="I293" s="3">
        <v>7</v>
      </c>
      <c r="J293" s="5" t="s">
        <v>8176</v>
      </c>
      <c r="K293" s="3" t="s">
        <v>68</v>
      </c>
      <c r="L293" s="3">
        <v>4</v>
      </c>
      <c r="M293" s="4">
        <v>1.5</v>
      </c>
      <c r="N293" s="5" t="s">
        <v>8177</v>
      </c>
      <c r="O293" s="3" t="s">
        <v>87</v>
      </c>
      <c r="P293" s="3" t="s">
        <v>8178</v>
      </c>
      <c r="Q293" s="3">
        <v>9</v>
      </c>
      <c r="R293" s="3" t="s">
        <v>8179</v>
      </c>
      <c r="S293" s="24" t="s">
        <v>90</v>
      </c>
      <c r="T293" s="24" t="s">
        <v>8180</v>
      </c>
      <c r="U293" s="28" t="s">
        <v>91</v>
      </c>
      <c r="V293" s="26"/>
      <c r="W293" s="24" t="s">
        <v>48</v>
      </c>
      <c r="X293" s="26"/>
      <c r="Y293" s="3" t="s">
        <v>92</v>
      </c>
      <c r="Z293" s="5" t="s">
        <v>8181</v>
      </c>
      <c r="AA293" s="3">
        <v>2</v>
      </c>
      <c r="AB293" s="5">
        <v>85</v>
      </c>
      <c r="AC293" s="5" t="s">
        <v>8182</v>
      </c>
      <c r="AD293" s="3">
        <v>7</v>
      </c>
      <c r="AE293" s="5"/>
      <c r="AF293" s="3" t="s">
        <v>56</v>
      </c>
      <c r="AG293" s="5" t="s">
        <v>8183</v>
      </c>
      <c r="AH293" s="3" t="s">
        <v>197</v>
      </c>
      <c r="AI293" s="3"/>
      <c r="AJ293" s="5" t="s">
        <v>8184</v>
      </c>
      <c r="AK293" s="3">
        <v>7</v>
      </c>
      <c r="AL293" s="5" t="s">
        <v>8185</v>
      </c>
      <c r="AM293" s="3" t="s">
        <v>8186</v>
      </c>
      <c r="AN293" s="3" t="s">
        <v>8187</v>
      </c>
      <c r="AO293" s="6">
        <v>0.72916666666424135</v>
      </c>
      <c r="AP293" s="1">
        <f t="shared" si="72"/>
        <v>7</v>
      </c>
      <c r="AQ293" s="1">
        <f t="shared" si="73"/>
        <v>10</v>
      </c>
      <c r="AR293" s="1">
        <f t="shared" si="74"/>
        <v>10</v>
      </c>
      <c r="AS293" s="1">
        <f t="shared" si="75"/>
        <v>9</v>
      </c>
      <c r="AT293" s="1">
        <f t="shared" si="76"/>
        <v>0</v>
      </c>
      <c r="AU293" s="1">
        <f t="shared" si="77"/>
        <v>0</v>
      </c>
      <c r="AV293" s="1">
        <f t="shared" si="78"/>
        <v>0</v>
      </c>
      <c r="AW293" s="1">
        <f t="shared" si="79"/>
        <v>5</v>
      </c>
      <c r="AX293" s="1">
        <f t="shared" si="80"/>
        <v>2</v>
      </c>
      <c r="AY293" s="1">
        <f t="shared" si="81"/>
        <v>7</v>
      </c>
      <c r="AZ293" s="1">
        <f t="shared" si="82"/>
        <v>5</v>
      </c>
      <c r="BA293" s="1">
        <f t="shared" si="83"/>
        <v>5</v>
      </c>
      <c r="BB293" s="1">
        <f t="shared" si="84"/>
        <v>7</v>
      </c>
      <c r="BC293" s="21">
        <f t="shared" si="85"/>
        <v>7.2</v>
      </c>
      <c r="BD293" s="21">
        <f t="shared" si="86"/>
        <v>0.83333333333333337</v>
      </c>
      <c r="BE293" s="21">
        <f t="shared" si="87"/>
        <v>4.333333333333333</v>
      </c>
      <c r="BF293" s="21">
        <f t="shared" si="88"/>
        <v>5.333333333333333</v>
      </c>
      <c r="BG293" s="3" t="s">
        <v>7866</v>
      </c>
    </row>
    <row r="294" spans="1:59" ht="13" x14ac:dyDescent="0.15">
      <c r="A294" s="2">
        <v>43580.682097870369</v>
      </c>
      <c r="B294" s="3" t="s">
        <v>29</v>
      </c>
      <c r="C294" s="3" t="s">
        <v>8351</v>
      </c>
      <c r="D294" s="3" t="s">
        <v>7866</v>
      </c>
      <c r="E294" s="58" t="s">
        <v>7867</v>
      </c>
      <c r="F294" s="3" t="s">
        <v>187</v>
      </c>
      <c r="G294" s="3" t="s">
        <v>8352</v>
      </c>
      <c r="H294" s="3" t="s">
        <v>35</v>
      </c>
      <c r="I294" s="3">
        <v>6</v>
      </c>
      <c r="J294" s="5" t="s">
        <v>8353</v>
      </c>
      <c r="K294" s="3">
        <v>7</v>
      </c>
      <c r="L294" s="3">
        <v>4</v>
      </c>
      <c r="M294" s="4">
        <v>1.5</v>
      </c>
      <c r="N294" s="5" t="s">
        <v>8354</v>
      </c>
      <c r="O294" s="3">
        <v>6</v>
      </c>
      <c r="P294" s="3" t="s">
        <v>8355</v>
      </c>
      <c r="Q294" s="3">
        <v>9</v>
      </c>
      <c r="R294" s="3" t="s">
        <v>8356</v>
      </c>
      <c r="S294" s="28" t="s">
        <v>90</v>
      </c>
      <c r="T294" s="28" t="s">
        <v>8357</v>
      </c>
      <c r="U294" s="28">
        <v>6</v>
      </c>
      <c r="V294" s="26" t="s">
        <v>8358</v>
      </c>
      <c r="W294" s="24" t="s">
        <v>48</v>
      </c>
      <c r="X294" s="26" t="s">
        <v>8359</v>
      </c>
      <c r="Y294" s="3" t="s">
        <v>50</v>
      </c>
      <c r="Z294" s="5" t="s">
        <v>6977</v>
      </c>
      <c r="AA294" s="3">
        <v>8</v>
      </c>
      <c r="AB294" s="5">
        <v>70</v>
      </c>
      <c r="AC294" s="5" t="s">
        <v>8360</v>
      </c>
      <c r="AD294" s="3">
        <v>6</v>
      </c>
      <c r="AE294" s="5" t="s">
        <v>8361</v>
      </c>
      <c r="AF294" s="3" t="s">
        <v>275</v>
      </c>
      <c r="AG294" s="5" t="s">
        <v>3871</v>
      </c>
      <c r="AH294" s="3">
        <v>2</v>
      </c>
      <c r="AI294" s="3">
        <v>2</v>
      </c>
      <c r="AJ294" s="5" t="s">
        <v>8362</v>
      </c>
      <c r="AK294" s="3">
        <v>8</v>
      </c>
      <c r="AL294" s="5" t="s">
        <v>8363</v>
      </c>
      <c r="AM294" s="3"/>
      <c r="AN294" s="3" t="s">
        <v>8364</v>
      </c>
      <c r="AO294" s="6">
        <v>0.72916666666424135</v>
      </c>
      <c r="AP294" s="1">
        <f t="shared" si="72"/>
        <v>6</v>
      </c>
      <c r="AQ294" s="1">
        <f t="shared" si="73"/>
        <v>7</v>
      </c>
      <c r="AR294" s="1">
        <f t="shared" si="74"/>
        <v>6</v>
      </c>
      <c r="AS294" s="1">
        <f t="shared" si="75"/>
        <v>9</v>
      </c>
      <c r="AT294" s="1">
        <f t="shared" si="76"/>
        <v>0</v>
      </c>
      <c r="AU294" s="1">
        <f t="shared" si="77"/>
        <v>6</v>
      </c>
      <c r="AV294" s="1">
        <f t="shared" si="78"/>
        <v>0</v>
      </c>
      <c r="AW294" s="1">
        <f t="shared" si="79"/>
        <v>0</v>
      </c>
      <c r="AX294" s="1">
        <f t="shared" si="80"/>
        <v>8</v>
      </c>
      <c r="AY294" s="1">
        <f t="shared" si="81"/>
        <v>6</v>
      </c>
      <c r="AZ294" s="1">
        <f t="shared" si="82"/>
        <v>0</v>
      </c>
      <c r="BA294" s="1">
        <f t="shared" si="83"/>
        <v>2</v>
      </c>
      <c r="BB294" s="1">
        <f t="shared" si="84"/>
        <v>8</v>
      </c>
      <c r="BC294" s="21">
        <f t="shared" si="85"/>
        <v>5.6</v>
      </c>
      <c r="BD294" s="21">
        <f t="shared" si="86"/>
        <v>3</v>
      </c>
      <c r="BE294" s="21">
        <f t="shared" si="87"/>
        <v>4.333333333333333</v>
      </c>
      <c r="BF294" s="21">
        <f t="shared" si="88"/>
        <v>5.0666666666666664</v>
      </c>
      <c r="BG294" s="3" t="s">
        <v>7866</v>
      </c>
    </row>
    <row r="295" spans="1:59" ht="13" x14ac:dyDescent="0.15">
      <c r="A295" s="2">
        <v>43566.395790046299</v>
      </c>
      <c r="B295" s="3" t="s">
        <v>29</v>
      </c>
      <c r="C295" s="3" t="s">
        <v>8097</v>
      </c>
      <c r="D295" s="3" t="s">
        <v>7866</v>
      </c>
      <c r="E295" s="58" t="s">
        <v>7867</v>
      </c>
      <c r="F295" s="3" t="s">
        <v>187</v>
      </c>
      <c r="G295" s="3" t="s">
        <v>8108</v>
      </c>
      <c r="H295" s="3" t="s">
        <v>264</v>
      </c>
      <c r="I295" s="3">
        <v>6</v>
      </c>
      <c r="J295" s="5" t="s">
        <v>8109</v>
      </c>
      <c r="K295" s="3">
        <v>7</v>
      </c>
      <c r="L295" s="3">
        <v>4.4800000000000004</v>
      </c>
      <c r="M295" s="4">
        <v>1.95</v>
      </c>
      <c r="N295" s="5" t="s">
        <v>8110</v>
      </c>
      <c r="O295" s="3">
        <v>8</v>
      </c>
      <c r="P295" s="3" t="s">
        <v>8111</v>
      </c>
      <c r="Q295" s="3">
        <v>8</v>
      </c>
      <c r="R295" s="3" t="s">
        <v>8112</v>
      </c>
      <c r="S295" s="24" t="s">
        <v>90</v>
      </c>
      <c r="T295" s="24"/>
      <c r="U295" s="28" t="s">
        <v>91</v>
      </c>
      <c r="V295" s="26"/>
      <c r="W295" s="24">
        <v>10</v>
      </c>
      <c r="X295" s="26" t="s">
        <v>8436</v>
      </c>
      <c r="Y295" s="3" t="s">
        <v>50</v>
      </c>
      <c r="Z295" s="5" t="s">
        <v>8113</v>
      </c>
      <c r="AA295" s="3" t="s">
        <v>52</v>
      </c>
      <c r="AB295" s="5">
        <v>73.8</v>
      </c>
      <c r="AC295" s="5" t="s">
        <v>8114</v>
      </c>
      <c r="AD295" s="3">
        <v>7</v>
      </c>
      <c r="AE295" s="5" t="s">
        <v>8115</v>
      </c>
      <c r="AF295" s="3" t="s">
        <v>275</v>
      </c>
      <c r="AG295" s="5"/>
      <c r="AH295" s="3" t="s">
        <v>197</v>
      </c>
      <c r="AI295" s="3">
        <v>5</v>
      </c>
      <c r="AJ295" s="5" t="s">
        <v>8116</v>
      </c>
      <c r="AK295" s="3">
        <v>7</v>
      </c>
      <c r="AL295" s="5" t="s">
        <v>8117</v>
      </c>
      <c r="AM295" s="3" t="s">
        <v>8118</v>
      </c>
      <c r="AN295" s="3" t="s">
        <v>8107</v>
      </c>
      <c r="AO295" s="6">
        <v>0.72569444444525288</v>
      </c>
      <c r="AP295" s="1">
        <f t="shared" si="72"/>
        <v>6</v>
      </c>
      <c r="AQ295" s="1">
        <f t="shared" si="73"/>
        <v>7</v>
      </c>
      <c r="AR295" s="1">
        <f t="shared" si="74"/>
        <v>8</v>
      </c>
      <c r="AS295" s="1">
        <f t="shared" si="75"/>
        <v>8</v>
      </c>
      <c r="AT295" s="1">
        <f t="shared" si="76"/>
        <v>0</v>
      </c>
      <c r="AU295" s="1">
        <f t="shared" si="77"/>
        <v>0</v>
      </c>
      <c r="AV295" s="1">
        <f t="shared" si="78"/>
        <v>10</v>
      </c>
      <c r="AW295" s="1">
        <f t="shared" si="79"/>
        <v>0</v>
      </c>
      <c r="AX295" s="1">
        <f t="shared" si="80"/>
        <v>5</v>
      </c>
      <c r="AY295" s="1">
        <f t="shared" si="81"/>
        <v>7</v>
      </c>
      <c r="AZ295" s="1">
        <f t="shared" si="82"/>
        <v>0</v>
      </c>
      <c r="BA295" s="1">
        <f t="shared" si="83"/>
        <v>5</v>
      </c>
      <c r="BB295" s="1">
        <f t="shared" si="84"/>
        <v>7</v>
      </c>
      <c r="BC295" s="21">
        <f t="shared" si="85"/>
        <v>5.8</v>
      </c>
      <c r="BD295" s="21">
        <f t="shared" si="86"/>
        <v>3.3333333333333335</v>
      </c>
      <c r="BE295" s="21">
        <f t="shared" si="87"/>
        <v>4.5</v>
      </c>
      <c r="BF295" s="21">
        <f t="shared" si="88"/>
        <v>5.166666666666667</v>
      </c>
      <c r="BG295" s="3" t="s">
        <v>7866</v>
      </c>
    </row>
    <row r="296" spans="1:59" ht="13" x14ac:dyDescent="0.15">
      <c r="A296" s="2">
        <v>43565.669163634258</v>
      </c>
      <c r="B296" s="3" t="s">
        <v>29</v>
      </c>
      <c r="C296" s="3" t="s">
        <v>8006</v>
      </c>
      <c r="D296" s="3" t="s">
        <v>7866</v>
      </c>
      <c r="E296" s="58" t="s">
        <v>7867</v>
      </c>
      <c r="F296" s="3" t="s">
        <v>187</v>
      </c>
      <c r="G296" s="3" t="s">
        <v>8007</v>
      </c>
      <c r="H296" s="3" t="s">
        <v>264</v>
      </c>
      <c r="I296" s="3" t="s">
        <v>36</v>
      </c>
      <c r="J296" s="5" t="s">
        <v>8008</v>
      </c>
      <c r="K296" s="3" t="s">
        <v>68</v>
      </c>
      <c r="L296" s="3">
        <v>4.5</v>
      </c>
      <c r="M296" s="4">
        <v>2.5</v>
      </c>
      <c r="N296" s="5" t="s">
        <v>8009</v>
      </c>
      <c r="O296" s="3">
        <v>8</v>
      </c>
      <c r="P296" s="3" t="s">
        <v>8010</v>
      </c>
      <c r="Q296" s="3" t="s">
        <v>226</v>
      </c>
      <c r="R296" s="3"/>
      <c r="S296" s="24" t="s">
        <v>560</v>
      </c>
      <c r="T296" s="24"/>
      <c r="U296" s="24" t="s">
        <v>7933</v>
      </c>
      <c r="V296" s="26" t="s">
        <v>8011</v>
      </c>
      <c r="W296" s="24">
        <v>4</v>
      </c>
      <c r="X296" s="26" t="s">
        <v>8012</v>
      </c>
      <c r="Y296" s="3" t="s">
        <v>92</v>
      </c>
      <c r="Z296" s="5" t="s">
        <v>8013</v>
      </c>
      <c r="AA296" s="3">
        <v>6</v>
      </c>
      <c r="AB296" s="5">
        <v>70</v>
      </c>
      <c r="AC296" s="5" t="s">
        <v>8014</v>
      </c>
      <c r="AD296" s="3">
        <v>8</v>
      </c>
      <c r="AE296" s="5" t="s">
        <v>8015</v>
      </c>
      <c r="AF296" s="3">
        <v>8</v>
      </c>
      <c r="AG296" s="5" t="s">
        <v>8016</v>
      </c>
      <c r="AH296" s="3" t="s">
        <v>176</v>
      </c>
      <c r="AI296" s="3" t="s">
        <v>8017</v>
      </c>
      <c r="AJ296" s="5" t="s">
        <v>8018</v>
      </c>
      <c r="AK296" s="3">
        <v>9</v>
      </c>
      <c r="AL296" s="5" t="s">
        <v>8019</v>
      </c>
      <c r="AM296" s="3" t="s">
        <v>8020</v>
      </c>
      <c r="AN296" s="3" t="s">
        <v>8021</v>
      </c>
      <c r="AO296" s="6">
        <v>0.625</v>
      </c>
      <c r="AP296" s="1">
        <f t="shared" si="72"/>
        <v>5</v>
      </c>
      <c r="AQ296" s="1">
        <f t="shared" si="73"/>
        <v>10</v>
      </c>
      <c r="AR296" s="1">
        <f t="shared" si="74"/>
        <v>8</v>
      </c>
      <c r="AS296" s="1">
        <f t="shared" si="75"/>
        <v>10</v>
      </c>
      <c r="AT296" s="1">
        <f t="shared" si="76"/>
        <v>10</v>
      </c>
      <c r="AU296" s="1">
        <f t="shared" si="77"/>
        <v>5</v>
      </c>
      <c r="AV296" s="1">
        <f t="shared" si="78"/>
        <v>4</v>
      </c>
      <c r="AW296" s="1">
        <f t="shared" si="79"/>
        <v>5</v>
      </c>
      <c r="AX296" s="1">
        <f t="shared" si="80"/>
        <v>6</v>
      </c>
      <c r="AY296" s="1">
        <f t="shared" si="81"/>
        <v>8</v>
      </c>
      <c r="AZ296" s="1">
        <f t="shared" si="82"/>
        <v>8</v>
      </c>
      <c r="BA296" s="1">
        <f t="shared" si="83"/>
        <v>10</v>
      </c>
      <c r="BB296" s="1">
        <f t="shared" si="84"/>
        <v>9</v>
      </c>
      <c r="BC296" s="21">
        <f t="shared" si="85"/>
        <v>8.6</v>
      </c>
      <c r="BD296" s="21">
        <f t="shared" si="86"/>
        <v>4.666666666666667</v>
      </c>
      <c r="BE296" s="21">
        <f t="shared" si="87"/>
        <v>8</v>
      </c>
      <c r="BF296" s="21">
        <f t="shared" si="88"/>
        <v>7.7333333333333334</v>
      </c>
      <c r="BG296" s="3" t="s">
        <v>7866</v>
      </c>
    </row>
    <row r="297" spans="1:59" ht="13" x14ac:dyDescent="0.15">
      <c r="A297" s="2">
        <v>43566.340400486108</v>
      </c>
      <c r="B297" s="3" t="s">
        <v>29</v>
      </c>
      <c r="C297" s="3" t="s">
        <v>8082</v>
      </c>
      <c r="D297" s="3" t="s">
        <v>7866</v>
      </c>
      <c r="E297" s="58" t="s">
        <v>7867</v>
      </c>
      <c r="F297" s="3" t="s">
        <v>100</v>
      </c>
      <c r="G297" s="3" t="s">
        <v>8054</v>
      </c>
      <c r="H297" s="3" t="s">
        <v>35</v>
      </c>
      <c r="I297" s="3">
        <v>6</v>
      </c>
      <c r="J297" s="5" t="s">
        <v>8055</v>
      </c>
      <c r="K297" s="3">
        <v>9</v>
      </c>
      <c r="L297" s="3">
        <v>4.7</v>
      </c>
      <c r="M297" s="4">
        <v>1.6</v>
      </c>
      <c r="N297" s="5" t="s">
        <v>8056</v>
      </c>
      <c r="O297" s="3">
        <v>9</v>
      </c>
      <c r="P297" s="3" t="s">
        <v>8057</v>
      </c>
      <c r="Q297" s="3">
        <v>9</v>
      </c>
      <c r="R297" s="3" t="s">
        <v>8058</v>
      </c>
      <c r="S297" s="24">
        <v>5</v>
      </c>
      <c r="T297" s="25" t="s">
        <v>8437</v>
      </c>
      <c r="U297" s="24">
        <v>6</v>
      </c>
      <c r="V297" s="26" t="s">
        <v>8438</v>
      </c>
      <c r="W297" s="24">
        <v>10</v>
      </c>
      <c r="X297" s="26" t="s">
        <v>8059</v>
      </c>
      <c r="Y297" s="3" t="s">
        <v>50</v>
      </c>
      <c r="Z297" s="5"/>
      <c r="AA297" s="3">
        <v>9</v>
      </c>
      <c r="AB297" s="5">
        <v>58</v>
      </c>
      <c r="AC297" s="5" t="s">
        <v>8060</v>
      </c>
      <c r="AD297" s="3">
        <v>7</v>
      </c>
      <c r="AE297" s="5" t="s">
        <v>8061</v>
      </c>
      <c r="AF297" s="3">
        <v>3</v>
      </c>
      <c r="AG297" s="5" t="s">
        <v>8062</v>
      </c>
      <c r="AH297" s="3">
        <v>6</v>
      </c>
      <c r="AI297" s="3">
        <v>2</v>
      </c>
      <c r="AJ297" s="5" t="s">
        <v>8063</v>
      </c>
      <c r="AK297" s="3">
        <v>8</v>
      </c>
      <c r="AL297" s="5" t="s">
        <v>8064</v>
      </c>
      <c r="AM297" s="3" t="s">
        <v>8065</v>
      </c>
      <c r="AN297" s="3" t="s">
        <v>8066</v>
      </c>
      <c r="AO297" s="6">
        <v>2.0833333335758653E-2</v>
      </c>
      <c r="AP297" s="1">
        <f t="shared" si="72"/>
        <v>6</v>
      </c>
      <c r="AQ297" s="1">
        <f t="shared" si="73"/>
        <v>9</v>
      </c>
      <c r="AR297" s="1">
        <f t="shared" si="74"/>
        <v>9</v>
      </c>
      <c r="AS297" s="1">
        <f t="shared" si="75"/>
        <v>9</v>
      </c>
      <c r="AT297" s="1">
        <f t="shared" si="76"/>
        <v>5</v>
      </c>
      <c r="AU297" s="1">
        <f t="shared" si="77"/>
        <v>6</v>
      </c>
      <c r="AV297" s="1">
        <f t="shared" si="78"/>
        <v>10</v>
      </c>
      <c r="AW297" s="1">
        <f t="shared" si="79"/>
        <v>0</v>
      </c>
      <c r="AX297" s="1">
        <f t="shared" si="80"/>
        <v>9</v>
      </c>
      <c r="AY297" s="1">
        <f t="shared" si="81"/>
        <v>7</v>
      </c>
      <c r="AZ297" s="1">
        <f t="shared" si="82"/>
        <v>3</v>
      </c>
      <c r="BA297" s="1">
        <f t="shared" si="83"/>
        <v>6</v>
      </c>
      <c r="BB297" s="1">
        <f t="shared" si="84"/>
        <v>8</v>
      </c>
      <c r="BC297" s="21">
        <f t="shared" si="85"/>
        <v>7.6</v>
      </c>
      <c r="BD297" s="21">
        <f t="shared" si="86"/>
        <v>6.333333333333333</v>
      </c>
      <c r="BE297" s="21">
        <f t="shared" si="87"/>
        <v>6.666666666666667</v>
      </c>
      <c r="BF297" s="21">
        <f t="shared" si="88"/>
        <v>7.2</v>
      </c>
      <c r="BG297" s="3" t="s">
        <v>7866</v>
      </c>
    </row>
    <row r="298" spans="1:59" ht="13" x14ac:dyDescent="0.15">
      <c r="A298" s="2">
        <v>43580.677161851854</v>
      </c>
      <c r="B298" s="3" t="s">
        <v>29</v>
      </c>
      <c r="C298" s="3" t="s">
        <v>8082</v>
      </c>
      <c r="D298" s="3" t="s">
        <v>7866</v>
      </c>
      <c r="E298" s="58" t="s">
        <v>7867</v>
      </c>
      <c r="F298" s="3" t="s">
        <v>100</v>
      </c>
      <c r="G298" s="3" t="s">
        <v>8325</v>
      </c>
      <c r="H298" s="3" t="s">
        <v>35</v>
      </c>
      <c r="I298" s="3">
        <v>6</v>
      </c>
      <c r="J298" s="5" t="s">
        <v>8326</v>
      </c>
      <c r="K298" s="3">
        <v>9</v>
      </c>
      <c r="L298" s="3">
        <v>4.7</v>
      </c>
      <c r="M298" s="4">
        <v>1.6</v>
      </c>
      <c r="N298" s="5" t="s">
        <v>8327</v>
      </c>
      <c r="O298" s="3">
        <v>9</v>
      </c>
      <c r="P298" s="3" t="s">
        <v>8328</v>
      </c>
      <c r="Q298" s="3">
        <v>9</v>
      </c>
      <c r="R298" s="3" t="s">
        <v>8329</v>
      </c>
      <c r="S298" s="28" t="s">
        <v>90</v>
      </c>
      <c r="T298" s="28" t="s">
        <v>8330</v>
      </c>
      <c r="U298" s="28" t="s">
        <v>7933</v>
      </c>
      <c r="V298" s="26" t="s">
        <v>8331</v>
      </c>
      <c r="W298" s="24" t="s">
        <v>74</v>
      </c>
      <c r="X298" s="26" t="s">
        <v>8332</v>
      </c>
      <c r="Y298" s="3" t="s">
        <v>50</v>
      </c>
      <c r="Z298" s="5" t="s">
        <v>8333</v>
      </c>
      <c r="AA298" s="3">
        <v>8</v>
      </c>
      <c r="AB298" s="5">
        <v>59</v>
      </c>
      <c r="AC298" s="5" t="s">
        <v>8334</v>
      </c>
      <c r="AD298" s="3">
        <v>7</v>
      </c>
      <c r="AE298" s="5" t="s">
        <v>8335</v>
      </c>
      <c r="AF298" s="3">
        <v>3</v>
      </c>
      <c r="AG298" s="5" t="s">
        <v>8336</v>
      </c>
      <c r="AH298" s="3">
        <v>6</v>
      </c>
      <c r="AI298" s="3" t="s">
        <v>8337</v>
      </c>
      <c r="AJ298" s="5" t="s">
        <v>8338</v>
      </c>
      <c r="AK298" s="3">
        <v>8</v>
      </c>
      <c r="AL298" s="5" t="s">
        <v>8339</v>
      </c>
      <c r="AM298" s="3"/>
      <c r="AN298" s="3" t="s">
        <v>8066</v>
      </c>
      <c r="AO298" s="6">
        <v>0.52083333333575865</v>
      </c>
      <c r="AP298" s="1">
        <f t="shared" si="72"/>
        <v>6</v>
      </c>
      <c r="AQ298" s="1">
        <f t="shared" si="73"/>
        <v>9</v>
      </c>
      <c r="AR298" s="1">
        <f t="shared" si="74"/>
        <v>9</v>
      </c>
      <c r="AS298" s="1">
        <f t="shared" si="75"/>
        <v>9</v>
      </c>
      <c r="AT298" s="1">
        <f t="shared" si="76"/>
        <v>0</v>
      </c>
      <c r="AU298" s="1">
        <f t="shared" si="77"/>
        <v>5</v>
      </c>
      <c r="AV298" s="1">
        <f t="shared" si="78"/>
        <v>5</v>
      </c>
      <c r="AW298" s="1">
        <f t="shared" si="79"/>
        <v>0</v>
      </c>
      <c r="AX298" s="1">
        <f t="shared" si="80"/>
        <v>8</v>
      </c>
      <c r="AY298" s="1">
        <f t="shared" si="81"/>
        <v>7</v>
      </c>
      <c r="AZ298" s="1">
        <f t="shared" si="82"/>
        <v>3</v>
      </c>
      <c r="BA298" s="1">
        <f t="shared" si="83"/>
        <v>6</v>
      </c>
      <c r="BB298" s="1">
        <f t="shared" si="84"/>
        <v>8</v>
      </c>
      <c r="BC298" s="21">
        <f t="shared" si="85"/>
        <v>6.6</v>
      </c>
      <c r="BD298" s="21">
        <f t="shared" si="86"/>
        <v>4.166666666666667</v>
      </c>
      <c r="BE298" s="21">
        <f t="shared" si="87"/>
        <v>6.333333333333333</v>
      </c>
      <c r="BF298" s="21">
        <f t="shared" si="88"/>
        <v>6.2</v>
      </c>
      <c r="BG298" s="3" t="s">
        <v>7866</v>
      </c>
    </row>
    <row r="299" spans="1:59" ht="13" x14ac:dyDescent="0.15">
      <c r="A299" s="2">
        <v>43581.580303773153</v>
      </c>
      <c r="B299" s="3" t="s">
        <v>29</v>
      </c>
      <c r="C299" s="3" t="s">
        <v>8382</v>
      </c>
      <c r="D299" s="3" t="s">
        <v>7866</v>
      </c>
      <c r="E299" s="58" t="s">
        <v>7867</v>
      </c>
      <c r="F299" s="3" t="s">
        <v>33</v>
      </c>
      <c r="G299" s="3" t="s">
        <v>8376</v>
      </c>
      <c r="H299" s="3" t="s">
        <v>35</v>
      </c>
      <c r="I299" s="3" t="s">
        <v>36</v>
      </c>
      <c r="J299" s="5"/>
      <c r="K299" s="3" t="s">
        <v>68</v>
      </c>
      <c r="L299" s="3">
        <v>4.8</v>
      </c>
      <c r="M299" s="4">
        <v>1.5</v>
      </c>
      <c r="N299" s="5"/>
      <c r="O299" s="3">
        <v>8</v>
      </c>
      <c r="P299" s="3"/>
      <c r="Q299" s="3">
        <v>9</v>
      </c>
      <c r="R299" s="3"/>
      <c r="S299" s="28">
        <v>9</v>
      </c>
      <c r="T299" s="28" t="s">
        <v>8377</v>
      </c>
      <c r="U299" s="28">
        <v>8</v>
      </c>
      <c r="V299" s="26"/>
      <c r="W299" s="24">
        <v>10</v>
      </c>
      <c r="X299" s="26" t="s">
        <v>8436</v>
      </c>
      <c r="Y299" s="3" t="s">
        <v>50</v>
      </c>
      <c r="Z299" s="5"/>
      <c r="AA299" s="3">
        <v>7</v>
      </c>
      <c r="AB299" s="5">
        <v>52</v>
      </c>
      <c r="AC299" s="5" t="s">
        <v>8378</v>
      </c>
      <c r="AD299" s="3" t="s">
        <v>343</v>
      </c>
      <c r="AE299" s="5"/>
      <c r="AF299" s="3">
        <v>7</v>
      </c>
      <c r="AG299" s="5"/>
      <c r="AH299" s="3" t="s">
        <v>176</v>
      </c>
      <c r="AI299" s="3">
        <v>10</v>
      </c>
      <c r="AJ299" s="5"/>
      <c r="AK299" s="3">
        <v>9</v>
      </c>
      <c r="AL299" s="5" t="s">
        <v>8379</v>
      </c>
      <c r="AM299" s="3" t="s">
        <v>8380</v>
      </c>
      <c r="AN299" s="3" t="s">
        <v>8381</v>
      </c>
      <c r="AO299" s="6">
        <v>0.49305555555474712</v>
      </c>
      <c r="AP299" s="1">
        <f t="shared" si="72"/>
        <v>5</v>
      </c>
      <c r="AQ299" s="1">
        <f t="shared" si="73"/>
        <v>10</v>
      </c>
      <c r="AR299" s="1">
        <f t="shared" si="74"/>
        <v>8</v>
      </c>
      <c r="AS299" s="1">
        <f t="shared" si="75"/>
        <v>9</v>
      </c>
      <c r="AT299" s="1">
        <f t="shared" si="76"/>
        <v>9</v>
      </c>
      <c r="AU299" s="1">
        <f t="shared" si="77"/>
        <v>8</v>
      </c>
      <c r="AV299" s="1">
        <f t="shared" si="78"/>
        <v>10</v>
      </c>
      <c r="AW299" s="1">
        <f t="shared" si="79"/>
        <v>0</v>
      </c>
      <c r="AX299" s="1">
        <f t="shared" si="80"/>
        <v>7</v>
      </c>
      <c r="AY299" s="1">
        <f t="shared" si="81"/>
        <v>10</v>
      </c>
      <c r="AZ299" s="1">
        <f t="shared" si="82"/>
        <v>7</v>
      </c>
      <c r="BA299" s="1">
        <f t="shared" si="83"/>
        <v>10</v>
      </c>
      <c r="BB299" s="1">
        <f t="shared" si="84"/>
        <v>9</v>
      </c>
      <c r="BC299" s="21">
        <f t="shared" si="85"/>
        <v>8.1999999999999993</v>
      </c>
      <c r="BD299" s="21">
        <f t="shared" si="86"/>
        <v>7.333333333333333</v>
      </c>
      <c r="BE299" s="21">
        <f t="shared" si="87"/>
        <v>8.5</v>
      </c>
      <c r="BF299" s="21">
        <f t="shared" si="88"/>
        <v>8.1666666666666661</v>
      </c>
      <c r="BG299" s="3" t="s">
        <v>7866</v>
      </c>
    </row>
    <row r="300" spans="1:59" ht="13" x14ac:dyDescent="0.15">
      <c r="A300" s="2">
        <v>43563.588196435187</v>
      </c>
      <c r="B300" s="3" t="s">
        <v>29</v>
      </c>
      <c r="C300" s="3" t="s">
        <v>7909</v>
      </c>
      <c r="D300" s="3" t="s">
        <v>7866</v>
      </c>
      <c r="E300" s="58" t="s">
        <v>7867</v>
      </c>
      <c r="F300" s="3" t="s">
        <v>147</v>
      </c>
      <c r="G300" s="3" t="s">
        <v>7910</v>
      </c>
      <c r="H300" s="3" t="s">
        <v>66</v>
      </c>
      <c r="I300" s="3">
        <v>7</v>
      </c>
      <c r="J300" s="5" t="s">
        <v>7911</v>
      </c>
      <c r="K300" s="3" t="s">
        <v>68</v>
      </c>
      <c r="L300" s="3">
        <v>5.3</v>
      </c>
      <c r="M300" s="4">
        <v>5.3</v>
      </c>
      <c r="N300" s="5" t="s">
        <v>7912</v>
      </c>
      <c r="O300" s="3">
        <v>9</v>
      </c>
      <c r="P300" s="3"/>
      <c r="Q300" s="3">
        <v>6</v>
      </c>
      <c r="R300" s="3" t="s">
        <v>7913</v>
      </c>
      <c r="S300" s="24">
        <v>9</v>
      </c>
      <c r="T300" s="24"/>
      <c r="U300" s="24">
        <v>9</v>
      </c>
      <c r="V300" s="26"/>
      <c r="W300" s="24">
        <v>7</v>
      </c>
      <c r="X300" s="26" t="s">
        <v>7914</v>
      </c>
      <c r="Y300" s="3">
        <v>7</v>
      </c>
      <c r="Z300" s="5"/>
      <c r="AA300" s="3">
        <v>2</v>
      </c>
      <c r="AB300" s="5">
        <v>75</v>
      </c>
      <c r="AC300" s="5"/>
      <c r="AD300" s="3">
        <v>4</v>
      </c>
      <c r="AE300" s="5"/>
      <c r="AF300" s="3">
        <v>7</v>
      </c>
      <c r="AG300" s="5"/>
      <c r="AH300" s="3" t="s">
        <v>197</v>
      </c>
      <c r="AI300" s="3">
        <v>7</v>
      </c>
      <c r="AJ300" s="5" t="s">
        <v>7915</v>
      </c>
      <c r="AK300" s="3" t="s">
        <v>111</v>
      </c>
      <c r="AL300" s="5"/>
      <c r="AM300" s="3" t="s">
        <v>7916</v>
      </c>
      <c r="AN300" s="3" t="s">
        <v>7917</v>
      </c>
      <c r="AO300" s="6">
        <v>0.52083333333575865</v>
      </c>
      <c r="AP300" s="1">
        <f t="shared" si="72"/>
        <v>7</v>
      </c>
      <c r="AQ300" s="1">
        <f t="shared" si="73"/>
        <v>10</v>
      </c>
      <c r="AR300" s="1">
        <f t="shared" si="74"/>
        <v>9</v>
      </c>
      <c r="AS300" s="1">
        <f t="shared" si="75"/>
        <v>6</v>
      </c>
      <c r="AT300" s="1">
        <f t="shared" si="76"/>
        <v>9</v>
      </c>
      <c r="AU300" s="1">
        <f t="shared" si="77"/>
        <v>9</v>
      </c>
      <c r="AV300" s="1">
        <f t="shared" si="78"/>
        <v>7</v>
      </c>
      <c r="AW300" s="1">
        <f t="shared" si="79"/>
        <v>7</v>
      </c>
      <c r="AX300" s="1">
        <f t="shared" si="80"/>
        <v>2</v>
      </c>
      <c r="AY300" s="1">
        <f t="shared" si="81"/>
        <v>4</v>
      </c>
      <c r="AZ300" s="1">
        <f t="shared" si="82"/>
        <v>7</v>
      </c>
      <c r="BA300" s="1">
        <f t="shared" si="83"/>
        <v>5</v>
      </c>
      <c r="BB300" s="1">
        <f t="shared" si="84"/>
        <v>5</v>
      </c>
      <c r="BC300" s="21">
        <f t="shared" si="85"/>
        <v>8.1999999999999993</v>
      </c>
      <c r="BD300" s="21">
        <f t="shared" si="86"/>
        <v>8</v>
      </c>
      <c r="BE300" s="21">
        <f t="shared" si="87"/>
        <v>4.166666666666667</v>
      </c>
      <c r="BF300" s="21">
        <f t="shared" si="88"/>
        <v>7.0333333333333332</v>
      </c>
      <c r="BG300" s="3" t="s">
        <v>7866</v>
      </c>
    </row>
    <row r="301" spans="1:59" ht="13" x14ac:dyDescent="0.15">
      <c r="A301" s="2">
        <v>43566.357630520833</v>
      </c>
      <c r="B301" s="3" t="s">
        <v>29</v>
      </c>
      <c r="C301" s="3" t="s">
        <v>8067</v>
      </c>
      <c r="D301" s="3" t="s">
        <v>7866</v>
      </c>
      <c r="E301" s="58" t="s">
        <v>7867</v>
      </c>
      <c r="F301" s="3" t="s">
        <v>147</v>
      </c>
      <c r="G301" s="3" t="s">
        <v>8068</v>
      </c>
      <c r="H301" s="3" t="s">
        <v>35</v>
      </c>
      <c r="I301" s="3" t="s">
        <v>36</v>
      </c>
      <c r="J301" s="5" t="s">
        <v>8069</v>
      </c>
      <c r="K301" s="3" t="s">
        <v>68</v>
      </c>
      <c r="L301" s="3">
        <v>6.5</v>
      </c>
      <c r="M301" s="3">
        <v>6.5</v>
      </c>
      <c r="N301" s="5" t="s">
        <v>8070</v>
      </c>
      <c r="O301" s="3">
        <v>9</v>
      </c>
      <c r="P301" s="3"/>
      <c r="Q301" s="3">
        <v>9</v>
      </c>
      <c r="R301" s="3" t="s">
        <v>8071</v>
      </c>
      <c r="S301" s="28" t="s">
        <v>44</v>
      </c>
      <c r="T301" s="24" t="s">
        <v>8072</v>
      </c>
      <c r="U301" s="28" t="s">
        <v>7933</v>
      </c>
      <c r="V301" s="26"/>
      <c r="W301" s="24" t="s">
        <v>48</v>
      </c>
      <c r="X301" s="26" t="s">
        <v>8073</v>
      </c>
      <c r="Y301" s="3">
        <v>4</v>
      </c>
      <c r="Z301" s="5" t="s">
        <v>8074</v>
      </c>
      <c r="AA301" s="3">
        <v>6</v>
      </c>
      <c r="AB301" s="5"/>
      <c r="AC301" s="5" t="s">
        <v>8075</v>
      </c>
      <c r="AD301" s="3" t="s">
        <v>54</v>
      </c>
      <c r="AE301" s="5" t="s">
        <v>8076</v>
      </c>
      <c r="AF301" s="3" t="s">
        <v>56</v>
      </c>
      <c r="AG301" s="5"/>
      <c r="AH301" s="3">
        <v>2</v>
      </c>
      <c r="AI301" s="3" t="s">
        <v>8077</v>
      </c>
      <c r="AJ301" s="5" t="s">
        <v>8078</v>
      </c>
      <c r="AK301" s="3">
        <v>7</v>
      </c>
      <c r="AL301" s="5" t="s">
        <v>8079</v>
      </c>
      <c r="AM301" s="3" t="s">
        <v>8080</v>
      </c>
      <c r="AN301" s="3" t="s">
        <v>8081</v>
      </c>
      <c r="AO301" s="6">
        <v>0.52083333333575865</v>
      </c>
      <c r="AP301" s="1">
        <f t="shared" si="72"/>
        <v>5</v>
      </c>
      <c r="AQ301" s="1">
        <f t="shared" si="73"/>
        <v>10</v>
      </c>
      <c r="AR301" s="1">
        <f t="shared" si="74"/>
        <v>9</v>
      </c>
      <c r="AS301" s="1">
        <f t="shared" si="75"/>
        <v>9</v>
      </c>
      <c r="AT301" s="1">
        <f t="shared" si="76"/>
        <v>5</v>
      </c>
      <c r="AU301" s="1">
        <f t="shared" si="77"/>
        <v>5</v>
      </c>
      <c r="AV301" s="1">
        <f t="shared" si="78"/>
        <v>0</v>
      </c>
      <c r="AW301" s="1">
        <f t="shared" si="79"/>
        <v>4</v>
      </c>
      <c r="AX301" s="1">
        <f t="shared" si="80"/>
        <v>6</v>
      </c>
      <c r="AY301" s="1">
        <f t="shared" si="81"/>
        <v>5</v>
      </c>
      <c r="AZ301" s="1">
        <f t="shared" si="82"/>
        <v>5</v>
      </c>
      <c r="BA301" s="1">
        <f t="shared" si="83"/>
        <v>2</v>
      </c>
      <c r="BB301" s="1">
        <f t="shared" si="84"/>
        <v>7</v>
      </c>
      <c r="BC301" s="21">
        <f t="shared" si="85"/>
        <v>7.6</v>
      </c>
      <c r="BD301" s="21">
        <f t="shared" si="86"/>
        <v>3.1666666666666665</v>
      </c>
      <c r="BE301" s="21">
        <f t="shared" si="87"/>
        <v>4.333333333333333</v>
      </c>
      <c r="BF301" s="21">
        <f t="shared" si="88"/>
        <v>6</v>
      </c>
      <c r="BG301" s="3" t="s">
        <v>7866</v>
      </c>
    </row>
    <row r="302" spans="1:59" ht="13" x14ac:dyDescent="0.15">
      <c r="A302" s="2">
        <v>43580.674404097226</v>
      </c>
      <c r="B302" s="3" t="s">
        <v>29</v>
      </c>
      <c r="C302" s="3" t="s">
        <v>8097</v>
      </c>
      <c r="D302" s="3" t="s">
        <v>7866</v>
      </c>
      <c r="E302" s="58" t="s">
        <v>7867</v>
      </c>
      <c r="F302" s="3" t="s">
        <v>315</v>
      </c>
      <c r="G302" s="3" t="s">
        <v>8313</v>
      </c>
      <c r="H302" s="3" t="s">
        <v>264</v>
      </c>
      <c r="I302" s="3">
        <v>6</v>
      </c>
      <c r="J302" s="5" t="s">
        <v>8314</v>
      </c>
      <c r="K302" s="3">
        <v>6</v>
      </c>
      <c r="L302" s="3">
        <v>6.5</v>
      </c>
      <c r="M302" s="4">
        <v>1.7</v>
      </c>
      <c r="N302" s="5" t="s">
        <v>8315</v>
      </c>
      <c r="O302" s="3">
        <v>7</v>
      </c>
      <c r="P302" s="3" t="s">
        <v>8316</v>
      </c>
      <c r="Q302" s="3">
        <v>9</v>
      </c>
      <c r="R302" s="3" t="s">
        <v>8317</v>
      </c>
      <c r="S302" s="28">
        <v>6</v>
      </c>
      <c r="T302" s="28" t="s">
        <v>8318</v>
      </c>
      <c r="U302" s="28" t="s">
        <v>91</v>
      </c>
      <c r="V302" s="26" t="s">
        <v>429</v>
      </c>
      <c r="W302" s="24" t="s">
        <v>48</v>
      </c>
      <c r="X302" s="26" t="s">
        <v>3871</v>
      </c>
      <c r="Y302" s="3" t="s">
        <v>50</v>
      </c>
      <c r="Z302" s="5" t="s">
        <v>8319</v>
      </c>
      <c r="AA302" s="3">
        <v>8</v>
      </c>
      <c r="AB302" s="5">
        <v>67</v>
      </c>
      <c r="AC302" s="5" t="s">
        <v>8320</v>
      </c>
      <c r="AD302" s="3">
        <v>8</v>
      </c>
      <c r="AE302" s="5" t="s">
        <v>8321</v>
      </c>
      <c r="AF302" s="3" t="s">
        <v>275</v>
      </c>
      <c r="AG302" s="5" t="s">
        <v>8322</v>
      </c>
      <c r="AH302" s="3">
        <v>1</v>
      </c>
      <c r="AI302" s="3" t="s">
        <v>532</v>
      </c>
      <c r="AJ302" s="5" t="s">
        <v>8323</v>
      </c>
      <c r="AK302" s="3">
        <v>7</v>
      </c>
      <c r="AL302" s="5" t="s">
        <v>8324</v>
      </c>
      <c r="AM302" s="3"/>
      <c r="AN302" s="3" t="s">
        <v>8107</v>
      </c>
      <c r="AO302" s="6">
        <v>0.73888888888905058</v>
      </c>
      <c r="AP302" s="1">
        <f t="shared" si="72"/>
        <v>6</v>
      </c>
      <c r="AQ302" s="1">
        <f t="shared" si="73"/>
        <v>6</v>
      </c>
      <c r="AR302" s="1">
        <f t="shared" si="74"/>
        <v>7</v>
      </c>
      <c r="AS302" s="1">
        <f t="shared" si="75"/>
        <v>9</v>
      </c>
      <c r="AT302" s="1">
        <f t="shared" si="76"/>
        <v>6</v>
      </c>
      <c r="AU302" s="1">
        <f t="shared" si="77"/>
        <v>0</v>
      </c>
      <c r="AV302" s="1">
        <f t="shared" si="78"/>
        <v>0</v>
      </c>
      <c r="AW302" s="1">
        <f t="shared" si="79"/>
        <v>0</v>
      </c>
      <c r="AX302" s="1">
        <f t="shared" si="80"/>
        <v>8</v>
      </c>
      <c r="AY302" s="1">
        <f t="shared" si="81"/>
        <v>8</v>
      </c>
      <c r="AZ302" s="1">
        <f t="shared" si="82"/>
        <v>0</v>
      </c>
      <c r="BA302" s="1">
        <f t="shared" si="83"/>
        <v>1</v>
      </c>
      <c r="BB302" s="1">
        <f t="shared" si="84"/>
        <v>7</v>
      </c>
      <c r="BC302" s="21">
        <f t="shared" si="85"/>
        <v>6.8</v>
      </c>
      <c r="BD302" s="21">
        <f t="shared" si="86"/>
        <v>0</v>
      </c>
      <c r="BE302" s="21">
        <f t="shared" si="87"/>
        <v>4.333333333333333</v>
      </c>
      <c r="BF302" s="21">
        <f t="shared" si="88"/>
        <v>4.9666666666666668</v>
      </c>
      <c r="BG302" s="3" t="s">
        <v>7866</v>
      </c>
    </row>
    <row r="303" spans="1:59" ht="13" x14ac:dyDescent="0.15">
      <c r="A303" s="2">
        <v>43566.533101712965</v>
      </c>
      <c r="B303" s="3" t="s">
        <v>29</v>
      </c>
      <c r="C303" s="3" t="s">
        <v>8119</v>
      </c>
      <c r="D303" s="3" t="s">
        <v>7866</v>
      </c>
      <c r="E303" s="58" t="s">
        <v>7867</v>
      </c>
      <c r="F303" s="3" t="s">
        <v>178</v>
      </c>
      <c r="G303" s="3" t="s">
        <v>8120</v>
      </c>
      <c r="H303" s="3" t="s">
        <v>35</v>
      </c>
      <c r="I303" s="3">
        <v>7</v>
      </c>
      <c r="J303" s="5" t="s">
        <v>8121</v>
      </c>
      <c r="K303" s="3" t="s">
        <v>68</v>
      </c>
      <c r="L303" s="3">
        <v>7.5</v>
      </c>
      <c r="M303" s="4">
        <v>6</v>
      </c>
      <c r="N303" s="5"/>
      <c r="O303" s="3">
        <v>9</v>
      </c>
      <c r="P303" s="3" t="s">
        <v>8122</v>
      </c>
      <c r="Q303" s="3">
        <v>9</v>
      </c>
      <c r="R303" s="3" t="s">
        <v>8123</v>
      </c>
      <c r="S303" s="24" t="s">
        <v>560</v>
      </c>
      <c r="T303" s="24"/>
      <c r="U303" s="28">
        <v>7</v>
      </c>
      <c r="V303" s="26" t="s">
        <v>8124</v>
      </c>
      <c r="W303" s="24" t="s">
        <v>74</v>
      </c>
      <c r="X303" s="26" t="s">
        <v>8125</v>
      </c>
      <c r="Y303" s="3">
        <v>1</v>
      </c>
      <c r="Z303" s="5" t="s">
        <v>8126</v>
      </c>
      <c r="AA303" s="3">
        <v>7</v>
      </c>
      <c r="AB303" s="5">
        <v>70</v>
      </c>
      <c r="AC303" s="5" t="s">
        <v>53</v>
      </c>
      <c r="AD303" s="3">
        <v>7</v>
      </c>
      <c r="AE303" s="5" t="s">
        <v>8127</v>
      </c>
      <c r="AF303" s="3">
        <v>2</v>
      </c>
      <c r="AG303" s="5" t="s">
        <v>8128</v>
      </c>
      <c r="AH303" s="3">
        <v>3</v>
      </c>
      <c r="AI303" s="3">
        <v>1</v>
      </c>
      <c r="AJ303" s="5" t="s">
        <v>8129</v>
      </c>
      <c r="AK303" s="3">
        <v>8</v>
      </c>
      <c r="AL303" s="5" t="s">
        <v>8130</v>
      </c>
      <c r="AM303" s="3" t="s">
        <v>8131</v>
      </c>
      <c r="AN303" s="3" t="s">
        <v>8132</v>
      </c>
      <c r="AO303" s="6">
        <v>0.5</v>
      </c>
      <c r="AP303" s="1">
        <f t="shared" si="72"/>
        <v>7</v>
      </c>
      <c r="AQ303" s="1">
        <f t="shared" si="73"/>
        <v>10</v>
      </c>
      <c r="AR303" s="1">
        <f t="shared" si="74"/>
        <v>9</v>
      </c>
      <c r="AS303" s="1">
        <f t="shared" si="75"/>
        <v>9</v>
      </c>
      <c r="AT303" s="1">
        <f t="shared" si="76"/>
        <v>10</v>
      </c>
      <c r="AU303" s="1">
        <f t="shared" si="77"/>
        <v>7</v>
      </c>
      <c r="AV303" s="1">
        <f t="shared" si="78"/>
        <v>5</v>
      </c>
      <c r="AW303" s="1">
        <f t="shared" si="79"/>
        <v>1</v>
      </c>
      <c r="AX303" s="1">
        <f t="shared" si="80"/>
        <v>7</v>
      </c>
      <c r="AY303" s="1">
        <f t="shared" si="81"/>
        <v>7</v>
      </c>
      <c r="AZ303" s="1">
        <f t="shared" si="82"/>
        <v>2</v>
      </c>
      <c r="BA303" s="1">
        <f t="shared" si="83"/>
        <v>3</v>
      </c>
      <c r="BB303" s="1">
        <f t="shared" si="84"/>
        <v>8</v>
      </c>
      <c r="BC303" s="21">
        <f t="shared" si="85"/>
        <v>9</v>
      </c>
      <c r="BD303" s="21">
        <f t="shared" si="86"/>
        <v>5.333333333333333</v>
      </c>
      <c r="BE303" s="21">
        <f t="shared" si="87"/>
        <v>4.833333333333333</v>
      </c>
      <c r="BF303" s="21">
        <f t="shared" si="88"/>
        <v>7.333333333333333</v>
      </c>
      <c r="BG303" s="3" t="s">
        <v>7866</v>
      </c>
    </row>
    <row r="304" spans="1:59" ht="13" x14ac:dyDescent="0.15">
      <c r="A304" s="2">
        <v>43564.672500682871</v>
      </c>
      <c r="B304" s="3" t="s">
        <v>29</v>
      </c>
      <c r="C304" s="3" t="s">
        <v>7964</v>
      </c>
      <c r="D304" s="3" t="s">
        <v>7866</v>
      </c>
      <c r="E304" s="58" t="s">
        <v>7867</v>
      </c>
      <c r="F304" s="3" t="s">
        <v>187</v>
      </c>
      <c r="G304" s="3" t="s">
        <v>7965</v>
      </c>
      <c r="H304" s="3" t="s">
        <v>66</v>
      </c>
      <c r="I304" s="3">
        <v>9</v>
      </c>
      <c r="J304" s="5"/>
      <c r="K304" s="3" t="s">
        <v>68</v>
      </c>
      <c r="L304" s="3">
        <v>8</v>
      </c>
      <c r="M304" s="4">
        <v>3.5</v>
      </c>
      <c r="N304" s="5"/>
      <c r="O304" s="3" t="s">
        <v>87</v>
      </c>
      <c r="P304" s="3"/>
      <c r="Q304" s="3" t="s">
        <v>226</v>
      </c>
      <c r="R304" s="3"/>
      <c r="S304" s="24" t="s">
        <v>560</v>
      </c>
      <c r="T304" s="24"/>
      <c r="U304" s="24">
        <v>9</v>
      </c>
      <c r="V304" s="26" t="s">
        <v>7966</v>
      </c>
      <c r="W304" s="24">
        <v>8</v>
      </c>
      <c r="X304" s="26" t="s">
        <v>7967</v>
      </c>
      <c r="Y304" s="3" t="s">
        <v>50</v>
      </c>
      <c r="Z304" s="5"/>
      <c r="AA304" s="3" t="s">
        <v>7968</v>
      </c>
      <c r="AB304" s="5"/>
      <c r="AC304" s="5"/>
      <c r="AD304" s="3" t="s">
        <v>54</v>
      </c>
      <c r="AE304" s="5"/>
      <c r="AF304" s="3" t="s">
        <v>56</v>
      </c>
      <c r="AG304" s="5" t="s">
        <v>6649</v>
      </c>
      <c r="AH304" s="3" t="s">
        <v>176</v>
      </c>
      <c r="AI304" s="3" t="s">
        <v>7969</v>
      </c>
      <c r="AJ304" s="5"/>
      <c r="AK304" s="3">
        <v>9</v>
      </c>
      <c r="AL304" s="5" t="s">
        <v>7970</v>
      </c>
      <c r="AM304" s="3" t="s">
        <v>7971</v>
      </c>
      <c r="AN304" s="3" t="s">
        <v>7972</v>
      </c>
      <c r="AO304" s="6">
        <v>0</v>
      </c>
      <c r="AP304" s="1">
        <f t="shared" si="72"/>
        <v>9</v>
      </c>
      <c r="AQ304" s="1">
        <f t="shared" si="73"/>
        <v>10</v>
      </c>
      <c r="AR304" s="1">
        <f t="shared" si="74"/>
        <v>10</v>
      </c>
      <c r="AS304" s="1">
        <f t="shared" si="75"/>
        <v>10</v>
      </c>
      <c r="AT304" s="1">
        <f t="shared" si="76"/>
        <v>10</v>
      </c>
      <c r="AU304" s="1">
        <f t="shared" si="77"/>
        <v>9</v>
      </c>
      <c r="AV304" s="1">
        <f t="shared" si="78"/>
        <v>8</v>
      </c>
      <c r="AW304" s="1">
        <f t="shared" si="79"/>
        <v>0</v>
      </c>
      <c r="AX304" s="1">
        <f t="shared" si="80"/>
        <v>0</v>
      </c>
      <c r="AY304" s="1">
        <f t="shared" si="81"/>
        <v>5</v>
      </c>
      <c r="AZ304" s="1">
        <f t="shared" si="82"/>
        <v>5</v>
      </c>
      <c r="BA304" s="1">
        <f t="shared" si="83"/>
        <v>10</v>
      </c>
      <c r="BB304" s="1">
        <f t="shared" si="84"/>
        <v>9</v>
      </c>
      <c r="BC304" s="21">
        <f t="shared" si="85"/>
        <v>9.8000000000000007</v>
      </c>
      <c r="BD304" s="21">
        <f t="shared" si="86"/>
        <v>7.166666666666667</v>
      </c>
      <c r="BE304" s="21">
        <f t="shared" si="87"/>
        <v>5</v>
      </c>
      <c r="BF304" s="21">
        <f t="shared" si="88"/>
        <v>8.2333333333333325</v>
      </c>
      <c r="BG304" s="3" t="s">
        <v>7866</v>
      </c>
    </row>
    <row r="305" spans="1:59" ht="13" x14ac:dyDescent="0.15">
      <c r="A305" s="2">
        <v>43581.590623483797</v>
      </c>
      <c r="B305" s="3" t="s">
        <v>29</v>
      </c>
      <c r="C305" s="3" t="s">
        <v>8382</v>
      </c>
      <c r="D305" s="3" t="s">
        <v>7866</v>
      </c>
      <c r="E305" s="58" t="s">
        <v>7867</v>
      </c>
      <c r="F305" s="3" t="s">
        <v>147</v>
      </c>
      <c r="G305" s="3" t="s">
        <v>8383</v>
      </c>
      <c r="H305" s="3" t="s">
        <v>66</v>
      </c>
      <c r="I305" s="3">
        <v>9</v>
      </c>
      <c r="J305" s="5" t="s">
        <v>8384</v>
      </c>
      <c r="K305" s="3">
        <v>9</v>
      </c>
      <c r="L305" s="3" t="s">
        <v>8385</v>
      </c>
      <c r="M305" s="4">
        <v>2</v>
      </c>
      <c r="N305" s="5"/>
      <c r="O305" s="3" t="s">
        <v>87</v>
      </c>
      <c r="P305" s="3"/>
      <c r="Q305" s="3" t="s">
        <v>226</v>
      </c>
      <c r="R305" s="3" t="s">
        <v>8386</v>
      </c>
      <c r="S305" s="28" t="s">
        <v>44</v>
      </c>
      <c r="T305" s="28" t="s">
        <v>8387</v>
      </c>
      <c r="U305" s="28">
        <v>8</v>
      </c>
      <c r="V305" s="26"/>
      <c r="W305" s="24">
        <v>10</v>
      </c>
      <c r="X305" s="26" t="s">
        <v>8436</v>
      </c>
      <c r="Y305" s="3" t="s">
        <v>50</v>
      </c>
      <c r="Z305" s="5" t="s">
        <v>8388</v>
      </c>
      <c r="AA305" s="3" t="s">
        <v>52</v>
      </c>
      <c r="AB305" s="5">
        <v>73</v>
      </c>
      <c r="AC305" s="5" t="s">
        <v>8389</v>
      </c>
      <c r="AD305" s="3" t="s">
        <v>54</v>
      </c>
      <c r="AE305" s="5"/>
      <c r="AF305" s="3" t="s">
        <v>56</v>
      </c>
      <c r="AG305" s="5"/>
      <c r="AH305" s="3" t="s">
        <v>197</v>
      </c>
      <c r="AI305" s="3">
        <v>7</v>
      </c>
      <c r="AJ305" s="5" t="s">
        <v>8390</v>
      </c>
      <c r="AK305" s="3">
        <v>7</v>
      </c>
      <c r="AL305" s="5" t="s">
        <v>8391</v>
      </c>
      <c r="AM305" s="3" t="s">
        <v>8392</v>
      </c>
      <c r="AN305" s="3" t="s">
        <v>8381</v>
      </c>
      <c r="AO305" s="6">
        <v>0.52083333333575865</v>
      </c>
      <c r="AP305" s="1">
        <f t="shared" si="72"/>
        <v>9</v>
      </c>
      <c r="AQ305" s="1">
        <f t="shared" si="73"/>
        <v>9</v>
      </c>
      <c r="AR305" s="1">
        <f t="shared" si="74"/>
        <v>10</v>
      </c>
      <c r="AS305" s="1">
        <f t="shared" si="75"/>
        <v>10</v>
      </c>
      <c r="AT305" s="1">
        <f t="shared" si="76"/>
        <v>5</v>
      </c>
      <c r="AU305" s="1">
        <f t="shared" si="77"/>
        <v>8</v>
      </c>
      <c r="AV305" s="1">
        <f t="shared" si="78"/>
        <v>10</v>
      </c>
      <c r="AW305" s="1">
        <f t="shared" si="79"/>
        <v>0</v>
      </c>
      <c r="AX305" s="1">
        <f t="shared" si="80"/>
        <v>5</v>
      </c>
      <c r="AY305" s="1">
        <f t="shared" si="81"/>
        <v>5</v>
      </c>
      <c r="AZ305" s="1">
        <f t="shared" si="82"/>
        <v>5</v>
      </c>
      <c r="BA305" s="1">
        <f t="shared" si="83"/>
        <v>5</v>
      </c>
      <c r="BB305" s="1">
        <f t="shared" si="84"/>
        <v>7</v>
      </c>
      <c r="BC305" s="21">
        <f t="shared" si="85"/>
        <v>8.6</v>
      </c>
      <c r="BD305" s="21">
        <f t="shared" si="86"/>
        <v>7.333333333333333</v>
      </c>
      <c r="BE305" s="21">
        <f t="shared" si="87"/>
        <v>5</v>
      </c>
      <c r="BF305" s="21">
        <f t="shared" si="88"/>
        <v>7.4666666666666668</v>
      </c>
      <c r="BG305" s="3" t="s">
        <v>7866</v>
      </c>
    </row>
    <row r="306" spans="1:59" ht="13" x14ac:dyDescent="0.15">
      <c r="A306" s="2">
        <v>43567.617167245371</v>
      </c>
      <c r="B306" s="3" t="s">
        <v>29</v>
      </c>
      <c r="C306" s="3" t="s">
        <v>8235</v>
      </c>
      <c r="D306" s="3" t="s">
        <v>7866</v>
      </c>
      <c r="E306" s="58" t="s">
        <v>7867</v>
      </c>
      <c r="F306" s="3" t="s">
        <v>187</v>
      </c>
      <c r="G306" s="3" t="s">
        <v>8236</v>
      </c>
      <c r="H306" s="3" t="s">
        <v>264</v>
      </c>
      <c r="I306" s="3">
        <v>6</v>
      </c>
      <c r="J306" s="5" t="s">
        <v>8237</v>
      </c>
      <c r="K306" s="3">
        <v>6</v>
      </c>
      <c r="L306" s="3" t="s">
        <v>8238</v>
      </c>
      <c r="M306" s="4" t="s">
        <v>8239</v>
      </c>
      <c r="N306" s="5" t="s">
        <v>8240</v>
      </c>
      <c r="O306" s="3">
        <v>2</v>
      </c>
      <c r="P306" s="3" t="s">
        <v>8241</v>
      </c>
      <c r="Q306" s="3">
        <v>1</v>
      </c>
      <c r="R306" s="3" t="s">
        <v>8242</v>
      </c>
      <c r="S306" s="24" t="s">
        <v>90</v>
      </c>
      <c r="T306" s="28" t="s">
        <v>8243</v>
      </c>
      <c r="U306" s="28" t="s">
        <v>91</v>
      </c>
      <c r="V306" s="26" t="s">
        <v>429</v>
      </c>
      <c r="W306" s="24" t="s">
        <v>48</v>
      </c>
      <c r="X306" s="26" t="s">
        <v>8244</v>
      </c>
      <c r="Y306" s="3" t="s">
        <v>50</v>
      </c>
      <c r="Z306" s="5" t="s">
        <v>6977</v>
      </c>
      <c r="AA306" s="3" t="s">
        <v>291</v>
      </c>
      <c r="AB306" s="5">
        <v>52.5</v>
      </c>
      <c r="AC306" s="5" t="s">
        <v>8245</v>
      </c>
      <c r="AD306" s="3" t="s">
        <v>343</v>
      </c>
      <c r="AE306" s="5"/>
      <c r="AF306" s="3" t="s">
        <v>56</v>
      </c>
      <c r="AG306" s="5" t="s">
        <v>8246</v>
      </c>
      <c r="AH306" s="3">
        <v>1</v>
      </c>
      <c r="AI306" s="3" t="s">
        <v>8247</v>
      </c>
      <c r="AJ306" s="5" t="s">
        <v>8248</v>
      </c>
      <c r="AK306" s="3">
        <v>9</v>
      </c>
      <c r="AL306" s="5" t="s">
        <v>8249</v>
      </c>
      <c r="AM306" s="3"/>
      <c r="AN306" s="3" t="s">
        <v>8250</v>
      </c>
      <c r="AO306" s="6">
        <v>0.52083333333575865</v>
      </c>
      <c r="AP306" s="1">
        <f t="shared" si="72"/>
        <v>6</v>
      </c>
      <c r="AQ306" s="1">
        <f t="shared" si="73"/>
        <v>6</v>
      </c>
      <c r="AR306" s="1">
        <f t="shared" si="74"/>
        <v>2</v>
      </c>
      <c r="AS306" s="1">
        <f t="shared" si="75"/>
        <v>1</v>
      </c>
      <c r="AT306" s="1">
        <f t="shared" si="76"/>
        <v>0</v>
      </c>
      <c r="AU306" s="1">
        <f t="shared" si="77"/>
        <v>0</v>
      </c>
      <c r="AV306" s="1">
        <f t="shared" si="78"/>
        <v>0</v>
      </c>
      <c r="AW306" s="1">
        <f t="shared" si="79"/>
        <v>0</v>
      </c>
      <c r="AX306" s="1">
        <f t="shared" si="80"/>
        <v>10</v>
      </c>
      <c r="AY306" s="1">
        <f t="shared" si="81"/>
        <v>10</v>
      </c>
      <c r="AZ306" s="1">
        <f t="shared" si="82"/>
        <v>5</v>
      </c>
      <c r="BA306" s="1">
        <f t="shared" si="83"/>
        <v>1</v>
      </c>
      <c r="BB306" s="1">
        <f t="shared" si="84"/>
        <v>9</v>
      </c>
      <c r="BC306" s="21">
        <f t="shared" si="85"/>
        <v>3</v>
      </c>
      <c r="BD306" s="21">
        <f t="shared" si="86"/>
        <v>0</v>
      </c>
      <c r="BE306" s="21">
        <f t="shared" si="87"/>
        <v>6.166666666666667</v>
      </c>
      <c r="BF306" s="21">
        <f t="shared" si="88"/>
        <v>3.6333333333333333</v>
      </c>
      <c r="BG306" s="3" t="s">
        <v>7866</v>
      </c>
    </row>
    <row r="307" spans="1:59" ht="13" x14ac:dyDescent="0.15">
      <c r="A307" s="2">
        <v>43578.909085509258</v>
      </c>
      <c r="B307" s="3" t="s">
        <v>29</v>
      </c>
      <c r="C307" s="3" t="s">
        <v>8294</v>
      </c>
      <c r="D307" s="3" t="s">
        <v>7866</v>
      </c>
      <c r="E307" s="58" t="s">
        <v>7867</v>
      </c>
      <c r="F307" s="3" t="s">
        <v>33</v>
      </c>
      <c r="G307" s="3" t="s">
        <v>8295</v>
      </c>
      <c r="H307" s="3" t="s">
        <v>35</v>
      </c>
      <c r="I307" s="3">
        <v>8</v>
      </c>
      <c r="J307" s="5"/>
      <c r="K307" s="3" t="s">
        <v>68</v>
      </c>
      <c r="L307" s="3"/>
      <c r="M307" s="4">
        <v>1.1000000000000001</v>
      </c>
      <c r="N307" s="5" t="s">
        <v>8296</v>
      </c>
      <c r="O307" s="3" t="s">
        <v>87</v>
      </c>
      <c r="P307" s="3"/>
      <c r="Q307" s="3" t="s">
        <v>226</v>
      </c>
      <c r="R307" s="3"/>
      <c r="S307" s="24" t="s">
        <v>90</v>
      </c>
      <c r="T307" s="28"/>
      <c r="U307" s="28" t="s">
        <v>91</v>
      </c>
      <c r="V307" s="26"/>
      <c r="W307" s="24" t="s">
        <v>48</v>
      </c>
      <c r="X307" s="26"/>
      <c r="Y307" s="3" t="s">
        <v>50</v>
      </c>
      <c r="Z307" s="5"/>
      <c r="AA307" s="3" t="s">
        <v>291</v>
      </c>
      <c r="AB307" s="5">
        <v>31</v>
      </c>
      <c r="AC307" s="5" t="s">
        <v>8297</v>
      </c>
      <c r="AD307" s="3" t="s">
        <v>343</v>
      </c>
      <c r="AE307" s="5"/>
      <c r="AF307" s="3" t="s">
        <v>208</v>
      </c>
      <c r="AG307" s="5" t="s">
        <v>8298</v>
      </c>
      <c r="AH307" s="3" t="s">
        <v>176</v>
      </c>
      <c r="AI307" s="3">
        <v>16</v>
      </c>
      <c r="AJ307" s="5" t="s">
        <v>8299</v>
      </c>
      <c r="AK307" s="3" t="s">
        <v>60</v>
      </c>
      <c r="AL307" s="5"/>
      <c r="AM307" s="3" t="s">
        <v>8300</v>
      </c>
      <c r="AN307" s="3" t="s">
        <v>8301</v>
      </c>
      <c r="AO307" s="6">
        <v>0.45833333333575865</v>
      </c>
      <c r="AP307" s="1">
        <f t="shared" si="72"/>
        <v>8</v>
      </c>
      <c r="AQ307" s="1">
        <f t="shared" si="73"/>
        <v>10</v>
      </c>
      <c r="AR307" s="1">
        <f t="shared" si="74"/>
        <v>10</v>
      </c>
      <c r="AS307" s="1">
        <f t="shared" si="75"/>
        <v>10</v>
      </c>
      <c r="AT307" s="1">
        <f t="shared" si="76"/>
        <v>0</v>
      </c>
      <c r="AU307" s="1">
        <f t="shared" si="77"/>
        <v>0</v>
      </c>
      <c r="AV307" s="1">
        <f t="shared" si="78"/>
        <v>0</v>
      </c>
      <c r="AW307" s="1">
        <f t="shared" si="79"/>
        <v>0</v>
      </c>
      <c r="AX307" s="1">
        <f t="shared" si="80"/>
        <v>10</v>
      </c>
      <c r="AY307" s="1">
        <f t="shared" si="81"/>
        <v>10</v>
      </c>
      <c r="AZ307" s="1">
        <f t="shared" si="82"/>
        <v>10</v>
      </c>
      <c r="BA307" s="1">
        <f t="shared" si="83"/>
        <v>10</v>
      </c>
      <c r="BB307" s="1">
        <f t="shared" si="84"/>
        <v>10</v>
      </c>
      <c r="BC307" s="21">
        <f t="shared" si="85"/>
        <v>7.6</v>
      </c>
      <c r="BD307" s="21">
        <f t="shared" si="86"/>
        <v>0</v>
      </c>
      <c r="BE307" s="21">
        <f t="shared" si="87"/>
        <v>10</v>
      </c>
      <c r="BF307" s="21">
        <f t="shared" si="88"/>
        <v>6.8</v>
      </c>
      <c r="BG307" s="3" t="s">
        <v>7866</v>
      </c>
    </row>
    <row r="308" spans="1:59" ht="13" x14ac:dyDescent="0.15">
      <c r="A308" s="2">
        <v>43559.98585045139</v>
      </c>
      <c r="B308" s="3" t="s">
        <v>29</v>
      </c>
      <c r="C308" s="3" t="s">
        <v>2359</v>
      </c>
      <c r="D308" s="3" t="s">
        <v>2360</v>
      </c>
      <c r="E308" s="58" t="s">
        <v>2361</v>
      </c>
      <c r="F308" s="3" t="s">
        <v>187</v>
      </c>
      <c r="G308" s="3" t="s">
        <v>2362</v>
      </c>
      <c r="H308" s="3" t="s">
        <v>35</v>
      </c>
      <c r="I308" s="3">
        <v>7</v>
      </c>
      <c r="J308" s="3" t="s">
        <v>2363</v>
      </c>
      <c r="K308" s="3">
        <v>7</v>
      </c>
      <c r="L308" s="3">
        <v>3.6</v>
      </c>
      <c r="M308" s="3">
        <v>2.2999999999999998</v>
      </c>
      <c r="N308" s="3" t="s">
        <v>2364</v>
      </c>
      <c r="O308" s="3" t="s">
        <v>87</v>
      </c>
      <c r="P308" s="3" t="s">
        <v>2365</v>
      </c>
      <c r="Q308" s="3">
        <v>8</v>
      </c>
      <c r="R308" s="3" t="s">
        <v>2366</v>
      </c>
      <c r="S308" s="3" t="s">
        <v>44</v>
      </c>
      <c r="T308" s="3" t="s">
        <v>2367</v>
      </c>
      <c r="U308" s="3">
        <v>7</v>
      </c>
      <c r="V308" s="3" t="s">
        <v>2368</v>
      </c>
      <c r="W308" s="3" t="s">
        <v>74</v>
      </c>
      <c r="X308" s="3" t="s">
        <v>2369</v>
      </c>
      <c r="Y308" s="3" t="s">
        <v>50</v>
      </c>
      <c r="Z308" s="3" t="s">
        <v>2370</v>
      </c>
      <c r="AA308" s="3">
        <v>8</v>
      </c>
      <c r="AB308" s="3">
        <v>70</v>
      </c>
      <c r="AC308" s="3" t="s">
        <v>2371</v>
      </c>
      <c r="AD308" s="3">
        <v>9</v>
      </c>
      <c r="AE308" s="3" t="s">
        <v>2372</v>
      </c>
      <c r="AF308" s="3">
        <v>8</v>
      </c>
      <c r="AG308" s="3" t="s">
        <v>2373</v>
      </c>
      <c r="AH308" s="3" t="s">
        <v>176</v>
      </c>
      <c r="AI308" s="3">
        <v>30</v>
      </c>
      <c r="AJ308" s="3" t="s">
        <v>2374</v>
      </c>
      <c r="AK308" s="3" t="s">
        <v>60</v>
      </c>
      <c r="AL308" s="3" t="s">
        <v>2375</v>
      </c>
      <c r="AM308" s="3" t="s">
        <v>2376</v>
      </c>
      <c r="AN308" s="3" t="s">
        <v>2377</v>
      </c>
      <c r="AO308" s="6">
        <v>0.60833333333721384</v>
      </c>
      <c r="AP308" s="1">
        <f t="shared" si="55"/>
        <v>7</v>
      </c>
      <c r="AQ308" s="1">
        <f t="shared" si="56"/>
        <v>7</v>
      </c>
      <c r="AR308" s="1">
        <f t="shared" si="57"/>
        <v>10</v>
      </c>
      <c r="AS308" s="1">
        <f t="shared" si="58"/>
        <v>8</v>
      </c>
      <c r="AT308" s="1">
        <f t="shared" si="59"/>
        <v>5</v>
      </c>
      <c r="AU308" s="1">
        <f t="shared" si="60"/>
        <v>7</v>
      </c>
      <c r="AV308" s="1">
        <f t="shared" si="61"/>
        <v>5</v>
      </c>
      <c r="AW308" s="1">
        <f t="shared" si="62"/>
        <v>0</v>
      </c>
      <c r="AX308" s="1">
        <f t="shared" si="63"/>
        <v>8</v>
      </c>
      <c r="AY308" s="1">
        <f t="shared" si="64"/>
        <v>9</v>
      </c>
      <c r="AZ308" s="1">
        <f t="shared" si="65"/>
        <v>8</v>
      </c>
      <c r="BA308" s="1">
        <f t="shared" si="66"/>
        <v>10</v>
      </c>
      <c r="BB308" s="1">
        <f t="shared" si="67"/>
        <v>10</v>
      </c>
      <c r="BC308" s="21">
        <f t="shared" si="69"/>
        <v>7.4</v>
      </c>
      <c r="BD308" s="21">
        <f t="shared" si="70"/>
        <v>5.166666666666667</v>
      </c>
      <c r="BE308" s="21">
        <f t="shared" si="71"/>
        <v>8.8333333333333339</v>
      </c>
      <c r="BF308" s="21">
        <f t="shared" ref="BF308:BF327" si="89">((AP308*3)+(AQ308*3)+(AR308*3)+(AS308*3)+(AT308*3)+(AU308*3)+(AV308*2)+(AW308*1)+(AX308*2)+(AY308*1)+(AZ308*1)+(BA308*2)+(BB308*3))/30</f>
        <v>7.5</v>
      </c>
      <c r="BG308" s="3" t="s">
        <v>2360</v>
      </c>
    </row>
    <row r="309" spans="1:59" ht="13" x14ac:dyDescent="0.15">
      <c r="A309" s="2">
        <v>43560.927454884259</v>
      </c>
      <c r="B309" s="3" t="s">
        <v>29</v>
      </c>
      <c r="C309" s="3" t="s">
        <v>2359</v>
      </c>
      <c r="D309" s="3" t="s">
        <v>2360</v>
      </c>
      <c r="E309" s="58" t="s">
        <v>2361</v>
      </c>
      <c r="F309" s="3" t="s">
        <v>168</v>
      </c>
      <c r="G309" s="3" t="s">
        <v>2378</v>
      </c>
      <c r="H309" s="3" t="s">
        <v>35</v>
      </c>
      <c r="I309" s="3" t="s">
        <v>36</v>
      </c>
      <c r="J309" s="3" t="s">
        <v>2379</v>
      </c>
      <c r="K309" s="3" t="s">
        <v>68</v>
      </c>
      <c r="L309" s="3">
        <v>4</v>
      </c>
      <c r="M309" s="4">
        <v>2.5</v>
      </c>
      <c r="N309" s="3" t="s">
        <v>2380</v>
      </c>
      <c r="O309" s="3" t="s">
        <v>87</v>
      </c>
      <c r="P309" s="3" t="s">
        <v>2015</v>
      </c>
      <c r="Q309" s="3">
        <v>8</v>
      </c>
      <c r="R309" s="3" t="s">
        <v>2381</v>
      </c>
      <c r="S309" s="3" t="s">
        <v>44</v>
      </c>
      <c r="T309" s="3" t="s">
        <v>2382</v>
      </c>
      <c r="U309" s="3">
        <v>6</v>
      </c>
      <c r="V309" s="3" t="s">
        <v>2383</v>
      </c>
      <c r="W309" s="3" t="s">
        <v>74</v>
      </c>
      <c r="X309" s="3" t="s">
        <v>2384</v>
      </c>
      <c r="Y309" s="3" t="s">
        <v>50</v>
      </c>
      <c r="Z309" s="3" t="s">
        <v>512</v>
      </c>
      <c r="AA309" s="3" t="s">
        <v>291</v>
      </c>
      <c r="AB309" s="3">
        <v>65</v>
      </c>
      <c r="AC309" s="3" t="s">
        <v>2385</v>
      </c>
      <c r="AD309" s="3" t="s">
        <v>343</v>
      </c>
      <c r="AE309" s="3" t="s">
        <v>2386</v>
      </c>
      <c r="AF309" s="3" t="s">
        <v>56</v>
      </c>
      <c r="AG309" s="3" t="s">
        <v>2387</v>
      </c>
      <c r="AH309" s="3" t="s">
        <v>176</v>
      </c>
      <c r="AI309" s="3">
        <v>24</v>
      </c>
      <c r="AJ309" s="3" t="s">
        <v>2388</v>
      </c>
      <c r="AK309" s="3" t="s">
        <v>60</v>
      </c>
      <c r="AL309" s="3" t="s">
        <v>2389</v>
      </c>
      <c r="AM309" s="3" t="s">
        <v>2390</v>
      </c>
      <c r="AN309" s="3" t="s">
        <v>2377</v>
      </c>
      <c r="AO309" s="6">
        <v>0.63749999999708962</v>
      </c>
      <c r="AP309" s="1">
        <f t="shared" si="55"/>
        <v>5</v>
      </c>
      <c r="AQ309" s="1">
        <f t="shared" si="56"/>
        <v>10</v>
      </c>
      <c r="AR309" s="1">
        <f t="shared" si="57"/>
        <v>10</v>
      </c>
      <c r="AS309" s="1">
        <f t="shared" si="58"/>
        <v>8</v>
      </c>
      <c r="AT309" s="1">
        <f t="shared" si="59"/>
        <v>5</v>
      </c>
      <c r="AU309" s="1">
        <f t="shared" si="60"/>
        <v>6</v>
      </c>
      <c r="AV309" s="1">
        <f t="shared" si="61"/>
        <v>5</v>
      </c>
      <c r="AW309" s="1">
        <f t="shared" si="62"/>
        <v>0</v>
      </c>
      <c r="AX309" s="1">
        <f t="shared" si="63"/>
        <v>10</v>
      </c>
      <c r="AY309" s="1">
        <f t="shared" si="64"/>
        <v>10</v>
      </c>
      <c r="AZ309" s="1">
        <f t="shared" si="65"/>
        <v>5</v>
      </c>
      <c r="BA309" s="1">
        <f t="shared" si="66"/>
        <v>10</v>
      </c>
      <c r="BB309" s="1">
        <f t="shared" si="67"/>
        <v>10</v>
      </c>
      <c r="BC309" s="21">
        <f t="shared" si="69"/>
        <v>7.6</v>
      </c>
      <c r="BD309" s="21">
        <f t="shared" si="70"/>
        <v>4.666666666666667</v>
      </c>
      <c r="BE309" s="21">
        <f t="shared" si="71"/>
        <v>9.1666666666666661</v>
      </c>
      <c r="BF309" s="21">
        <f t="shared" si="89"/>
        <v>7.5666666666666664</v>
      </c>
      <c r="BG309" s="3" t="s">
        <v>2360</v>
      </c>
    </row>
    <row r="310" spans="1:59" ht="13" x14ac:dyDescent="0.15">
      <c r="A310" s="2">
        <v>43560.936439363424</v>
      </c>
      <c r="B310" s="3" t="s">
        <v>29</v>
      </c>
      <c r="C310" s="3" t="s">
        <v>2359</v>
      </c>
      <c r="D310" s="3" t="s">
        <v>2360</v>
      </c>
      <c r="E310" s="58" t="s">
        <v>2361</v>
      </c>
      <c r="F310" s="3" t="s">
        <v>147</v>
      </c>
      <c r="G310" s="3" t="s">
        <v>2391</v>
      </c>
      <c r="H310" s="3" t="s">
        <v>264</v>
      </c>
      <c r="I310" s="3">
        <v>8</v>
      </c>
      <c r="J310" s="3" t="s">
        <v>2392</v>
      </c>
      <c r="K310" s="3">
        <v>7</v>
      </c>
      <c r="L310" s="3">
        <v>2</v>
      </c>
      <c r="M310" s="3">
        <v>2</v>
      </c>
      <c r="N310" s="3" t="s">
        <v>2393</v>
      </c>
      <c r="O310" s="3" t="s">
        <v>87</v>
      </c>
      <c r="P310" s="3" t="s">
        <v>2015</v>
      </c>
      <c r="Q310" s="3" t="s">
        <v>226</v>
      </c>
      <c r="R310" s="3" t="s">
        <v>2394</v>
      </c>
      <c r="S310" s="3" t="s">
        <v>44</v>
      </c>
      <c r="T310" s="3" t="s">
        <v>2395</v>
      </c>
      <c r="U310" s="3">
        <v>7</v>
      </c>
      <c r="V310" s="3" t="s">
        <v>2396</v>
      </c>
      <c r="W310" s="3" t="s">
        <v>74</v>
      </c>
      <c r="X310" s="3" t="s">
        <v>2384</v>
      </c>
      <c r="Y310" s="3" t="s">
        <v>50</v>
      </c>
      <c r="Z310" s="3" t="s">
        <v>512</v>
      </c>
      <c r="AA310" s="3">
        <v>7</v>
      </c>
      <c r="AB310" s="3">
        <v>65</v>
      </c>
      <c r="AC310" s="3" t="s">
        <v>2397</v>
      </c>
      <c r="AD310" s="3">
        <v>7</v>
      </c>
      <c r="AE310" s="3" t="s">
        <v>2398</v>
      </c>
      <c r="AF310" s="3" t="s">
        <v>275</v>
      </c>
      <c r="AG310" s="3" t="s">
        <v>2399</v>
      </c>
      <c r="AH310" s="3">
        <v>7</v>
      </c>
      <c r="AI310" s="3">
        <v>31</v>
      </c>
      <c r="AJ310" s="3" t="s">
        <v>2400</v>
      </c>
      <c r="AK310" s="3" t="s">
        <v>60</v>
      </c>
      <c r="AL310" s="3" t="s">
        <v>2401</v>
      </c>
      <c r="AM310" s="3" t="s">
        <v>2402</v>
      </c>
      <c r="AN310" s="3" t="s">
        <v>2377</v>
      </c>
      <c r="AO310" s="6">
        <v>0.65555555555329192</v>
      </c>
      <c r="AP310" s="1">
        <f t="shared" si="55"/>
        <v>8</v>
      </c>
      <c r="AQ310" s="1">
        <f t="shared" si="56"/>
        <v>7</v>
      </c>
      <c r="AR310" s="1">
        <f t="shared" si="57"/>
        <v>10</v>
      </c>
      <c r="AS310" s="1">
        <f t="shared" si="58"/>
        <v>10</v>
      </c>
      <c r="AT310" s="1">
        <f t="shared" si="59"/>
        <v>5</v>
      </c>
      <c r="AU310" s="1">
        <f t="shared" si="60"/>
        <v>7</v>
      </c>
      <c r="AV310" s="1">
        <f t="shared" si="61"/>
        <v>5</v>
      </c>
      <c r="AW310" s="1">
        <f t="shared" si="62"/>
        <v>0</v>
      </c>
      <c r="AX310" s="1">
        <f t="shared" si="63"/>
        <v>7</v>
      </c>
      <c r="AY310" s="1">
        <f t="shared" si="64"/>
        <v>7</v>
      </c>
      <c r="AZ310" s="1">
        <f t="shared" si="65"/>
        <v>0</v>
      </c>
      <c r="BA310" s="1">
        <f t="shared" si="66"/>
        <v>7</v>
      </c>
      <c r="BB310" s="1">
        <f t="shared" si="67"/>
        <v>10</v>
      </c>
      <c r="BC310" s="21">
        <f t="shared" si="69"/>
        <v>8</v>
      </c>
      <c r="BD310" s="21">
        <f t="shared" si="70"/>
        <v>5.166666666666667</v>
      </c>
      <c r="BE310" s="21">
        <f t="shared" si="71"/>
        <v>5.833333333333333</v>
      </c>
      <c r="BF310" s="21">
        <f t="shared" si="89"/>
        <v>7.2</v>
      </c>
      <c r="BG310" s="3" t="s">
        <v>2360</v>
      </c>
    </row>
    <row r="311" spans="1:59" ht="13" x14ac:dyDescent="0.15">
      <c r="A311" s="2">
        <v>43560.960947465283</v>
      </c>
      <c r="B311" s="3" t="s">
        <v>29</v>
      </c>
      <c r="C311" s="3" t="s">
        <v>2359</v>
      </c>
      <c r="D311" s="3" t="s">
        <v>2360</v>
      </c>
      <c r="E311" s="58" t="s">
        <v>2361</v>
      </c>
      <c r="F311" s="3" t="s">
        <v>178</v>
      </c>
      <c r="G311" s="3" t="s">
        <v>2403</v>
      </c>
      <c r="H311" s="3" t="s">
        <v>35</v>
      </c>
      <c r="I311" s="3" t="s">
        <v>223</v>
      </c>
      <c r="J311" s="5"/>
      <c r="K311" s="3" t="s">
        <v>68</v>
      </c>
      <c r="L311" s="3">
        <v>3.76</v>
      </c>
      <c r="M311" s="3">
        <v>3.43</v>
      </c>
      <c r="N311" s="3" t="s">
        <v>2404</v>
      </c>
      <c r="O311" s="3" t="s">
        <v>87</v>
      </c>
      <c r="P311" s="5"/>
      <c r="Q311" s="3">
        <v>7</v>
      </c>
      <c r="R311" s="3" t="s">
        <v>2405</v>
      </c>
      <c r="S311" s="3" t="s">
        <v>560</v>
      </c>
      <c r="T311" s="5"/>
      <c r="U311" s="3" t="s">
        <v>46</v>
      </c>
      <c r="V311" s="3" t="s">
        <v>2406</v>
      </c>
      <c r="W311" s="3" t="s">
        <v>74</v>
      </c>
      <c r="X311" s="3" t="s">
        <v>2407</v>
      </c>
      <c r="Y311" s="3" t="s">
        <v>92</v>
      </c>
      <c r="Z311" s="3" t="s">
        <v>2408</v>
      </c>
      <c r="AA311" s="3" t="s">
        <v>52</v>
      </c>
      <c r="AB311" s="3">
        <v>72</v>
      </c>
      <c r="AC311" s="3" t="s">
        <v>2409</v>
      </c>
      <c r="AD311" s="3" t="s">
        <v>343</v>
      </c>
      <c r="AE311" s="5"/>
      <c r="AF311" s="3" t="s">
        <v>56</v>
      </c>
      <c r="AG311" s="3" t="s">
        <v>2410</v>
      </c>
      <c r="AH311" s="3">
        <v>2</v>
      </c>
      <c r="AI311" s="3">
        <v>2</v>
      </c>
      <c r="AJ311" s="3" t="s">
        <v>2411</v>
      </c>
      <c r="AK311" s="3">
        <v>7</v>
      </c>
      <c r="AL311" s="3" t="s">
        <v>2412</v>
      </c>
      <c r="AM311" s="3" t="s">
        <v>2413</v>
      </c>
      <c r="AN311" s="3" t="s">
        <v>2377</v>
      </c>
      <c r="AO311" s="6">
        <v>0.67638888888905058</v>
      </c>
      <c r="AP311" s="1">
        <f t="shared" si="55"/>
        <v>10</v>
      </c>
      <c r="AQ311" s="1">
        <f t="shared" si="56"/>
        <v>10</v>
      </c>
      <c r="AR311" s="1">
        <f t="shared" si="57"/>
        <v>10</v>
      </c>
      <c r="AS311" s="1">
        <f t="shared" si="58"/>
        <v>7</v>
      </c>
      <c r="AT311" s="1">
        <f t="shared" si="59"/>
        <v>10</v>
      </c>
      <c r="AU311" s="1">
        <f t="shared" si="60"/>
        <v>5</v>
      </c>
      <c r="AV311" s="1">
        <f t="shared" si="61"/>
        <v>5</v>
      </c>
      <c r="AW311" s="1">
        <f t="shared" si="62"/>
        <v>5</v>
      </c>
      <c r="AX311" s="1">
        <f t="shared" si="63"/>
        <v>5</v>
      </c>
      <c r="AY311" s="1">
        <f t="shared" si="64"/>
        <v>10</v>
      </c>
      <c r="AZ311" s="1">
        <f t="shared" si="65"/>
        <v>5</v>
      </c>
      <c r="BA311" s="1">
        <f t="shared" si="66"/>
        <v>2</v>
      </c>
      <c r="BB311" s="1">
        <f t="shared" si="67"/>
        <v>7</v>
      </c>
      <c r="BC311" s="21">
        <f t="shared" si="69"/>
        <v>9.4</v>
      </c>
      <c r="BD311" s="21">
        <f t="shared" si="70"/>
        <v>5</v>
      </c>
      <c r="BE311" s="21">
        <f t="shared" si="71"/>
        <v>4.833333333333333</v>
      </c>
      <c r="BF311" s="21">
        <f t="shared" si="89"/>
        <v>7.3666666666666663</v>
      </c>
      <c r="BG311" s="3" t="s">
        <v>2360</v>
      </c>
    </row>
    <row r="312" spans="1:59" ht="13" x14ac:dyDescent="0.15">
      <c r="A312" s="2">
        <v>43560.976755844909</v>
      </c>
      <c r="B312" s="3" t="s">
        <v>29</v>
      </c>
      <c r="C312" s="3" t="s">
        <v>2359</v>
      </c>
      <c r="D312" s="3" t="s">
        <v>2360</v>
      </c>
      <c r="E312" s="58" t="s">
        <v>2361</v>
      </c>
      <c r="F312" s="3" t="s">
        <v>187</v>
      </c>
      <c r="G312" s="3" t="s">
        <v>2414</v>
      </c>
      <c r="H312" s="3" t="s">
        <v>66</v>
      </c>
      <c r="I312" s="3" t="s">
        <v>223</v>
      </c>
      <c r="J312" s="5"/>
      <c r="K312" s="3" t="s">
        <v>68</v>
      </c>
      <c r="L312" s="3">
        <v>3</v>
      </c>
      <c r="M312" s="3">
        <v>3</v>
      </c>
      <c r="N312" s="5"/>
      <c r="O312" s="3" t="s">
        <v>87</v>
      </c>
      <c r="P312" s="3" t="s">
        <v>2415</v>
      </c>
      <c r="Q312" s="3" t="s">
        <v>226</v>
      </c>
      <c r="R312" s="3" t="s">
        <v>2416</v>
      </c>
      <c r="S312" s="3" t="s">
        <v>44</v>
      </c>
      <c r="T312" s="3" t="s">
        <v>2417</v>
      </c>
      <c r="U312" s="3" t="s">
        <v>183</v>
      </c>
      <c r="V312" s="3" t="s">
        <v>2418</v>
      </c>
      <c r="W312" s="3" t="s">
        <v>74</v>
      </c>
      <c r="X312" s="3" t="s">
        <v>2419</v>
      </c>
      <c r="Y312" s="3" t="s">
        <v>50</v>
      </c>
      <c r="Z312" s="5"/>
      <c r="AA312" s="3" t="s">
        <v>52</v>
      </c>
      <c r="AB312" s="3">
        <v>75</v>
      </c>
      <c r="AC312" s="3" t="s">
        <v>2420</v>
      </c>
      <c r="AD312" s="3">
        <v>7</v>
      </c>
      <c r="AE312" s="3" t="s">
        <v>2421</v>
      </c>
      <c r="AF312" s="3" t="s">
        <v>56</v>
      </c>
      <c r="AG312" s="3" t="s">
        <v>2422</v>
      </c>
      <c r="AH312" s="3">
        <v>2</v>
      </c>
      <c r="AI312" s="3">
        <v>0</v>
      </c>
      <c r="AJ312" s="3" t="s">
        <v>2423</v>
      </c>
      <c r="AK312" s="3">
        <v>8</v>
      </c>
      <c r="AL312" s="3" t="s">
        <v>2424</v>
      </c>
      <c r="AM312" s="3" t="s">
        <v>2425</v>
      </c>
      <c r="AN312" s="3" t="s">
        <v>2377</v>
      </c>
      <c r="AO312" s="6">
        <v>0.71944444444670808</v>
      </c>
      <c r="AP312" s="1">
        <f t="shared" si="55"/>
        <v>10</v>
      </c>
      <c r="AQ312" s="1">
        <f t="shared" si="56"/>
        <v>10</v>
      </c>
      <c r="AR312" s="1">
        <f t="shared" si="57"/>
        <v>10</v>
      </c>
      <c r="AS312" s="1">
        <f t="shared" si="58"/>
        <v>10</v>
      </c>
      <c r="AT312" s="1">
        <f t="shared" si="59"/>
        <v>5</v>
      </c>
      <c r="AU312" s="1">
        <f t="shared" si="60"/>
        <v>10</v>
      </c>
      <c r="AV312" s="1">
        <f t="shared" si="61"/>
        <v>5</v>
      </c>
      <c r="AW312" s="1">
        <f t="shared" si="62"/>
        <v>0</v>
      </c>
      <c r="AX312" s="1">
        <f t="shared" si="63"/>
        <v>5</v>
      </c>
      <c r="AY312" s="1">
        <f t="shared" si="64"/>
        <v>7</v>
      </c>
      <c r="AZ312" s="1">
        <f t="shared" si="65"/>
        <v>5</v>
      </c>
      <c r="BA312" s="1">
        <f t="shared" si="66"/>
        <v>2</v>
      </c>
      <c r="BB312" s="1">
        <f t="shared" si="67"/>
        <v>8</v>
      </c>
      <c r="BC312" s="21">
        <f t="shared" si="69"/>
        <v>9</v>
      </c>
      <c r="BD312" s="21">
        <f t="shared" si="70"/>
        <v>6.666666666666667</v>
      </c>
      <c r="BE312" s="21">
        <f t="shared" si="71"/>
        <v>4.333333333333333</v>
      </c>
      <c r="BF312" s="21">
        <f t="shared" si="89"/>
        <v>7.5</v>
      </c>
      <c r="BG312" s="3" t="s">
        <v>2360</v>
      </c>
    </row>
    <row r="313" spans="1:59" ht="13" x14ac:dyDescent="0.15">
      <c r="A313" s="2">
        <v>43561.045306574073</v>
      </c>
      <c r="B313" s="3" t="s">
        <v>29</v>
      </c>
      <c r="C313" s="3" t="s">
        <v>2359</v>
      </c>
      <c r="D313" s="3" t="s">
        <v>2360</v>
      </c>
      <c r="E313" s="58" t="s">
        <v>2361</v>
      </c>
      <c r="F313" s="3" t="s">
        <v>64</v>
      </c>
      <c r="G313" s="3" t="s">
        <v>2426</v>
      </c>
      <c r="H313" s="3" t="s">
        <v>35</v>
      </c>
      <c r="I313" s="3" t="s">
        <v>223</v>
      </c>
      <c r="J313" s="5"/>
      <c r="K313" s="3">
        <v>6</v>
      </c>
      <c r="L313" s="3">
        <v>1.5</v>
      </c>
      <c r="M313" s="3">
        <v>1.2</v>
      </c>
      <c r="N313" s="5"/>
      <c r="O313" s="3" t="s">
        <v>87</v>
      </c>
      <c r="P313" s="5"/>
      <c r="Q313" s="3" t="s">
        <v>42</v>
      </c>
      <c r="R313" s="3" t="s">
        <v>2427</v>
      </c>
      <c r="S313" s="3" t="s">
        <v>44</v>
      </c>
      <c r="T313" s="3" t="s">
        <v>2428</v>
      </c>
      <c r="U313" s="3">
        <v>7</v>
      </c>
      <c r="V313" s="3" t="s">
        <v>2429</v>
      </c>
      <c r="W313" s="3" t="s">
        <v>74</v>
      </c>
      <c r="X313" s="3" t="s">
        <v>2407</v>
      </c>
      <c r="Y313" s="3" t="s">
        <v>50</v>
      </c>
      <c r="Z313" s="3" t="s">
        <v>512</v>
      </c>
      <c r="AA313" s="3" t="s">
        <v>291</v>
      </c>
      <c r="AB313" s="3">
        <v>66</v>
      </c>
      <c r="AC313" s="5"/>
      <c r="AD313" s="3" t="s">
        <v>343</v>
      </c>
      <c r="AE313" s="5"/>
      <c r="AF313" s="3" t="s">
        <v>275</v>
      </c>
      <c r="AG313" s="3" t="s">
        <v>2430</v>
      </c>
      <c r="AH313" s="3" t="s">
        <v>58</v>
      </c>
      <c r="AI313" s="3">
        <v>0</v>
      </c>
      <c r="AJ313" s="3" t="s">
        <v>512</v>
      </c>
      <c r="AK313" s="3">
        <v>7</v>
      </c>
      <c r="AL313" s="3" t="s">
        <v>2431</v>
      </c>
      <c r="AM313" s="3" t="s">
        <v>2432</v>
      </c>
      <c r="AN313" s="3" t="s">
        <v>2377</v>
      </c>
      <c r="AO313" s="6">
        <v>0.74305555555474712</v>
      </c>
      <c r="AP313" s="1">
        <f t="shared" si="55"/>
        <v>10</v>
      </c>
      <c r="AQ313" s="1">
        <f t="shared" si="56"/>
        <v>6</v>
      </c>
      <c r="AR313" s="1">
        <f t="shared" si="57"/>
        <v>10</v>
      </c>
      <c r="AS313" s="1">
        <f t="shared" si="58"/>
        <v>5</v>
      </c>
      <c r="AT313" s="1">
        <f t="shared" si="59"/>
        <v>5</v>
      </c>
      <c r="AU313" s="1">
        <f t="shared" si="60"/>
        <v>7</v>
      </c>
      <c r="AV313" s="1">
        <f t="shared" si="61"/>
        <v>5</v>
      </c>
      <c r="AW313" s="1">
        <f t="shared" si="62"/>
        <v>0</v>
      </c>
      <c r="AX313" s="1">
        <f t="shared" si="63"/>
        <v>10</v>
      </c>
      <c r="AY313" s="1">
        <f t="shared" si="64"/>
        <v>10</v>
      </c>
      <c r="AZ313" s="1">
        <f t="shared" si="65"/>
        <v>0</v>
      </c>
      <c r="BA313" s="1">
        <f t="shared" si="66"/>
        <v>0</v>
      </c>
      <c r="BB313" s="1">
        <f t="shared" si="67"/>
        <v>7</v>
      </c>
      <c r="BC313" s="21">
        <f t="shared" si="69"/>
        <v>7.2</v>
      </c>
      <c r="BD313" s="21">
        <f t="shared" si="70"/>
        <v>5.166666666666667</v>
      </c>
      <c r="BE313" s="21">
        <f t="shared" si="71"/>
        <v>5</v>
      </c>
      <c r="BF313" s="21">
        <f t="shared" si="89"/>
        <v>6.333333333333333</v>
      </c>
      <c r="BG313" s="3" t="s">
        <v>2360</v>
      </c>
    </row>
    <row r="314" spans="1:59" ht="13" x14ac:dyDescent="0.15">
      <c r="A314" s="2">
        <v>43561.05841784722</v>
      </c>
      <c r="B314" s="3" t="s">
        <v>29</v>
      </c>
      <c r="C314" s="3" t="s">
        <v>2359</v>
      </c>
      <c r="D314" s="3" t="s">
        <v>2360</v>
      </c>
      <c r="E314" s="58" t="s">
        <v>2361</v>
      </c>
      <c r="F314" s="3" t="s">
        <v>147</v>
      </c>
      <c r="G314" s="3" t="s">
        <v>2433</v>
      </c>
      <c r="H314" s="3" t="s">
        <v>66</v>
      </c>
      <c r="I314" s="3" t="s">
        <v>223</v>
      </c>
      <c r="J314" s="5"/>
      <c r="K314" s="3" t="s">
        <v>68</v>
      </c>
      <c r="L314" s="3">
        <v>6.2</v>
      </c>
      <c r="M314" s="3">
        <v>5.3</v>
      </c>
      <c r="N314" s="3" t="s">
        <v>2434</v>
      </c>
      <c r="O314" s="3" t="s">
        <v>87</v>
      </c>
      <c r="P314" s="5"/>
      <c r="Q314" s="3" t="s">
        <v>226</v>
      </c>
      <c r="R314" s="5"/>
      <c r="S314" s="3" t="s">
        <v>560</v>
      </c>
      <c r="T314" s="5"/>
      <c r="U314" s="3" t="s">
        <v>183</v>
      </c>
      <c r="V314" s="3" t="s">
        <v>2435</v>
      </c>
      <c r="W314" s="3">
        <v>8</v>
      </c>
      <c r="X314" s="3" t="s">
        <v>2436</v>
      </c>
      <c r="Y314" s="3" t="s">
        <v>50</v>
      </c>
      <c r="Z314" s="3" t="s">
        <v>2437</v>
      </c>
      <c r="AA314" s="3">
        <v>3</v>
      </c>
      <c r="AB314" s="3">
        <v>80</v>
      </c>
      <c r="AC314" s="3" t="s">
        <v>2438</v>
      </c>
      <c r="AD314" s="3">
        <v>2</v>
      </c>
      <c r="AE314" s="3" t="s">
        <v>2439</v>
      </c>
      <c r="AF314" s="3">
        <v>7</v>
      </c>
      <c r="AG314" s="3" t="s">
        <v>2440</v>
      </c>
      <c r="AH314" s="3">
        <v>2</v>
      </c>
      <c r="AI314" s="3">
        <v>2</v>
      </c>
      <c r="AJ314" s="3" t="s">
        <v>2441</v>
      </c>
      <c r="AK314" s="3" t="s">
        <v>111</v>
      </c>
      <c r="AL314" s="3" t="s">
        <v>2442</v>
      </c>
      <c r="AM314" s="3" t="s">
        <v>2443</v>
      </c>
      <c r="AN314" s="3" t="s">
        <v>2377</v>
      </c>
      <c r="AO314" s="6">
        <v>0.63541666666424135</v>
      </c>
      <c r="AP314" s="1">
        <f t="shared" si="55"/>
        <v>10</v>
      </c>
      <c r="AQ314" s="1">
        <f t="shared" si="56"/>
        <v>10</v>
      </c>
      <c r="AR314" s="1">
        <f t="shared" si="57"/>
        <v>10</v>
      </c>
      <c r="AS314" s="1">
        <f t="shared" si="58"/>
        <v>10</v>
      </c>
      <c r="AT314" s="1">
        <f t="shared" si="59"/>
        <v>10</v>
      </c>
      <c r="AU314" s="1">
        <f t="shared" si="60"/>
        <v>10</v>
      </c>
      <c r="AV314" s="1">
        <f t="shared" si="61"/>
        <v>8</v>
      </c>
      <c r="AW314" s="1">
        <f t="shared" si="62"/>
        <v>0</v>
      </c>
      <c r="AX314" s="1">
        <f t="shared" si="63"/>
        <v>3</v>
      </c>
      <c r="AY314" s="1">
        <f t="shared" si="64"/>
        <v>2</v>
      </c>
      <c r="AZ314" s="1">
        <f t="shared" si="65"/>
        <v>7</v>
      </c>
      <c r="BA314" s="1">
        <f t="shared" si="66"/>
        <v>2</v>
      </c>
      <c r="BB314" s="1">
        <f t="shared" si="67"/>
        <v>5</v>
      </c>
      <c r="BC314" s="21">
        <f t="shared" si="69"/>
        <v>10</v>
      </c>
      <c r="BD314" s="21">
        <f t="shared" si="70"/>
        <v>7.666666666666667</v>
      </c>
      <c r="BE314" s="21">
        <f t="shared" si="71"/>
        <v>3.1666666666666665</v>
      </c>
      <c r="BF314" s="21">
        <f t="shared" si="89"/>
        <v>7.666666666666667</v>
      </c>
      <c r="BG314" s="3" t="s">
        <v>2360</v>
      </c>
    </row>
    <row r="315" spans="1:59" ht="13" x14ac:dyDescent="0.15">
      <c r="A315" s="2">
        <v>43561.071806168984</v>
      </c>
      <c r="B315" s="3" t="s">
        <v>29</v>
      </c>
      <c r="C315" s="3" t="s">
        <v>2359</v>
      </c>
      <c r="D315" s="3" t="s">
        <v>2360</v>
      </c>
      <c r="E315" s="58" t="s">
        <v>2361</v>
      </c>
      <c r="F315" s="3" t="s">
        <v>33</v>
      </c>
      <c r="G315" s="3" t="s">
        <v>2444</v>
      </c>
      <c r="H315" s="3" t="s">
        <v>35</v>
      </c>
      <c r="I315" s="3" t="s">
        <v>36</v>
      </c>
      <c r="J315" s="3" t="s">
        <v>2445</v>
      </c>
      <c r="K315" s="3">
        <v>9</v>
      </c>
      <c r="L315" s="4">
        <v>3.1</v>
      </c>
      <c r="M315" s="3">
        <v>2.8</v>
      </c>
      <c r="N315" s="5"/>
      <c r="O315" s="3" t="s">
        <v>87</v>
      </c>
      <c r="P315" s="5"/>
      <c r="Q315" s="3" t="s">
        <v>226</v>
      </c>
      <c r="R315" s="5"/>
      <c r="S315" s="3" t="s">
        <v>44</v>
      </c>
      <c r="T315" s="3" t="s">
        <v>2446</v>
      </c>
      <c r="U315" s="3">
        <v>8</v>
      </c>
      <c r="V315" s="3" t="s">
        <v>2447</v>
      </c>
      <c r="W315" s="3">
        <v>7</v>
      </c>
      <c r="X315" s="3" t="s">
        <v>2448</v>
      </c>
      <c r="Y315" s="3">
        <v>4</v>
      </c>
      <c r="Z315" s="3" t="s">
        <v>2449</v>
      </c>
      <c r="AA315" s="3">
        <v>7</v>
      </c>
      <c r="AB315" s="3">
        <v>70</v>
      </c>
      <c r="AC315" s="3" t="s">
        <v>2450</v>
      </c>
      <c r="AD315" s="3">
        <v>9</v>
      </c>
      <c r="AE315" s="5"/>
      <c r="AF315" s="3" t="s">
        <v>208</v>
      </c>
      <c r="AG315" s="5"/>
      <c r="AH315" s="3" t="s">
        <v>176</v>
      </c>
      <c r="AI315" s="3">
        <v>35</v>
      </c>
      <c r="AJ315" s="3" t="s">
        <v>2451</v>
      </c>
      <c r="AK315" s="3">
        <v>8</v>
      </c>
      <c r="AL315" s="3" t="s">
        <v>2452</v>
      </c>
      <c r="AM315" s="3" t="s">
        <v>2453</v>
      </c>
      <c r="AN315" s="3" t="s">
        <v>2377</v>
      </c>
      <c r="AO315" s="6">
        <v>0.67291666666278616</v>
      </c>
      <c r="AP315" s="1">
        <f t="shared" si="55"/>
        <v>5</v>
      </c>
      <c r="AQ315" s="1">
        <f t="shared" si="56"/>
        <v>9</v>
      </c>
      <c r="AR315" s="1">
        <f t="shared" si="57"/>
        <v>10</v>
      </c>
      <c r="AS315" s="1">
        <f t="shared" si="58"/>
        <v>10</v>
      </c>
      <c r="AT315" s="1">
        <f t="shared" si="59"/>
        <v>5</v>
      </c>
      <c r="AU315" s="1">
        <f t="shared" si="60"/>
        <v>8</v>
      </c>
      <c r="AV315" s="1">
        <f t="shared" si="61"/>
        <v>7</v>
      </c>
      <c r="AW315" s="1">
        <f t="shared" si="62"/>
        <v>4</v>
      </c>
      <c r="AX315" s="1">
        <f t="shared" si="63"/>
        <v>7</v>
      </c>
      <c r="AY315" s="1">
        <f t="shared" si="64"/>
        <v>9</v>
      </c>
      <c r="AZ315" s="1">
        <f t="shared" si="65"/>
        <v>10</v>
      </c>
      <c r="BA315" s="1">
        <f t="shared" si="66"/>
        <v>10</v>
      </c>
      <c r="BB315" s="1">
        <f t="shared" si="67"/>
        <v>8</v>
      </c>
      <c r="BC315" s="21">
        <f t="shared" si="69"/>
        <v>7.8</v>
      </c>
      <c r="BD315" s="21">
        <f t="shared" si="70"/>
        <v>7</v>
      </c>
      <c r="BE315" s="21">
        <f t="shared" si="71"/>
        <v>8.8333333333333339</v>
      </c>
      <c r="BF315" s="21">
        <f t="shared" si="89"/>
        <v>7.8666666666666663</v>
      </c>
      <c r="BG315" s="3" t="s">
        <v>2360</v>
      </c>
    </row>
    <row r="316" spans="1:59" ht="13" x14ac:dyDescent="0.15">
      <c r="A316" s="2">
        <v>43561.615734305553</v>
      </c>
      <c r="B316" s="3" t="s">
        <v>29</v>
      </c>
      <c r="C316" s="3" t="s">
        <v>2359</v>
      </c>
      <c r="D316" s="3" t="s">
        <v>2360</v>
      </c>
      <c r="E316" s="58" t="s">
        <v>2361</v>
      </c>
      <c r="F316" s="3" t="s">
        <v>64</v>
      </c>
      <c r="G316" s="3" t="s">
        <v>2454</v>
      </c>
      <c r="H316" s="3" t="s">
        <v>264</v>
      </c>
      <c r="I316" s="3">
        <v>2</v>
      </c>
      <c r="J316" s="3" t="s">
        <v>2455</v>
      </c>
      <c r="K316" s="3" t="s">
        <v>68</v>
      </c>
      <c r="L316" s="3">
        <v>6</v>
      </c>
      <c r="M316" s="3">
        <v>6</v>
      </c>
      <c r="N316" s="5"/>
      <c r="O316" s="3">
        <v>9</v>
      </c>
      <c r="P316" s="3" t="s">
        <v>2456</v>
      </c>
      <c r="Q316" s="3" t="s">
        <v>226</v>
      </c>
      <c r="R316" s="3" t="s">
        <v>2457</v>
      </c>
      <c r="S316" s="3" t="s">
        <v>44</v>
      </c>
      <c r="T316" s="3" t="s">
        <v>2458</v>
      </c>
      <c r="U316" s="3" t="s">
        <v>46</v>
      </c>
      <c r="V316" s="3" t="s">
        <v>2459</v>
      </c>
      <c r="W316" s="3" t="s">
        <v>74</v>
      </c>
      <c r="X316" s="3" t="s">
        <v>2407</v>
      </c>
      <c r="Y316" s="3" t="s">
        <v>50</v>
      </c>
      <c r="Z316" s="5"/>
      <c r="AA316" s="3">
        <v>8</v>
      </c>
      <c r="AB316" s="3">
        <v>67</v>
      </c>
      <c r="AC316" s="5"/>
      <c r="AD316" s="3" t="s">
        <v>343</v>
      </c>
      <c r="AE316" s="5"/>
      <c r="AF316" s="3">
        <v>2</v>
      </c>
      <c r="AG316" s="3" t="s">
        <v>2460</v>
      </c>
      <c r="AH316" s="3" t="s">
        <v>58</v>
      </c>
      <c r="AI316" s="3">
        <v>0</v>
      </c>
      <c r="AJ316" s="5"/>
      <c r="AK316" s="3" t="s">
        <v>60</v>
      </c>
      <c r="AL316" s="5"/>
      <c r="AM316" s="3" t="s">
        <v>2461</v>
      </c>
      <c r="AN316" s="3" t="s">
        <v>2377</v>
      </c>
      <c r="AO316" s="6">
        <v>0.68055555555474712</v>
      </c>
      <c r="AP316" s="1">
        <f t="shared" si="55"/>
        <v>2</v>
      </c>
      <c r="AQ316" s="1">
        <f t="shared" si="56"/>
        <v>10</v>
      </c>
      <c r="AR316" s="1">
        <f t="shared" si="57"/>
        <v>9</v>
      </c>
      <c r="AS316" s="1">
        <f t="shared" si="58"/>
        <v>10</v>
      </c>
      <c r="AT316" s="1">
        <f t="shared" si="59"/>
        <v>5</v>
      </c>
      <c r="AU316" s="1">
        <f t="shared" si="60"/>
        <v>5</v>
      </c>
      <c r="AV316" s="1">
        <f t="shared" si="61"/>
        <v>5</v>
      </c>
      <c r="AW316" s="1">
        <f t="shared" si="62"/>
        <v>0</v>
      </c>
      <c r="AX316" s="1">
        <f t="shared" si="63"/>
        <v>8</v>
      </c>
      <c r="AY316" s="1">
        <f t="shared" si="64"/>
        <v>10</v>
      </c>
      <c r="AZ316" s="1">
        <f t="shared" si="65"/>
        <v>2</v>
      </c>
      <c r="BA316" s="1">
        <f t="shared" si="66"/>
        <v>0</v>
      </c>
      <c r="BB316" s="1">
        <f t="shared" si="67"/>
        <v>10</v>
      </c>
      <c r="BC316" s="21">
        <f t="shared" si="69"/>
        <v>7.2</v>
      </c>
      <c r="BD316" s="21">
        <f t="shared" si="70"/>
        <v>4.166666666666667</v>
      </c>
      <c r="BE316" s="21">
        <f t="shared" si="71"/>
        <v>4.666666666666667</v>
      </c>
      <c r="BF316" s="21">
        <f t="shared" si="89"/>
        <v>6.3666666666666663</v>
      </c>
      <c r="BG316" s="3" t="s">
        <v>2360</v>
      </c>
    </row>
    <row r="317" spans="1:59" ht="13" x14ac:dyDescent="0.15">
      <c r="A317" s="2">
        <v>43561.629207002319</v>
      </c>
      <c r="B317" s="3" t="s">
        <v>29</v>
      </c>
      <c r="C317" s="3" t="s">
        <v>2359</v>
      </c>
      <c r="D317" s="3" t="s">
        <v>2360</v>
      </c>
      <c r="E317" s="58" t="s">
        <v>2361</v>
      </c>
      <c r="F317" s="3" t="s">
        <v>100</v>
      </c>
      <c r="G317" s="3" t="s">
        <v>2462</v>
      </c>
      <c r="H317" s="3" t="s">
        <v>66</v>
      </c>
      <c r="I317" s="3" t="s">
        <v>36</v>
      </c>
      <c r="J317" s="3" t="s">
        <v>2463</v>
      </c>
      <c r="K317" s="3">
        <v>9</v>
      </c>
      <c r="L317" s="3">
        <v>2.9</v>
      </c>
      <c r="M317" s="3">
        <v>2.4</v>
      </c>
      <c r="N317" s="5"/>
      <c r="O317" s="3">
        <v>7</v>
      </c>
      <c r="P317" s="3" t="s">
        <v>2464</v>
      </c>
      <c r="Q317" s="3">
        <v>8</v>
      </c>
      <c r="R317" s="3" t="s">
        <v>2465</v>
      </c>
      <c r="S317" s="3">
        <v>7</v>
      </c>
      <c r="T317" s="3" t="s">
        <v>2466</v>
      </c>
      <c r="U317" s="3" t="s">
        <v>183</v>
      </c>
      <c r="V317" s="5"/>
      <c r="W317" s="3">
        <v>7</v>
      </c>
      <c r="X317" s="3" t="s">
        <v>2467</v>
      </c>
      <c r="Y317" s="3" t="s">
        <v>50</v>
      </c>
      <c r="Z317" s="5"/>
      <c r="AA317" s="3" t="s">
        <v>52</v>
      </c>
      <c r="AB317" s="3">
        <v>70</v>
      </c>
      <c r="AC317" s="3" t="s">
        <v>2468</v>
      </c>
      <c r="AD317" s="3">
        <v>8</v>
      </c>
      <c r="AE317" s="3" t="s">
        <v>2469</v>
      </c>
      <c r="AF317" s="3" t="s">
        <v>56</v>
      </c>
      <c r="AG317" s="3" t="s">
        <v>2470</v>
      </c>
      <c r="AH317" s="3" t="s">
        <v>197</v>
      </c>
      <c r="AI317" s="3">
        <v>5</v>
      </c>
      <c r="AJ317" s="3" t="s">
        <v>2471</v>
      </c>
      <c r="AK317" s="3">
        <v>7</v>
      </c>
      <c r="AL317" s="3" t="s">
        <v>2472</v>
      </c>
      <c r="AM317" s="3" t="s">
        <v>2473</v>
      </c>
      <c r="AN317" s="3" t="s">
        <v>2377</v>
      </c>
      <c r="AO317" s="6">
        <v>0.71736111110658385</v>
      </c>
      <c r="AP317" s="1">
        <f t="shared" si="55"/>
        <v>5</v>
      </c>
      <c r="AQ317" s="1">
        <f t="shared" si="56"/>
        <v>9</v>
      </c>
      <c r="AR317" s="1">
        <f t="shared" si="57"/>
        <v>7</v>
      </c>
      <c r="AS317" s="1">
        <f t="shared" si="58"/>
        <v>8</v>
      </c>
      <c r="AT317" s="1">
        <f t="shared" si="59"/>
        <v>7</v>
      </c>
      <c r="AU317" s="1">
        <f t="shared" si="60"/>
        <v>10</v>
      </c>
      <c r="AV317" s="1">
        <f t="shared" si="61"/>
        <v>7</v>
      </c>
      <c r="AW317" s="1">
        <f t="shared" si="62"/>
        <v>0</v>
      </c>
      <c r="AX317" s="1">
        <f t="shared" si="63"/>
        <v>5</v>
      </c>
      <c r="AY317" s="1">
        <f t="shared" si="64"/>
        <v>8</v>
      </c>
      <c r="AZ317" s="1">
        <f t="shared" si="65"/>
        <v>5</v>
      </c>
      <c r="BA317" s="1">
        <f t="shared" si="66"/>
        <v>5</v>
      </c>
      <c r="BB317" s="1">
        <f t="shared" si="67"/>
        <v>7</v>
      </c>
      <c r="BC317" s="21">
        <f t="shared" si="69"/>
        <v>7.2</v>
      </c>
      <c r="BD317" s="21">
        <f t="shared" si="70"/>
        <v>7.333333333333333</v>
      </c>
      <c r="BE317" s="21">
        <f t="shared" si="71"/>
        <v>5.5</v>
      </c>
      <c r="BF317" s="21">
        <f t="shared" si="89"/>
        <v>6.8666666666666663</v>
      </c>
      <c r="BG317" s="3" t="s">
        <v>2360</v>
      </c>
    </row>
    <row r="318" spans="1:59" ht="13" x14ac:dyDescent="0.15">
      <c r="A318" s="2">
        <v>43561.676675659721</v>
      </c>
      <c r="B318" s="3" t="s">
        <v>29</v>
      </c>
      <c r="C318" s="3" t="s">
        <v>2359</v>
      </c>
      <c r="D318" s="3" t="s">
        <v>2360</v>
      </c>
      <c r="E318" s="58" t="s">
        <v>2361</v>
      </c>
      <c r="F318" s="3" t="s">
        <v>64</v>
      </c>
      <c r="G318" s="3" t="s">
        <v>2474</v>
      </c>
      <c r="H318" s="3" t="s">
        <v>66</v>
      </c>
      <c r="I318" s="3" t="s">
        <v>36</v>
      </c>
      <c r="J318" s="3" t="s">
        <v>2475</v>
      </c>
      <c r="K318" s="3">
        <v>7</v>
      </c>
      <c r="L318" s="3">
        <v>3</v>
      </c>
      <c r="M318" s="4">
        <v>2.6</v>
      </c>
      <c r="N318" s="3" t="s">
        <v>2476</v>
      </c>
      <c r="O318" s="3">
        <v>6</v>
      </c>
      <c r="P318" s="3" t="s">
        <v>2477</v>
      </c>
      <c r="Q318" s="3" t="s">
        <v>226</v>
      </c>
      <c r="R318" s="5"/>
      <c r="S318" s="3" t="s">
        <v>44</v>
      </c>
      <c r="T318" s="3" t="s">
        <v>2478</v>
      </c>
      <c r="U318" s="3" t="s">
        <v>46</v>
      </c>
      <c r="V318" s="3" t="s">
        <v>2479</v>
      </c>
      <c r="W318" s="3" t="s">
        <v>74</v>
      </c>
      <c r="X318" s="3" t="s">
        <v>2480</v>
      </c>
      <c r="Y318" s="3" t="s">
        <v>50</v>
      </c>
      <c r="Z318" s="5"/>
      <c r="AA318" s="3">
        <v>2</v>
      </c>
      <c r="AB318" s="3">
        <v>80</v>
      </c>
      <c r="AC318" s="3" t="s">
        <v>2481</v>
      </c>
      <c r="AD318" s="3" t="s">
        <v>54</v>
      </c>
      <c r="AE318" s="3" t="s">
        <v>2482</v>
      </c>
      <c r="AF318" s="3" t="s">
        <v>275</v>
      </c>
      <c r="AG318" s="5"/>
      <c r="AH318" s="3">
        <v>4</v>
      </c>
      <c r="AI318" s="3">
        <v>5</v>
      </c>
      <c r="AJ318" s="3" t="s">
        <v>2483</v>
      </c>
      <c r="AK318" s="3" t="s">
        <v>111</v>
      </c>
      <c r="AL318" s="3" t="s">
        <v>2484</v>
      </c>
      <c r="AM318" s="3" t="s">
        <v>2485</v>
      </c>
      <c r="AN318" s="3" t="s">
        <v>2377</v>
      </c>
      <c r="AO318" s="6">
        <v>0.68125000000145519</v>
      </c>
      <c r="AP318" s="1">
        <f t="shared" ref="AP318:AP396" si="90">1*LEFT($I318,2)</f>
        <v>5</v>
      </c>
      <c r="AQ318" s="1">
        <f t="shared" ref="AQ318:AQ396" si="91">1*LEFT($K318,2)</f>
        <v>7</v>
      </c>
      <c r="AR318" s="1">
        <f t="shared" ref="AR318:AR396" si="92">1*LEFT($O318,2)</f>
        <v>6</v>
      </c>
      <c r="AS318" s="1">
        <f t="shared" ref="AS318:AS396" si="93">1*LEFT($Q318,2)</f>
        <v>10</v>
      </c>
      <c r="AT318" s="1">
        <f t="shared" ref="AT318:AT396" si="94">1*LEFT($S318,2)</f>
        <v>5</v>
      </c>
      <c r="AU318" s="1">
        <f t="shared" ref="AU318:AU396" si="95">1*LEFT($U318,2)</f>
        <v>5</v>
      </c>
      <c r="AV318" s="1">
        <f t="shared" ref="AV318:AV396" si="96">1*LEFT($W318,2)</f>
        <v>5</v>
      </c>
      <c r="AW318" s="1">
        <f t="shared" ref="AW318:AW396" si="97">1*LEFT($Y318,2)</f>
        <v>0</v>
      </c>
      <c r="AX318" s="1">
        <f t="shared" ref="AX318:AX396" si="98">1*LEFT($AA318,2)</f>
        <v>2</v>
      </c>
      <c r="AY318" s="1">
        <f t="shared" ref="AY318:AY396" si="99">1*LEFT($AD318,2)</f>
        <v>5</v>
      </c>
      <c r="AZ318" s="1">
        <f t="shared" ref="AZ318:AZ396" si="100">1*LEFT($AF318,2)</f>
        <v>0</v>
      </c>
      <c r="BA318" s="1">
        <f t="shared" ref="BA318:BA396" si="101">1*LEFT($AH318,2)</f>
        <v>4</v>
      </c>
      <c r="BB318" s="1">
        <f t="shared" ref="BB318:BB396" si="102">1*LEFT($AK318,2)</f>
        <v>5</v>
      </c>
      <c r="BC318" s="21">
        <f t="shared" si="69"/>
        <v>6.6</v>
      </c>
      <c r="BD318" s="21">
        <f t="shared" si="70"/>
        <v>4.166666666666667</v>
      </c>
      <c r="BE318" s="21">
        <f t="shared" si="71"/>
        <v>2.8333333333333335</v>
      </c>
      <c r="BF318" s="21">
        <f t="shared" si="89"/>
        <v>5.2</v>
      </c>
      <c r="BG318" s="3" t="s">
        <v>2360</v>
      </c>
    </row>
    <row r="319" spans="1:59" ht="13" x14ac:dyDescent="0.15">
      <c r="A319" s="2">
        <v>43561.691777800923</v>
      </c>
      <c r="B319" s="3" t="s">
        <v>29</v>
      </c>
      <c r="C319" s="3" t="s">
        <v>2359</v>
      </c>
      <c r="D319" s="3" t="s">
        <v>2360</v>
      </c>
      <c r="E319" s="58" t="s">
        <v>2361</v>
      </c>
      <c r="F319" s="3" t="s">
        <v>64</v>
      </c>
      <c r="G319" s="3" t="s">
        <v>2486</v>
      </c>
      <c r="H319" s="3" t="s">
        <v>66</v>
      </c>
      <c r="I319" s="3">
        <v>7</v>
      </c>
      <c r="J319" s="3" t="s">
        <v>2487</v>
      </c>
      <c r="K319" s="3">
        <v>8</v>
      </c>
      <c r="L319" s="4">
        <v>1.9</v>
      </c>
      <c r="M319" s="4">
        <v>1.5</v>
      </c>
      <c r="N319" s="3" t="s">
        <v>2488</v>
      </c>
      <c r="O319" s="3">
        <v>8</v>
      </c>
      <c r="P319" s="3" t="s">
        <v>2489</v>
      </c>
      <c r="Q319" s="3">
        <v>8</v>
      </c>
      <c r="R319" s="3" t="s">
        <v>2490</v>
      </c>
      <c r="S319" s="3" t="s">
        <v>44</v>
      </c>
      <c r="T319" s="3" t="s">
        <v>2491</v>
      </c>
      <c r="U319" s="3">
        <v>7</v>
      </c>
      <c r="V319" s="3" t="s">
        <v>2492</v>
      </c>
      <c r="W319" s="3" t="s">
        <v>48</v>
      </c>
      <c r="X319" s="3" t="s">
        <v>2493</v>
      </c>
      <c r="Y319" s="3" t="s">
        <v>50</v>
      </c>
      <c r="Z319" s="5"/>
      <c r="AA319" s="3">
        <v>4</v>
      </c>
      <c r="AB319" s="3">
        <v>72</v>
      </c>
      <c r="AC319" s="5"/>
      <c r="AD319" s="3">
        <v>6</v>
      </c>
      <c r="AE319" s="3" t="s">
        <v>2494</v>
      </c>
      <c r="AF319" s="3" t="s">
        <v>275</v>
      </c>
      <c r="AG319" s="3" t="s">
        <v>512</v>
      </c>
      <c r="AH319" s="3">
        <v>4</v>
      </c>
      <c r="AI319" s="3">
        <v>3</v>
      </c>
      <c r="AJ319" s="3" t="s">
        <v>2495</v>
      </c>
      <c r="AK319" s="3">
        <v>7</v>
      </c>
      <c r="AL319" s="3" t="s">
        <v>2496</v>
      </c>
      <c r="AM319" s="3" t="s">
        <v>2497</v>
      </c>
      <c r="AN319" s="3" t="s">
        <v>2377</v>
      </c>
      <c r="AO319" s="6">
        <v>0.61597222222189885</v>
      </c>
      <c r="AP319" s="1">
        <f t="shared" si="90"/>
        <v>7</v>
      </c>
      <c r="AQ319" s="1">
        <f t="shared" si="91"/>
        <v>8</v>
      </c>
      <c r="AR319" s="1">
        <f t="shared" si="92"/>
        <v>8</v>
      </c>
      <c r="AS319" s="1">
        <f t="shared" si="93"/>
        <v>8</v>
      </c>
      <c r="AT319" s="1">
        <f t="shared" si="94"/>
        <v>5</v>
      </c>
      <c r="AU319" s="1">
        <f t="shared" si="95"/>
        <v>7</v>
      </c>
      <c r="AV319" s="1">
        <f t="shared" si="96"/>
        <v>0</v>
      </c>
      <c r="AW319" s="1">
        <f t="shared" si="97"/>
        <v>0</v>
      </c>
      <c r="AX319" s="1">
        <f t="shared" si="98"/>
        <v>4</v>
      </c>
      <c r="AY319" s="1">
        <f t="shared" si="99"/>
        <v>6</v>
      </c>
      <c r="AZ319" s="1">
        <f t="shared" si="100"/>
        <v>0</v>
      </c>
      <c r="BA319" s="1">
        <f t="shared" si="101"/>
        <v>4</v>
      </c>
      <c r="BB319" s="1">
        <f t="shared" si="102"/>
        <v>7</v>
      </c>
      <c r="BC319" s="21">
        <f t="shared" si="69"/>
        <v>7.2</v>
      </c>
      <c r="BD319" s="21">
        <f t="shared" si="70"/>
        <v>3.5</v>
      </c>
      <c r="BE319" s="21">
        <f t="shared" si="71"/>
        <v>3.6666666666666665</v>
      </c>
      <c r="BF319" s="21">
        <f t="shared" si="89"/>
        <v>5.7333333333333334</v>
      </c>
      <c r="BG319" s="3" t="s">
        <v>2360</v>
      </c>
    </row>
    <row r="320" spans="1:59" ht="13" x14ac:dyDescent="0.15">
      <c r="A320" s="2">
        <v>43561.708646840278</v>
      </c>
      <c r="B320" s="3" t="s">
        <v>29</v>
      </c>
      <c r="C320" s="3" t="s">
        <v>2359</v>
      </c>
      <c r="D320" s="3" t="s">
        <v>2360</v>
      </c>
      <c r="E320" s="58" t="s">
        <v>2361</v>
      </c>
      <c r="F320" s="3" t="s">
        <v>187</v>
      </c>
      <c r="G320" s="3" t="s">
        <v>2498</v>
      </c>
      <c r="H320" s="3" t="s">
        <v>264</v>
      </c>
      <c r="I320" s="3" t="s">
        <v>36</v>
      </c>
      <c r="J320" s="3" t="s">
        <v>2499</v>
      </c>
      <c r="K320" s="3">
        <v>7</v>
      </c>
      <c r="L320" s="4">
        <v>2.1</v>
      </c>
      <c r="M320" s="4">
        <v>2.1</v>
      </c>
      <c r="N320" s="3" t="s">
        <v>2500</v>
      </c>
      <c r="O320" s="3">
        <v>8</v>
      </c>
      <c r="P320" s="3" t="s">
        <v>2501</v>
      </c>
      <c r="Q320" s="3" t="s">
        <v>226</v>
      </c>
      <c r="R320" s="5"/>
      <c r="S320" s="3" t="s">
        <v>44</v>
      </c>
      <c r="T320" s="3" t="s">
        <v>2502</v>
      </c>
      <c r="U320" s="3">
        <v>9</v>
      </c>
      <c r="V320" s="3" t="s">
        <v>2503</v>
      </c>
      <c r="W320" s="3" t="s">
        <v>74</v>
      </c>
      <c r="X320" s="3" t="s">
        <v>2407</v>
      </c>
      <c r="Y320" s="3" t="s">
        <v>50</v>
      </c>
      <c r="Z320" s="5"/>
      <c r="AA320" s="3" t="s">
        <v>291</v>
      </c>
      <c r="AB320" s="3">
        <v>64</v>
      </c>
      <c r="AC320" s="5"/>
      <c r="AD320" s="3" t="s">
        <v>343</v>
      </c>
      <c r="AE320" s="5"/>
      <c r="AF320" s="3" t="s">
        <v>275</v>
      </c>
      <c r="AG320" s="5"/>
      <c r="AH320" s="3">
        <v>3</v>
      </c>
      <c r="AI320" s="3">
        <v>1</v>
      </c>
      <c r="AJ320" s="3" t="s">
        <v>2504</v>
      </c>
      <c r="AK320" s="3" t="s">
        <v>60</v>
      </c>
      <c r="AL320" s="5"/>
      <c r="AM320" s="3" t="s">
        <v>2505</v>
      </c>
      <c r="AN320" s="3" t="s">
        <v>2377</v>
      </c>
      <c r="AO320" s="6">
        <v>0.63819444444379769</v>
      </c>
      <c r="AP320" s="1">
        <f t="shared" si="90"/>
        <v>5</v>
      </c>
      <c r="AQ320" s="1">
        <f t="shared" si="91"/>
        <v>7</v>
      </c>
      <c r="AR320" s="1">
        <f t="shared" si="92"/>
        <v>8</v>
      </c>
      <c r="AS320" s="1">
        <f t="shared" si="93"/>
        <v>10</v>
      </c>
      <c r="AT320" s="1">
        <f t="shared" si="94"/>
        <v>5</v>
      </c>
      <c r="AU320" s="1">
        <f t="shared" si="95"/>
        <v>9</v>
      </c>
      <c r="AV320" s="1">
        <f t="shared" si="96"/>
        <v>5</v>
      </c>
      <c r="AW320" s="1">
        <f t="shared" si="97"/>
        <v>0</v>
      </c>
      <c r="AX320" s="1">
        <f t="shared" si="98"/>
        <v>10</v>
      </c>
      <c r="AY320" s="1">
        <f t="shared" si="99"/>
        <v>10</v>
      </c>
      <c r="AZ320" s="1">
        <f t="shared" si="100"/>
        <v>0</v>
      </c>
      <c r="BA320" s="1">
        <f t="shared" si="101"/>
        <v>3</v>
      </c>
      <c r="BB320" s="1">
        <f t="shared" si="102"/>
        <v>10</v>
      </c>
      <c r="BC320" s="21">
        <f t="shared" si="69"/>
        <v>7</v>
      </c>
      <c r="BD320" s="21">
        <f t="shared" si="70"/>
        <v>6.166666666666667</v>
      </c>
      <c r="BE320" s="21">
        <f t="shared" si="71"/>
        <v>6</v>
      </c>
      <c r="BF320" s="21">
        <f t="shared" si="89"/>
        <v>6.9333333333333336</v>
      </c>
      <c r="BG320" s="3" t="s">
        <v>2360</v>
      </c>
    </row>
    <row r="321" spans="1:59" ht="13" x14ac:dyDescent="0.15">
      <c r="A321" s="2">
        <v>43561.732085127311</v>
      </c>
      <c r="B321" s="3" t="s">
        <v>29</v>
      </c>
      <c r="C321" s="3" t="s">
        <v>2359</v>
      </c>
      <c r="D321" s="3" t="s">
        <v>2360</v>
      </c>
      <c r="E321" s="58" t="s">
        <v>2361</v>
      </c>
      <c r="F321" s="3" t="s">
        <v>315</v>
      </c>
      <c r="G321" s="3" t="s">
        <v>2506</v>
      </c>
      <c r="H321" s="3" t="s">
        <v>264</v>
      </c>
      <c r="I321" s="3">
        <v>9</v>
      </c>
      <c r="J321" s="3" t="s">
        <v>2507</v>
      </c>
      <c r="K321" s="3">
        <v>6</v>
      </c>
      <c r="L321" s="3">
        <v>1.75</v>
      </c>
      <c r="M321" s="4">
        <v>1.2</v>
      </c>
      <c r="N321" s="3" t="s">
        <v>2508</v>
      </c>
      <c r="O321" s="3" t="s">
        <v>87</v>
      </c>
      <c r="P321" s="5"/>
      <c r="Q321" s="3">
        <v>7</v>
      </c>
      <c r="R321" s="3" t="s">
        <v>2509</v>
      </c>
      <c r="S321" s="3" t="s">
        <v>44</v>
      </c>
      <c r="T321" s="3" t="s">
        <v>2510</v>
      </c>
      <c r="U321" s="3">
        <v>6</v>
      </c>
      <c r="V321" s="3" t="s">
        <v>2511</v>
      </c>
      <c r="W321" s="3" t="s">
        <v>74</v>
      </c>
      <c r="X321" s="3" t="s">
        <v>2407</v>
      </c>
      <c r="Y321" s="3" t="s">
        <v>50</v>
      </c>
      <c r="Z321" s="5"/>
      <c r="AA321" s="3">
        <v>9</v>
      </c>
      <c r="AB321" s="3">
        <v>66</v>
      </c>
      <c r="AC321" s="5"/>
      <c r="AD321" s="3" t="s">
        <v>343</v>
      </c>
      <c r="AE321" s="5"/>
      <c r="AF321" s="3" t="s">
        <v>208</v>
      </c>
      <c r="AG321" s="3" t="s">
        <v>2512</v>
      </c>
      <c r="AH321" s="3">
        <v>7</v>
      </c>
      <c r="AI321" s="3">
        <v>12</v>
      </c>
      <c r="AJ321" s="3" t="s">
        <v>2513</v>
      </c>
      <c r="AK321" s="3">
        <v>8</v>
      </c>
      <c r="AL321" s="3" t="s">
        <v>2514</v>
      </c>
      <c r="AM321" s="3" t="s">
        <v>2515</v>
      </c>
      <c r="AN321" s="3" t="s">
        <v>2377</v>
      </c>
      <c r="AO321" s="6">
        <v>0.65972222221898846</v>
      </c>
      <c r="AP321" s="1">
        <f t="shared" si="90"/>
        <v>9</v>
      </c>
      <c r="AQ321" s="1">
        <f t="shared" si="91"/>
        <v>6</v>
      </c>
      <c r="AR321" s="1">
        <f t="shared" si="92"/>
        <v>10</v>
      </c>
      <c r="AS321" s="1">
        <f t="shared" si="93"/>
        <v>7</v>
      </c>
      <c r="AT321" s="1">
        <f t="shared" si="94"/>
        <v>5</v>
      </c>
      <c r="AU321" s="1">
        <f t="shared" si="95"/>
        <v>6</v>
      </c>
      <c r="AV321" s="1">
        <f t="shared" si="96"/>
        <v>5</v>
      </c>
      <c r="AW321" s="1">
        <f t="shared" si="97"/>
        <v>0</v>
      </c>
      <c r="AX321" s="1">
        <f t="shared" si="98"/>
        <v>9</v>
      </c>
      <c r="AY321" s="1">
        <f t="shared" si="99"/>
        <v>10</v>
      </c>
      <c r="AZ321" s="1">
        <f t="shared" si="100"/>
        <v>10</v>
      </c>
      <c r="BA321" s="1">
        <f t="shared" si="101"/>
        <v>7</v>
      </c>
      <c r="BB321" s="1">
        <f t="shared" si="102"/>
        <v>8</v>
      </c>
      <c r="BC321" s="21">
        <f t="shared" si="69"/>
        <v>7.4</v>
      </c>
      <c r="BD321" s="21">
        <f t="shared" si="70"/>
        <v>4.666666666666667</v>
      </c>
      <c r="BE321" s="21">
        <f t="shared" si="71"/>
        <v>8.6666666666666661</v>
      </c>
      <c r="BF321" s="21">
        <f t="shared" si="89"/>
        <v>7.166666666666667</v>
      </c>
      <c r="BG321" s="3" t="s">
        <v>2360</v>
      </c>
    </row>
    <row r="322" spans="1:59" ht="13" x14ac:dyDescent="0.15">
      <c r="A322" s="2">
        <v>43561.779033877319</v>
      </c>
      <c r="B322" s="3" t="s">
        <v>29</v>
      </c>
      <c r="C322" s="3" t="s">
        <v>2516</v>
      </c>
      <c r="D322" s="3" t="s">
        <v>2360</v>
      </c>
      <c r="E322" s="58" t="s">
        <v>2361</v>
      </c>
      <c r="F322" s="3" t="s">
        <v>147</v>
      </c>
      <c r="G322" s="3" t="s">
        <v>2517</v>
      </c>
      <c r="H322" s="3" t="s">
        <v>35</v>
      </c>
      <c r="I322" s="3">
        <v>9</v>
      </c>
      <c r="J322" s="3" t="s">
        <v>2518</v>
      </c>
      <c r="K322" s="3">
        <v>9</v>
      </c>
      <c r="L322" s="3">
        <v>3</v>
      </c>
      <c r="M322" s="3">
        <v>2.8</v>
      </c>
      <c r="N322" s="3" t="s">
        <v>2519</v>
      </c>
      <c r="O322" s="3">
        <v>9</v>
      </c>
      <c r="P322" s="5"/>
      <c r="Q322" s="3">
        <v>7</v>
      </c>
      <c r="R322" s="3" t="s">
        <v>2520</v>
      </c>
      <c r="S322" s="3">
        <v>6</v>
      </c>
      <c r="T322" s="3" t="s">
        <v>2521</v>
      </c>
      <c r="U322" s="3">
        <v>4</v>
      </c>
      <c r="V322" s="3" t="s">
        <v>2522</v>
      </c>
      <c r="W322" s="3">
        <v>4</v>
      </c>
      <c r="X322" s="3" t="s">
        <v>2523</v>
      </c>
      <c r="Y322" s="3" t="s">
        <v>50</v>
      </c>
      <c r="Z322" s="5"/>
      <c r="AA322" s="3">
        <v>6</v>
      </c>
      <c r="AB322" s="3">
        <v>68</v>
      </c>
      <c r="AC322" s="5"/>
      <c r="AD322" s="3">
        <v>9</v>
      </c>
      <c r="AE322" s="3" t="s">
        <v>2524</v>
      </c>
      <c r="AF322" s="3">
        <v>3</v>
      </c>
      <c r="AG322" s="3" t="s">
        <v>2525</v>
      </c>
      <c r="AH322" s="3">
        <v>7</v>
      </c>
      <c r="AI322" s="3">
        <v>9</v>
      </c>
      <c r="AJ322" s="3" t="s">
        <v>2526</v>
      </c>
      <c r="AK322" s="3">
        <v>8</v>
      </c>
      <c r="AL322" s="3" t="s">
        <v>2527</v>
      </c>
      <c r="AM322" s="3" t="s">
        <v>2528</v>
      </c>
      <c r="AN322" s="3" t="s">
        <v>2529</v>
      </c>
      <c r="AO322" s="6">
        <v>0.48402777777664596</v>
      </c>
      <c r="AP322" s="1">
        <f t="shared" si="90"/>
        <v>9</v>
      </c>
      <c r="AQ322" s="1">
        <f t="shared" si="91"/>
        <v>9</v>
      </c>
      <c r="AR322" s="1">
        <f t="shared" si="92"/>
        <v>9</v>
      </c>
      <c r="AS322" s="1">
        <f t="shared" si="93"/>
        <v>7</v>
      </c>
      <c r="AT322" s="1">
        <f t="shared" si="94"/>
        <v>6</v>
      </c>
      <c r="AU322" s="1">
        <f t="shared" si="95"/>
        <v>4</v>
      </c>
      <c r="AV322" s="1">
        <f t="shared" si="96"/>
        <v>4</v>
      </c>
      <c r="AW322" s="1">
        <f t="shared" si="97"/>
        <v>0</v>
      </c>
      <c r="AX322" s="1">
        <f t="shared" si="98"/>
        <v>6</v>
      </c>
      <c r="AY322" s="1">
        <f t="shared" si="99"/>
        <v>9</v>
      </c>
      <c r="AZ322" s="1">
        <f t="shared" si="100"/>
        <v>3</v>
      </c>
      <c r="BA322" s="1">
        <f t="shared" si="101"/>
        <v>7</v>
      </c>
      <c r="BB322" s="1">
        <f t="shared" si="102"/>
        <v>8</v>
      </c>
      <c r="BC322" s="21">
        <f t="shared" si="69"/>
        <v>8</v>
      </c>
      <c r="BD322" s="21">
        <f t="shared" si="70"/>
        <v>3.3333333333333335</v>
      </c>
      <c r="BE322" s="21">
        <f t="shared" si="71"/>
        <v>6.333333333333333</v>
      </c>
      <c r="BF322" s="21">
        <f t="shared" si="89"/>
        <v>6.7333333333333334</v>
      </c>
      <c r="BG322" s="3" t="s">
        <v>2360</v>
      </c>
    </row>
    <row r="323" spans="1:59" ht="13" x14ac:dyDescent="0.15">
      <c r="A323" s="2">
        <v>43561.812558159727</v>
      </c>
      <c r="B323" s="3" t="s">
        <v>29</v>
      </c>
      <c r="C323" s="3" t="s">
        <v>2516</v>
      </c>
      <c r="D323" s="3" t="s">
        <v>2360</v>
      </c>
      <c r="E323" s="58" t="s">
        <v>2361</v>
      </c>
      <c r="F323" s="3" t="s">
        <v>147</v>
      </c>
      <c r="G323" s="3" t="s">
        <v>2530</v>
      </c>
      <c r="H323" s="3" t="s">
        <v>35</v>
      </c>
      <c r="I323" s="3" t="s">
        <v>36</v>
      </c>
      <c r="J323" s="3" t="s">
        <v>2531</v>
      </c>
      <c r="K323" s="3">
        <v>8</v>
      </c>
      <c r="L323" s="4">
        <v>1.9</v>
      </c>
      <c r="M323" s="4">
        <v>1.4</v>
      </c>
      <c r="N323" s="5"/>
      <c r="O323" s="3" t="s">
        <v>87</v>
      </c>
      <c r="P323" s="5"/>
      <c r="Q323" s="3">
        <v>7</v>
      </c>
      <c r="R323" s="3" t="s">
        <v>2532</v>
      </c>
      <c r="S323" s="3" t="s">
        <v>44</v>
      </c>
      <c r="T323" s="3" t="s">
        <v>2533</v>
      </c>
      <c r="U323" s="3" t="s">
        <v>46</v>
      </c>
      <c r="V323" s="3" t="s">
        <v>2534</v>
      </c>
      <c r="W323" s="3" t="s">
        <v>48</v>
      </c>
      <c r="X323" s="3" t="s">
        <v>2535</v>
      </c>
      <c r="Y323" s="3" t="s">
        <v>50</v>
      </c>
      <c r="Z323" s="5"/>
      <c r="AA323" s="3" t="s">
        <v>52</v>
      </c>
      <c r="AB323" s="3">
        <v>73</v>
      </c>
      <c r="AC323" s="3" t="s">
        <v>2536</v>
      </c>
      <c r="AD323" s="3">
        <v>7</v>
      </c>
      <c r="AE323" s="5"/>
      <c r="AF323" s="3">
        <v>4</v>
      </c>
      <c r="AG323" s="3" t="s">
        <v>2537</v>
      </c>
      <c r="AH323" s="3">
        <v>1</v>
      </c>
      <c r="AI323" s="3">
        <v>0</v>
      </c>
      <c r="AJ323" s="3" t="s">
        <v>2538</v>
      </c>
      <c r="AK323" s="3">
        <v>9</v>
      </c>
      <c r="AL323" s="5"/>
      <c r="AM323" s="3" t="s">
        <v>2539</v>
      </c>
      <c r="AN323" s="3" t="s">
        <v>2529</v>
      </c>
      <c r="AO323" s="6">
        <v>0.75555555555911269</v>
      </c>
      <c r="AP323" s="1">
        <f t="shared" si="90"/>
        <v>5</v>
      </c>
      <c r="AQ323" s="1">
        <f t="shared" si="91"/>
        <v>8</v>
      </c>
      <c r="AR323" s="1">
        <f t="shared" si="92"/>
        <v>10</v>
      </c>
      <c r="AS323" s="1">
        <f t="shared" si="93"/>
        <v>7</v>
      </c>
      <c r="AT323" s="1">
        <f t="shared" si="94"/>
        <v>5</v>
      </c>
      <c r="AU323" s="1">
        <f t="shared" si="95"/>
        <v>5</v>
      </c>
      <c r="AV323" s="1">
        <f t="shared" si="96"/>
        <v>0</v>
      </c>
      <c r="AW323" s="1">
        <f t="shared" si="97"/>
        <v>0</v>
      </c>
      <c r="AX323" s="1">
        <f t="shared" si="98"/>
        <v>5</v>
      </c>
      <c r="AY323" s="1">
        <f t="shared" si="99"/>
        <v>7</v>
      </c>
      <c r="AZ323" s="1">
        <f t="shared" si="100"/>
        <v>4</v>
      </c>
      <c r="BA323" s="1">
        <f t="shared" si="101"/>
        <v>1</v>
      </c>
      <c r="BB323" s="1">
        <f t="shared" si="102"/>
        <v>9</v>
      </c>
      <c r="BC323" s="21">
        <f t="shared" ref="BC323:BC359" si="103">((AP323*3)+(AQ323*3)+(AR323*3)+(AS323*3)+(AT323*3))/15</f>
        <v>7</v>
      </c>
      <c r="BD323" s="21">
        <f t="shared" ref="BD323:BD359" si="104">((AU323*3)+(AV323*2)+(AW323*1))/6</f>
        <v>2.5</v>
      </c>
      <c r="BE323" s="21">
        <f t="shared" ref="BE323:BE359" si="105">((AX323*2)+(AY323*1)+(AZ323*1)+(BA323*2))/6</f>
        <v>3.8333333333333335</v>
      </c>
      <c r="BF323" s="21">
        <f t="shared" si="89"/>
        <v>5.666666666666667</v>
      </c>
      <c r="BG323" s="3" t="s">
        <v>2360</v>
      </c>
    </row>
    <row r="324" spans="1:59" ht="13" x14ac:dyDescent="0.15">
      <c r="A324" s="2">
        <v>43561.828567708333</v>
      </c>
      <c r="B324" s="3" t="s">
        <v>29</v>
      </c>
      <c r="C324" s="3" t="s">
        <v>2516</v>
      </c>
      <c r="D324" s="3" t="s">
        <v>2360</v>
      </c>
      <c r="E324" s="58" t="s">
        <v>2361</v>
      </c>
      <c r="F324" s="3" t="s">
        <v>168</v>
      </c>
      <c r="G324" s="3" t="s">
        <v>2540</v>
      </c>
      <c r="H324" s="3" t="s">
        <v>35</v>
      </c>
      <c r="I324" s="3">
        <v>9</v>
      </c>
      <c r="J324" s="5"/>
      <c r="K324" s="3">
        <v>2</v>
      </c>
      <c r="L324" s="3">
        <v>1.67</v>
      </c>
      <c r="M324" s="4">
        <v>1.3</v>
      </c>
      <c r="N324" s="3" t="s">
        <v>2541</v>
      </c>
      <c r="O324" s="3" t="s">
        <v>87</v>
      </c>
      <c r="P324" s="5"/>
      <c r="Q324" s="3">
        <v>4</v>
      </c>
      <c r="R324" s="3" t="s">
        <v>2542</v>
      </c>
      <c r="S324" s="3" t="s">
        <v>90</v>
      </c>
      <c r="T324" s="5"/>
      <c r="U324" s="3">
        <v>6</v>
      </c>
      <c r="V324" s="3" t="s">
        <v>2543</v>
      </c>
      <c r="W324" s="3" t="s">
        <v>74</v>
      </c>
      <c r="X324" s="3" t="s">
        <v>2544</v>
      </c>
      <c r="Y324" s="3" t="s">
        <v>50</v>
      </c>
      <c r="Z324" s="5"/>
      <c r="AA324" s="3" t="s">
        <v>52</v>
      </c>
      <c r="AB324" s="3">
        <v>70</v>
      </c>
      <c r="AC324" s="3" t="s">
        <v>2545</v>
      </c>
      <c r="AD324" s="3">
        <v>9</v>
      </c>
      <c r="AE324" s="5"/>
      <c r="AF324" s="3" t="s">
        <v>56</v>
      </c>
      <c r="AG324" s="3" t="s">
        <v>2546</v>
      </c>
      <c r="AH324" s="3" t="s">
        <v>197</v>
      </c>
      <c r="AI324" s="3">
        <v>6</v>
      </c>
      <c r="AJ324" s="3" t="s">
        <v>2547</v>
      </c>
      <c r="AK324" s="3" t="s">
        <v>111</v>
      </c>
      <c r="AL324" s="3" t="s">
        <v>2548</v>
      </c>
      <c r="AM324" s="3" t="s">
        <v>2549</v>
      </c>
      <c r="AN324" s="3" t="s">
        <v>2529</v>
      </c>
      <c r="AO324" s="6">
        <v>0.79722222222335404</v>
      </c>
      <c r="AP324" s="1">
        <f t="shared" si="90"/>
        <v>9</v>
      </c>
      <c r="AQ324" s="1">
        <f t="shared" si="91"/>
        <v>2</v>
      </c>
      <c r="AR324" s="1">
        <f t="shared" si="92"/>
        <v>10</v>
      </c>
      <c r="AS324" s="1">
        <f t="shared" si="93"/>
        <v>4</v>
      </c>
      <c r="AT324" s="1">
        <f t="shared" si="94"/>
        <v>0</v>
      </c>
      <c r="AU324" s="1">
        <f t="shared" si="95"/>
        <v>6</v>
      </c>
      <c r="AV324" s="1">
        <f t="shared" si="96"/>
        <v>5</v>
      </c>
      <c r="AW324" s="1">
        <f t="shared" si="97"/>
        <v>0</v>
      </c>
      <c r="AX324" s="1">
        <f t="shared" si="98"/>
        <v>5</v>
      </c>
      <c r="AY324" s="1">
        <f t="shared" si="99"/>
        <v>9</v>
      </c>
      <c r="AZ324" s="1">
        <f t="shared" si="100"/>
        <v>5</v>
      </c>
      <c r="BA324" s="1">
        <f t="shared" si="101"/>
        <v>5</v>
      </c>
      <c r="BB324" s="1">
        <f t="shared" si="102"/>
        <v>5</v>
      </c>
      <c r="BC324" s="21">
        <f t="shared" si="103"/>
        <v>5</v>
      </c>
      <c r="BD324" s="21">
        <f t="shared" si="104"/>
        <v>4.666666666666667</v>
      </c>
      <c r="BE324" s="21">
        <f t="shared" si="105"/>
        <v>5.666666666666667</v>
      </c>
      <c r="BF324" s="21">
        <f t="shared" si="89"/>
        <v>5.0666666666666664</v>
      </c>
      <c r="BG324" s="3" t="s">
        <v>2360</v>
      </c>
    </row>
    <row r="325" spans="1:59" ht="13" x14ac:dyDescent="0.15">
      <c r="A325" s="2">
        <v>43561.858225370372</v>
      </c>
      <c r="B325" s="3" t="s">
        <v>29</v>
      </c>
      <c r="C325" s="3" t="s">
        <v>2516</v>
      </c>
      <c r="D325" s="3" t="s">
        <v>2360</v>
      </c>
      <c r="E325" s="58" t="s">
        <v>2361</v>
      </c>
      <c r="F325" s="3" t="s">
        <v>187</v>
      </c>
      <c r="G325" s="3" t="s">
        <v>2550</v>
      </c>
      <c r="H325" s="3" t="s">
        <v>264</v>
      </c>
      <c r="I325" s="3">
        <v>7</v>
      </c>
      <c r="J325" s="3" t="s">
        <v>2551</v>
      </c>
      <c r="K325" s="3">
        <v>4</v>
      </c>
      <c r="L325" s="3">
        <v>1.56</v>
      </c>
      <c r="M325" s="3">
        <v>0.9</v>
      </c>
      <c r="N325" s="3" t="s">
        <v>2552</v>
      </c>
      <c r="O325" s="3">
        <v>9</v>
      </c>
      <c r="P325" s="5"/>
      <c r="Q325" s="3">
        <v>4</v>
      </c>
      <c r="R325" s="3" t="s">
        <v>2553</v>
      </c>
      <c r="S325" s="3">
        <v>4</v>
      </c>
      <c r="T325" s="3" t="s">
        <v>2554</v>
      </c>
      <c r="U325" s="3">
        <v>7</v>
      </c>
      <c r="V325" s="3" t="s">
        <v>2555</v>
      </c>
      <c r="W325" s="3" t="s">
        <v>74</v>
      </c>
      <c r="X325" s="3" t="s">
        <v>2407</v>
      </c>
      <c r="Y325" s="3">
        <v>2</v>
      </c>
      <c r="Z325" s="3" t="s">
        <v>2556</v>
      </c>
      <c r="AA325" s="3" t="s">
        <v>291</v>
      </c>
      <c r="AB325" s="3">
        <v>64</v>
      </c>
      <c r="AC325" s="5"/>
      <c r="AD325" s="3" t="s">
        <v>343</v>
      </c>
      <c r="AE325" s="5"/>
      <c r="AF325" s="3">
        <v>4</v>
      </c>
      <c r="AG325" s="3" t="s">
        <v>2557</v>
      </c>
      <c r="AH325" s="3" t="s">
        <v>197</v>
      </c>
      <c r="AI325" s="3">
        <v>8</v>
      </c>
      <c r="AJ325" s="3" t="s">
        <v>2558</v>
      </c>
      <c r="AK325" s="3">
        <v>9</v>
      </c>
      <c r="AL325" s="3" t="s">
        <v>2559</v>
      </c>
      <c r="AM325" s="3" t="s">
        <v>2560</v>
      </c>
      <c r="AN325" s="3" t="s">
        <v>2529</v>
      </c>
      <c r="AO325" s="6">
        <v>0.45833333333575865</v>
      </c>
      <c r="AP325" s="1">
        <f t="shared" si="90"/>
        <v>7</v>
      </c>
      <c r="AQ325" s="1">
        <f t="shared" si="91"/>
        <v>4</v>
      </c>
      <c r="AR325" s="1">
        <f t="shared" si="92"/>
        <v>9</v>
      </c>
      <c r="AS325" s="1">
        <f t="shared" si="93"/>
        <v>4</v>
      </c>
      <c r="AT325" s="1">
        <f t="shared" si="94"/>
        <v>4</v>
      </c>
      <c r="AU325" s="1">
        <f t="shared" si="95"/>
        <v>7</v>
      </c>
      <c r="AV325" s="1">
        <f t="shared" si="96"/>
        <v>5</v>
      </c>
      <c r="AW325" s="1">
        <f t="shared" si="97"/>
        <v>2</v>
      </c>
      <c r="AX325" s="1">
        <f t="shared" si="98"/>
        <v>10</v>
      </c>
      <c r="AY325" s="1">
        <f t="shared" si="99"/>
        <v>10</v>
      </c>
      <c r="AZ325" s="1">
        <f t="shared" si="100"/>
        <v>4</v>
      </c>
      <c r="BA325" s="1">
        <f t="shared" si="101"/>
        <v>5</v>
      </c>
      <c r="BB325" s="1">
        <f t="shared" si="102"/>
        <v>9</v>
      </c>
      <c r="BC325" s="21">
        <f t="shared" si="103"/>
        <v>5.6</v>
      </c>
      <c r="BD325" s="21">
        <f t="shared" si="104"/>
        <v>5.5</v>
      </c>
      <c r="BE325" s="21">
        <f t="shared" si="105"/>
        <v>7.333333333333333</v>
      </c>
      <c r="BF325" s="21">
        <f t="shared" si="89"/>
        <v>6.2666666666666666</v>
      </c>
      <c r="BG325" s="3" t="s">
        <v>2360</v>
      </c>
    </row>
    <row r="326" spans="1:59" ht="13" x14ac:dyDescent="0.15">
      <c r="A326" s="2">
        <v>43561.947891539356</v>
      </c>
      <c r="B326" s="3" t="s">
        <v>29</v>
      </c>
      <c r="C326" s="3" t="s">
        <v>2359</v>
      </c>
      <c r="D326" s="3" t="s">
        <v>2360</v>
      </c>
      <c r="E326" s="58" t="s">
        <v>2361</v>
      </c>
      <c r="F326" s="3" t="s">
        <v>147</v>
      </c>
      <c r="G326" s="3" t="s">
        <v>2561</v>
      </c>
      <c r="H326" s="3" t="s">
        <v>66</v>
      </c>
      <c r="I326" s="3" t="s">
        <v>36</v>
      </c>
      <c r="J326" s="3" t="s">
        <v>2562</v>
      </c>
      <c r="K326" s="3" t="s">
        <v>68</v>
      </c>
      <c r="L326" s="4">
        <v>3.8</v>
      </c>
      <c r="M326" s="4">
        <v>3.7</v>
      </c>
      <c r="N326" s="3" t="s">
        <v>2563</v>
      </c>
      <c r="O326" s="3">
        <v>8</v>
      </c>
      <c r="P326" s="3" t="s">
        <v>2564</v>
      </c>
      <c r="Q326" s="3" t="s">
        <v>226</v>
      </c>
      <c r="R326" s="5"/>
      <c r="S326" s="3" t="s">
        <v>44</v>
      </c>
      <c r="T326" s="3" t="s">
        <v>2565</v>
      </c>
      <c r="U326" s="3" t="s">
        <v>183</v>
      </c>
      <c r="V326" s="5"/>
      <c r="W326" s="3" t="s">
        <v>48</v>
      </c>
      <c r="X326" s="3" t="s">
        <v>2566</v>
      </c>
      <c r="Y326" s="3">
        <v>2</v>
      </c>
      <c r="Z326" s="3" t="s">
        <v>2567</v>
      </c>
      <c r="AA326" s="3">
        <v>4</v>
      </c>
      <c r="AB326" s="3">
        <v>75</v>
      </c>
      <c r="AC326" s="3" t="s">
        <v>2568</v>
      </c>
      <c r="AD326" s="3" t="s">
        <v>54</v>
      </c>
      <c r="AE326" s="3" t="s">
        <v>2569</v>
      </c>
      <c r="AF326" s="3">
        <v>7</v>
      </c>
      <c r="AG326" s="3" t="s">
        <v>2570</v>
      </c>
      <c r="AH326" s="3">
        <v>2</v>
      </c>
      <c r="AI326" s="3">
        <v>12</v>
      </c>
      <c r="AJ326" s="3" t="s">
        <v>2571</v>
      </c>
      <c r="AK326" s="3" t="s">
        <v>111</v>
      </c>
      <c r="AL326" s="3" t="s">
        <v>2572</v>
      </c>
      <c r="AM326" s="3" t="s">
        <v>2573</v>
      </c>
      <c r="AN326" s="3" t="s">
        <v>2377</v>
      </c>
      <c r="AO326" s="6">
        <v>0.42361111110949423</v>
      </c>
      <c r="AP326" s="1">
        <f t="shared" si="90"/>
        <v>5</v>
      </c>
      <c r="AQ326" s="1">
        <f t="shared" si="91"/>
        <v>10</v>
      </c>
      <c r="AR326" s="1">
        <f t="shared" si="92"/>
        <v>8</v>
      </c>
      <c r="AS326" s="1">
        <f t="shared" si="93"/>
        <v>10</v>
      </c>
      <c r="AT326" s="1">
        <f t="shared" si="94"/>
        <v>5</v>
      </c>
      <c r="AU326" s="1">
        <f t="shared" si="95"/>
        <v>10</v>
      </c>
      <c r="AV326" s="1">
        <f t="shared" si="96"/>
        <v>0</v>
      </c>
      <c r="AW326" s="1">
        <f t="shared" si="97"/>
        <v>2</v>
      </c>
      <c r="AX326" s="1">
        <f t="shared" si="98"/>
        <v>4</v>
      </c>
      <c r="AY326" s="1">
        <f t="shared" si="99"/>
        <v>5</v>
      </c>
      <c r="AZ326" s="1">
        <f t="shared" si="100"/>
        <v>7</v>
      </c>
      <c r="BA326" s="1">
        <f t="shared" si="101"/>
        <v>2</v>
      </c>
      <c r="BB326" s="1">
        <f t="shared" si="102"/>
        <v>5</v>
      </c>
      <c r="BC326" s="21">
        <f t="shared" si="103"/>
        <v>7.6</v>
      </c>
      <c r="BD326" s="21">
        <f t="shared" si="104"/>
        <v>5.333333333333333</v>
      </c>
      <c r="BE326" s="21">
        <f t="shared" si="105"/>
        <v>4</v>
      </c>
      <c r="BF326" s="21">
        <f t="shared" si="89"/>
        <v>6.166666666666667</v>
      </c>
      <c r="BG326" s="3" t="s">
        <v>2360</v>
      </c>
    </row>
    <row r="327" spans="1:59" ht="13" x14ac:dyDescent="0.15">
      <c r="A327" s="2">
        <v>43561.959534583337</v>
      </c>
      <c r="B327" s="3" t="s">
        <v>29</v>
      </c>
      <c r="C327" s="3" t="s">
        <v>2359</v>
      </c>
      <c r="D327" s="3" t="s">
        <v>2360</v>
      </c>
      <c r="E327" s="58" t="s">
        <v>2361</v>
      </c>
      <c r="F327" s="3" t="s">
        <v>100</v>
      </c>
      <c r="G327" s="3" t="s">
        <v>2574</v>
      </c>
      <c r="H327" s="3" t="s">
        <v>264</v>
      </c>
      <c r="I327" s="3">
        <v>6</v>
      </c>
      <c r="J327" s="3" t="s">
        <v>2575</v>
      </c>
      <c r="K327" s="3">
        <v>8</v>
      </c>
      <c r="L327" s="3">
        <v>3.36</v>
      </c>
      <c r="M327" s="4">
        <v>3.2</v>
      </c>
      <c r="N327" s="3" t="s">
        <v>2576</v>
      </c>
      <c r="O327" s="3">
        <v>7</v>
      </c>
      <c r="P327" s="3" t="s">
        <v>2577</v>
      </c>
      <c r="Q327" s="3">
        <v>7</v>
      </c>
      <c r="R327" s="3" t="s">
        <v>2578</v>
      </c>
      <c r="S327" s="3">
        <v>8</v>
      </c>
      <c r="T327" s="3" t="s">
        <v>2579</v>
      </c>
      <c r="U327" s="3" t="s">
        <v>183</v>
      </c>
      <c r="V327" s="5"/>
      <c r="W327" s="3" t="s">
        <v>74</v>
      </c>
      <c r="X327" s="3" t="s">
        <v>2407</v>
      </c>
      <c r="Y327" s="3" t="s">
        <v>50</v>
      </c>
      <c r="Z327" s="5"/>
      <c r="AA327" s="3" t="s">
        <v>291</v>
      </c>
      <c r="AB327" s="3">
        <v>63</v>
      </c>
      <c r="AC327" s="5"/>
      <c r="AD327" s="3" t="s">
        <v>343</v>
      </c>
      <c r="AE327" s="5"/>
      <c r="AF327" s="3">
        <v>6</v>
      </c>
      <c r="AG327" s="3" t="s">
        <v>2580</v>
      </c>
      <c r="AH327" s="3" t="s">
        <v>197</v>
      </c>
      <c r="AI327" s="3">
        <v>20</v>
      </c>
      <c r="AJ327" s="3" t="s">
        <v>2581</v>
      </c>
      <c r="AK327" s="3" t="s">
        <v>60</v>
      </c>
      <c r="AL327" s="3" t="s">
        <v>2582</v>
      </c>
      <c r="AM327" s="3" t="s">
        <v>2583</v>
      </c>
      <c r="AN327" s="3" t="s">
        <v>2377</v>
      </c>
      <c r="AO327" s="6">
        <v>0.47222222221898846</v>
      </c>
      <c r="AP327" s="1">
        <f t="shared" si="90"/>
        <v>6</v>
      </c>
      <c r="AQ327" s="1">
        <f t="shared" si="91"/>
        <v>8</v>
      </c>
      <c r="AR327" s="1">
        <f t="shared" si="92"/>
        <v>7</v>
      </c>
      <c r="AS327" s="1">
        <f t="shared" si="93"/>
        <v>7</v>
      </c>
      <c r="AT327" s="1">
        <f t="shared" si="94"/>
        <v>8</v>
      </c>
      <c r="AU327" s="1">
        <f t="shared" si="95"/>
        <v>10</v>
      </c>
      <c r="AV327" s="1">
        <f t="shared" si="96"/>
        <v>5</v>
      </c>
      <c r="AW327" s="1">
        <f t="shared" si="97"/>
        <v>0</v>
      </c>
      <c r="AX327" s="1">
        <f t="shared" si="98"/>
        <v>10</v>
      </c>
      <c r="AY327" s="1">
        <f t="shared" si="99"/>
        <v>10</v>
      </c>
      <c r="AZ327" s="1">
        <f t="shared" si="100"/>
        <v>6</v>
      </c>
      <c r="BA327" s="1">
        <f t="shared" si="101"/>
        <v>5</v>
      </c>
      <c r="BB327" s="1">
        <f t="shared" si="102"/>
        <v>10</v>
      </c>
      <c r="BC327" s="21">
        <f t="shared" si="103"/>
        <v>7.2</v>
      </c>
      <c r="BD327" s="21">
        <f t="shared" si="104"/>
        <v>6.666666666666667</v>
      </c>
      <c r="BE327" s="21">
        <f t="shared" si="105"/>
        <v>7.666666666666667</v>
      </c>
      <c r="BF327" s="21">
        <f t="shared" si="89"/>
        <v>7.4666666666666668</v>
      </c>
      <c r="BG327" s="3" t="s">
        <v>2360</v>
      </c>
    </row>
    <row r="328" spans="1:59" ht="13" x14ac:dyDescent="0.15">
      <c r="A328" s="2">
        <v>43349.461314456013</v>
      </c>
      <c r="B328" s="3" t="s">
        <v>29</v>
      </c>
      <c r="C328" s="3" t="s">
        <v>2624</v>
      </c>
      <c r="D328" s="3" t="s">
        <v>2584</v>
      </c>
      <c r="E328" s="58" t="s">
        <v>2585</v>
      </c>
      <c r="F328" s="3" t="s">
        <v>147</v>
      </c>
      <c r="G328" s="3" t="s">
        <v>2586</v>
      </c>
      <c r="H328" s="3" t="s">
        <v>66</v>
      </c>
      <c r="I328" s="3">
        <v>8</v>
      </c>
      <c r="J328" s="3" t="s">
        <v>2587</v>
      </c>
      <c r="K328" s="3">
        <v>6</v>
      </c>
      <c r="L328" s="3">
        <v>2.5</v>
      </c>
      <c r="M328" s="3">
        <v>1.3</v>
      </c>
      <c r="N328" s="3" t="s">
        <v>2588</v>
      </c>
      <c r="O328" s="3" t="s">
        <v>87</v>
      </c>
      <c r="P328" s="5"/>
      <c r="Q328" s="3">
        <v>7</v>
      </c>
      <c r="R328" s="3" t="s">
        <v>2589</v>
      </c>
      <c r="S328" s="3">
        <v>6</v>
      </c>
      <c r="T328" s="3" t="s">
        <v>2590</v>
      </c>
      <c r="U328" s="3" t="s">
        <v>46</v>
      </c>
      <c r="V328" s="3" t="s">
        <v>2591</v>
      </c>
      <c r="W328" s="3" t="s">
        <v>74</v>
      </c>
      <c r="X328" s="5"/>
      <c r="Y328" s="3" t="s">
        <v>50</v>
      </c>
      <c r="Z328" s="3" t="s">
        <v>2592</v>
      </c>
      <c r="AA328" s="3" t="s">
        <v>52</v>
      </c>
      <c r="AB328" s="3">
        <v>68</v>
      </c>
      <c r="AC328" s="3" t="s">
        <v>2593</v>
      </c>
      <c r="AD328" s="3">
        <v>4</v>
      </c>
      <c r="AE328" s="5"/>
      <c r="AF328" s="3">
        <v>1</v>
      </c>
      <c r="AG328" s="3" t="s">
        <v>2594</v>
      </c>
      <c r="AH328" s="3">
        <v>1</v>
      </c>
      <c r="AI328" s="3">
        <v>2</v>
      </c>
      <c r="AJ328" s="3" t="s">
        <v>2595</v>
      </c>
      <c r="AK328" s="3" t="s">
        <v>111</v>
      </c>
      <c r="AL328" s="3" t="s">
        <v>2596</v>
      </c>
      <c r="AM328" s="3" t="s">
        <v>2597</v>
      </c>
      <c r="AN328" s="3"/>
      <c r="AO328" s="3"/>
      <c r="AP328" s="1">
        <f t="shared" ref="AP328:AP358" si="106">1*LEFT($I328,2)</f>
        <v>8</v>
      </c>
      <c r="AQ328" s="1">
        <f t="shared" ref="AQ328:AQ358" si="107">1*LEFT($K328,2)</f>
        <v>6</v>
      </c>
      <c r="AR328" s="1">
        <f t="shared" ref="AR328:AR358" si="108">1*LEFT($O328,2)</f>
        <v>10</v>
      </c>
      <c r="AS328" s="1">
        <f t="shared" ref="AS328:AS358" si="109">1*LEFT($Q328,2)</f>
        <v>7</v>
      </c>
      <c r="AT328" s="1">
        <f t="shared" ref="AT328:AT358" si="110">1*LEFT($S328,2)</f>
        <v>6</v>
      </c>
      <c r="AU328" s="1">
        <f t="shared" ref="AU328:AU358" si="111">1*LEFT($U328,2)</f>
        <v>5</v>
      </c>
      <c r="AV328" s="1">
        <f t="shared" ref="AV328:AV358" si="112">1*LEFT($W328,2)</f>
        <v>5</v>
      </c>
      <c r="AW328" s="1">
        <f t="shared" ref="AW328:AW358" si="113">1*LEFT($Y328,2)</f>
        <v>0</v>
      </c>
      <c r="AX328" s="1">
        <f t="shared" ref="AX328:AX358" si="114">1*LEFT($AA328,2)</f>
        <v>5</v>
      </c>
      <c r="AY328" s="1">
        <f t="shared" ref="AY328:AY358" si="115">1*LEFT($AD328,2)</f>
        <v>4</v>
      </c>
      <c r="AZ328" s="1">
        <f t="shared" ref="AZ328:AZ358" si="116">1*LEFT($AF328,2)</f>
        <v>1</v>
      </c>
      <c r="BA328" s="1">
        <f t="shared" ref="BA328:BA358" si="117">1*LEFT($AH328,2)</f>
        <v>1</v>
      </c>
      <c r="BB328" s="1">
        <f t="shared" ref="BB328:BB358" si="118">1*LEFT($AK328,2)</f>
        <v>5</v>
      </c>
      <c r="BC328" s="21">
        <f t="shared" ref="BC328:BC358" si="119">((AP328*3)+(AQ328*3)+(AR328*3)+(AS328*3)+(AT328*3))/15</f>
        <v>7.4</v>
      </c>
      <c r="BD328" s="21">
        <f t="shared" ref="BD328:BD358" si="120">((AU328*3)+(AV328*2)+(AW328*1))/6</f>
        <v>4.166666666666667</v>
      </c>
      <c r="BE328" s="21">
        <f t="shared" ref="BE328:BE358" si="121">((AX328*2)+(AY328*1)+(AZ328*1)+(BA328*2))/6</f>
        <v>2.8333333333333335</v>
      </c>
      <c r="BF328" s="21">
        <f t="shared" ref="BF328:BF358" si="122">((AP328*3)+(AQ328*3)+(AR328*3)+(AS328*3)+(AT328*3)+(AU328*3)+(AV328*2)+(AW328*1)+(AX328*2)+(AY328*1)+(AZ328*1)+(BA328*2)+(BB328*3))/30</f>
        <v>5.6</v>
      </c>
      <c r="BG328" s="3" t="s">
        <v>2584</v>
      </c>
    </row>
    <row r="329" spans="1:59" ht="13" x14ac:dyDescent="0.15">
      <c r="A329" s="2">
        <v>43349.523763171295</v>
      </c>
      <c r="B329" s="3" t="s">
        <v>29</v>
      </c>
      <c r="C329" s="3" t="s">
        <v>2598</v>
      </c>
      <c r="D329" s="3" t="s">
        <v>2584</v>
      </c>
      <c r="E329" s="58" t="s">
        <v>2585</v>
      </c>
      <c r="F329" s="3" t="s">
        <v>64</v>
      </c>
      <c r="G329" s="3" t="s">
        <v>2599</v>
      </c>
      <c r="H329" s="3" t="s">
        <v>66</v>
      </c>
      <c r="I329" s="3">
        <v>3</v>
      </c>
      <c r="J329" s="3" t="s">
        <v>2600</v>
      </c>
      <c r="K329" s="3" t="s">
        <v>38</v>
      </c>
      <c r="L329" s="5"/>
      <c r="M329" s="5"/>
      <c r="N329" s="3" t="s">
        <v>2601</v>
      </c>
      <c r="O329" s="3">
        <v>7</v>
      </c>
      <c r="P329" s="3" t="s">
        <v>2602</v>
      </c>
      <c r="Q329" s="3">
        <v>1</v>
      </c>
      <c r="R329" s="3" t="s">
        <v>2603</v>
      </c>
      <c r="S329" s="3">
        <v>1</v>
      </c>
      <c r="T329" s="3" t="s">
        <v>2604</v>
      </c>
      <c r="U329" s="3" t="s">
        <v>91</v>
      </c>
      <c r="V329" s="5"/>
      <c r="W329" s="3" t="s">
        <v>48</v>
      </c>
      <c r="X329" s="5"/>
      <c r="Y329" s="3">
        <v>1</v>
      </c>
      <c r="Z329" s="5"/>
      <c r="AA329" s="3" t="s">
        <v>777</v>
      </c>
      <c r="AB329" s="5"/>
      <c r="AC329" s="3" t="s">
        <v>2605</v>
      </c>
      <c r="AD329" s="3">
        <v>6</v>
      </c>
      <c r="AE329" s="5"/>
      <c r="AF329" s="3" t="s">
        <v>552</v>
      </c>
      <c r="AG329" s="5"/>
      <c r="AH329" s="3">
        <v>7</v>
      </c>
      <c r="AI329" s="5"/>
      <c r="AJ329" s="5"/>
      <c r="AK329" s="3" t="s">
        <v>111</v>
      </c>
      <c r="AL329" s="3" t="s">
        <v>2606</v>
      </c>
      <c r="AM329" s="3" t="s">
        <v>2607</v>
      </c>
      <c r="AN329" s="3"/>
      <c r="AO329" s="3"/>
      <c r="AP329" s="1">
        <f t="shared" si="106"/>
        <v>3</v>
      </c>
      <c r="AQ329" s="1">
        <f t="shared" si="107"/>
        <v>5</v>
      </c>
      <c r="AR329" s="1">
        <f t="shared" si="108"/>
        <v>7</v>
      </c>
      <c r="AS329" s="1">
        <f t="shared" si="109"/>
        <v>1</v>
      </c>
      <c r="AT329" s="1">
        <f t="shared" si="110"/>
        <v>1</v>
      </c>
      <c r="AU329" s="1">
        <f t="shared" si="111"/>
        <v>0</v>
      </c>
      <c r="AV329" s="1">
        <f t="shared" si="112"/>
        <v>0</v>
      </c>
      <c r="AW329" s="1">
        <f t="shared" si="113"/>
        <v>1</v>
      </c>
      <c r="AX329" s="1">
        <f t="shared" si="114"/>
        <v>0</v>
      </c>
      <c r="AY329" s="1">
        <f t="shared" si="115"/>
        <v>6</v>
      </c>
      <c r="AZ329" s="1">
        <f t="shared" si="116"/>
        <v>0</v>
      </c>
      <c r="BA329" s="1">
        <f t="shared" si="117"/>
        <v>7</v>
      </c>
      <c r="BB329" s="1">
        <f t="shared" si="118"/>
        <v>5</v>
      </c>
      <c r="BC329" s="21">
        <f t="shared" si="119"/>
        <v>3.4</v>
      </c>
      <c r="BD329" s="21">
        <f t="shared" si="120"/>
        <v>0.16666666666666666</v>
      </c>
      <c r="BE329" s="21">
        <f t="shared" si="121"/>
        <v>3.3333333333333335</v>
      </c>
      <c r="BF329" s="21">
        <f t="shared" si="122"/>
        <v>2.9</v>
      </c>
      <c r="BG329" s="3" t="s">
        <v>2584</v>
      </c>
    </row>
    <row r="330" spans="1:59" ht="13" x14ac:dyDescent="0.15">
      <c r="A330" s="2">
        <v>43350.456627835651</v>
      </c>
      <c r="B330" s="3" t="s">
        <v>29</v>
      </c>
      <c r="C330" s="3" t="s">
        <v>2608</v>
      </c>
      <c r="D330" s="3" t="s">
        <v>2584</v>
      </c>
      <c r="E330" s="58" t="s">
        <v>2585</v>
      </c>
      <c r="F330" s="3" t="s">
        <v>100</v>
      </c>
      <c r="G330" s="3" t="s">
        <v>2609</v>
      </c>
      <c r="H330" s="3" t="s">
        <v>35</v>
      </c>
      <c r="I330" s="3" t="s">
        <v>36</v>
      </c>
      <c r="J330" s="3" t="s">
        <v>2610</v>
      </c>
      <c r="K330" s="3" t="s">
        <v>38</v>
      </c>
      <c r="L330" s="5"/>
      <c r="M330" s="5"/>
      <c r="N330" s="5"/>
      <c r="O330" s="3" t="s">
        <v>87</v>
      </c>
      <c r="P330" s="5"/>
      <c r="Q330" s="3" t="s">
        <v>226</v>
      </c>
      <c r="R330" s="5"/>
      <c r="S330" s="3" t="s">
        <v>44</v>
      </c>
      <c r="T330" s="5"/>
      <c r="U330" s="3" t="s">
        <v>91</v>
      </c>
      <c r="V330" s="5"/>
      <c r="W330" s="3" t="s">
        <v>48</v>
      </c>
      <c r="X330" s="5"/>
      <c r="Y330" s="3" t="s">
        <v>50</v>
      </c>
      <c r="Z330" s="5"/>
      <c r="AA330" s="3" t="s">
        <v>52</v>
      </c>
      <c r="AB330" s="5"/>
      <c r="AC330" s="3" t="s">
        <v>2611</v>
      </c>
      <c r="AD330" s="3" t="s">
        <v>54</v>
      </c>
      <c r="AE330" s="5"/>
      <c r="AF330" s="3" t="s">
        <v>552</v>
      </c>
      <c r="AG330" s="5"/>
      <c r="AH330" s="3" t="s">
        <v>58</v>
      </c>
      <c r="AI330" s="5"/>
      <c r="AJ330" s="3" t="s">
        <v>2612</v>
      </c>
      <c r="AK330" s="3" t="s">
        <v>574</v>
      </c>
      <c r="AL330" s="5"/>
      <c r="AM330" s="3" t="s">
        <v>2613</v>
      </c>
      <c r="AN330" s="3"/>
      <c r="AO330" s="3"/>
      <c r="AP330" s="1">
        <f t="shared" si="106"/>
        <v>5</v>
      </c>
      <c r="AQ330" s="1">
        <f t="shared" si="107"/>
        <v>5</v>
      </c>
      <c r="AR330" s="1">
        <f t="shared" si="108"/>
        <v>10</v>
      </c>
      <c r="AS330" s="1">
        <f t="shared" si="109"/>
        <v>10</v>
      </c>
      <c r="AT330" s="1">
        <f t="shared" si="110"/>
        <v>5</v>
      </c>
      <c r="AU330" s="1">
        <f t="shared" si="111"/>
        <v>0</v>
      </c>
      <c r="AV330" s="1">
        <f t="shared" si="112"/>
        <v>0</v>
      </c>
      <c r="AW330" s="1">
        <f t="shared" si="113"/>
        <v>0</v>
      </c>
      <c r="AX330" s="1">
        <f t="shared" si="114"/>
        <v>5</v>
      </c>
      <c r="AY330" s="1">
        <f t="shared" si="115"/>
        <v>5</v>
      </c>
      <c r="AZ330" s="1">
        <f t="shared" si="116"/>
        <v>0</v>
      </c>
      <c r="BA330" s="1">
        <f t="shared" si="117"/>
        <v>0</v>
      </c>
      <c r="BB330" s="1">
        <f t="shared" si="118"/>
        <v>0</v>
      </c>
      <c r="BC330" s="21">
        <f t="shared" si="119"/>
        <v>7</v>
      </c>
      <c r="BD330" s="21">
        <f t="shared" si="120"/>
        <v>0</v>
      </c>
      <c r="BE330" s="21">
        <f t="shared" si="121"/>
        <v>2.5</v>
      </c>
      <c r="BF330" s="21">
        <f t="shared" si="122"/>
        <v>4</v>
      </c>
      <c r="BG330" s="3" t="s">
        <v>2584</v>
      </c>
    </row>
    <row r="331" spans="1:59" ht="13" x14ac:dyDescent="0.15">
      <c r="A331" s="2">
        <v>43350.706137696761</v>
      </c>
      <c r="B331" s="3" t="s">
        <v>29</v>
      </c>
      <c r="C331" s="3" t="s">
        <v>2624</v>
      </c>
      <c r="D331" s="3" t="s">
        <v>2584</v>
      </c>
      <c r="E331" s="58" t="s">
        <v>2585</v>
      </c>
      <c r="F331" s="3" t="s">
        <v>187</v>
      </c>
      <c r="G331" s="3" t="s">
        <v>2614</v>
      </c>
      <c r="H331" s="3" t="s">
        <v>66</v>
      </c>
      <c r="I331" s="3">
        <v>6</v>
      </c>
      <c r="J331" s="3" t="s">
        <v>2615</v>
      </c>
      <c r="K331" s="3">
        <v>7</v>
      </c>
      <c r="L331" s="3">
        <v>2.4</v>
      </c>
      <c r="M331" s="3">
        <v>1.9</v>
      </c>
      <c r="N331" s="3" t="s">
        <v>2616</v>
      </c>
      <c r="O331" s="3" t="s">
        <v>87</v>
      </c>
      <c r="P331" s="5"/>
      <c r="Q331" s="3">
        <v>8</v>
      </c>
      <c r="R331" s="3" t="s">
        <v>2617</v>
      </c>
      <c r="S331" s="3">
        <v>4</v>
      </c>
      <c r="T331" s="3" t="s">
        <v>2618</v>
      </c>
      <c r="U331" s="3" t="s">
        <v>46</v>
      </c>
      <c r="V331" s="5"/>
      <c r="W331" s="3">
        <v>7</v>
      </c>
      <c r="X331" s="3" t="s">
        <v>2619</v>
      </c>
      <c r="Y331" s="3" t="s">
        <v>50</v>
      </c>
      <c r="Z331" s="5"/>
      <c r="AA331" s="3">
        <v>2</v>
      </c>
      <c r="AB331" s="3">
        <v>80</v>
      </c>
      <c r="AC331" s="3" t="s">
        <v>2620</v>
      </c>
      <c r="AD331" s="3" t="s">
        <v>54</v>
      </c>
      <c r="AE331" s="5"/>
      <c r="AF331" s="3">
        <v>2</v>
      </c>
      <c r="AG331" s="3" t="s">
        <v>2621</v>
      </c>
      <c r="AH331" s="3">
        <v>3</v>
      </c>
      <c r="AI331" s="3">
        <v>10</v>
      </c>
      <c r="AJ331" s="3" t="s">
        <v>2622</v>
      </c>
      <c r="AK331" s="3" t="s">
        <v>111</v>
      </c>
      <c r="AL331" s="5"/>
      <c r="AM331" s="3" t="s">
        <v>2623</v>
      </c>
      <c r="AN331" s="3"/>
      <c r="AO331" s="3"/>
      <c r="AP331" s="1">
        <f t="shared" si="106"/>
        <v>6</v>
      </c>
      <c r="AQ331" s="1">
        <f t="shared" si="107"/>
        <v>7</v>
      </c>
      <c r="AR331" s="1">
        <f t="shared" si="108"/>
        <v>10</v>
      </c>
      <c r="AS331" s="1">
        <f t="shared" si="109"/>
        <v>8</v>
      </c>
      <c r="AT331" s="1">
        <f t="shared" si="110"/>
        <v>4</v>
      </c>
      <c r="AU331" s="1">
        <f t="shared" si="111"/>
        <v>5</v>
      </c>
      <c r="AV331" s="1">
        <f t="shared" si="112"/>
        <v>7</v>
      </c>
      <c r="AW331" s="1">
        <f t="shared" si="113"/>
        <v>0</v>
      </c>
      <c r="AX331" s="1">
        <f t="shared" si="114"/>
        <v>2</v>
      </c>
      <c r="AY331" s="1">
        <f t="shared" si="115"/>
        <v>5</v>
      </c>
      <c r="AZ331" s="1">
        <f t="shared" si="116"/>
        <v>2</v>
      </c>
      <c r="BA331" s="1">
        <f t="shared" si="117"/>
        <v>3</v>
      </c>
      <c r="BB331" s="1">
        <f t="shared" si="118"/>
        <v>5</v>
      </c>
      <c r="BC331" s="21">
        <f t="shared" si="119"/>
        <v>7</v>
      </c>
      <c r="BD331" s="21">
        <f t="shared" si="120"/>
        <v>4.833333333333333</v>
      </c>
      <c r="BE331" s="21">
        <f t="shared" si="121"/>
        <v>2.8333333333333335</v>
      </c>
      <c r="BF331" s="21">
        <f t="shared" si="122"/>
        <v>5.5333333333333332</v>
      </c>
      <c r="BG331" s="3" t="s">
        <v>2584</v>
      </c>
    </row>
    <row r="332" spans="1:59" ht="13" x14ac:dyDescent="0.15">
      <c r="A332" s="2">
        <v>43350.715972951388</v>
      </c>
      <c r="B332" s="3" t="s">
        <v>29</v>
      </c>
      <c r="C332" s="3" t="s">
        <v>2624</v>
      </c>
      <c r="D332" s="3" t="s">
        <v>2584</v>
      </c>
      <c r="E332" s="58" t="s">
        <v>2585</v>
      </c>
      <c r="F332" s="3" t="s">
        <v>33</v>
      </c>
      <c r="G332" s="3" t="s">
        <v>2625</v>
      </c>
      <c r="H332" s="3" t="s">
        <v>35</v>
      </c>
      <c r="I332" s="3">
        <v>9</v>
      </c>
      <c r="J332" s="3" t="s">
        <v>2626</v>
      </c>
      <c r="K332" s="3">
        <v>9</v>
      </c>
      <c r="L332" s="3">
        <v>3</v>
      </c>
      <c r="M332" s="3">
        <v>2.5</v>
      </c>
      <c r="N332" s="3" t="s">
        <v>2627</v>
      </c>
      <c r="O332" s="3" t="s">
        <v>87</v>
      </c>
      <c r="P332" s="5"/>
      <c r="Q332" s="3">
        <v>9</v>
      </c>
      <c r="R332" s="3" t="s">
        <v>2628</v>
      </c>
      <c r="S332" s="3" t="s">
        <v>44</v>
      </c>
      <c r="T332" s="3" t="s">
        <v>2629</v>
      </c>
      <c r="U332" s="3">
        <v>3</v>
      </c>
      <c r="V332" s="3" t="s">
        <v>2630</v>
      </c>
      <c r="W332" s="3">
        <v>2</v>
      </c>
      <c r="X332" s="3" t="s">
        <v>2631</v>
      </c>
      <c r="Y332" s="3" t="s">
        <v>50</v>
      </c>
      <c r="Z332" s="3" t="s">
        <v>2632</v>
      </c>
      <c r="AA332" s="3" t="s">
        <v>52</v>
      </c>
      <c r="AB332" s="3">
        <v>75</v>
      </c>
      <c r="AC332" s="3" t="s">
        <v>2633</v>
      </c>
      <c r="AD332" s="3">
        <v>7</v>
      </c>
      <c r="AE332" s="3" t="s">
        <v>2634</v>
      </c>
      <c r="AF332" s="3">
        <v>8</v>
      </c>
      <c r="AG332" s="3" t="s">
        <v>2635</v>
      </c>
      <c r="AH332" s="3" t="s">
        <v>176</v>
      </c>
      <c r="AI332" s="3">
        <v>20</v>
      </c>
      <c r="AJ332" s="5"/>
      <c r="AK332" s="3">
        <v>6</v>
      </c>
      <c r="AL332" s="3" t="s">
        <v>2636</v>
      </c>
      <c r="AM332" s="3" t="s">
        <v>2637</v>
      </c>
      <c r="AN332" s="3"/>
      <c r="AO332" s="3"/>
      <c r="AP332" s="1">
        <f t="shared" si="106"/>
        <v>9</v>
      </c>
      <c r="AQ332" s="1">
        <f t="shared" si="107"/>
        <v>9</v>
      </c>
      <c r="AR332" s="1">
        <f t="shared" si="108"/>
        <v>10</v>
      </c>
      <c r="AS332" s="1">
        <f t="shared" si="109"/>
        <v>9</v>
      </c>
      <c r="AT332" s="1">
        <f t="shared" si="110"/>
        <v>5</v>
      </c>
      <c r="AU332" s="1">
        <f t="shared" si="111"/>
        <v>3</v>
      </c>
      <c r="AV332" s="1">
        <f t="shared" si="112"/>
        <v>2</v>
      </c>
      <c r="AW332" s="1">
        <f t="shared" si="113"/>
        <v>0</v>
      </c>
      <c r="AX332" s="1">
        <f t="shared" si="114"/>
        <v>5</v>
      </c>
      <c r="AY332" s="1">
        <f t="shared" si="115"/>
        <v>7</v>
      </c>
      <c r="AZ332" s="1">
        <f t="shared" si="116"/>
        <v>8</v>
      </c>
      <c r="BA332" s="1">
        <f t="shared" si="117"/>
        <v>10</v>
      </c>
      <c r="BB332" s="1">
        <f t="shared" si="118"/>
        <v>6</v>
      </c>
      <c r="BC332" s="21">
        <f t="shared" si="119"/>
        <v>8.4</v>
      </c>
      <c r="BD332" s="21">
        <f t="shared" si="120"/>
        <v>2.1666666666666665</v>
      </c>
      <c r="BE332" s="21">
        <f t="shared" si="121"/>
        <v>7.5</v>
      </c>
      <c r="BF332" s="21">
        <f t="shared" si="122"/>
        <v>6.7333333333333334</v>
      </c>
      <c r="BG332" s="3" t="s">
        <v>2584</v>
      </c>
    </row>
    <row r="333" spans="1:59" ht="13" x14ac:dyDescent="0.15">
      <c r="A333" s="2">
        <v>43350.733317384264</v>
      </c>
      <c r="B333" s="3" t="s">
        <v>29</v>
      </c>
      <c r="C333" s="3" t="s">
        <v>2624</v>
      </c>
      <c r="D333" s="3" t="s">
        <v>2584</v>
      </c>
      <c r="E333" s="58" t="s">
        <v>2585</v>
      </c>
      <c r="F333" s="3" t="s">
        <v>187</v>
      </c>
      <c r="G333" s="3" t="s">
        <v>2638</v>
      </c>
      <c r="H333" s="3" t="s">
        <v>35</v>
      </c>
      <c r="I333" s="3">
        <v>9</v>
      </c>
      <c r="J333" s="3" t="s">
        <v>2639</v>
      </c>
      <c r="K333" s="3" t="s">
        <v>38</v>
      </c>
      <c r="L333" s="3">
        <v>2.8</v>
      </c>
      <c r="M333" s="3">
        <v>1.2</v>
      </c>
      <c r="N333" s="5"/>
      <c r="O333" s="3" t="s">
        <v>87</v>
      </c>
      <c r="P333" s="5"/>
      <c r="Q333" s="3">
        <v>6</v>
      </c>
      <c r="R333" s="3" t="s">
        <v>2640</v>
      </c>
      <c r="S333" s="3">
        <v>7</v>
      </c>
      <c r="T333" s="3" t="s">
        <v>2641</v>
      </c>
      <c r="U333" s="3">
        <v>9</v>
      </c>
      <c r="V333" s="3" t="s">
        <v>2642</v>
      </c>
      <c r="W333" s="3" t="s">
        <v>48</v>
      </c>
      <c r="X333" s="3" t="s">
        <v>2643</v>
      </c>
      <c r="Y333" s="3" t="s">
        <v>50</v>
      </c>
      <c r="Z333" s="5"/>
      <c r="AA333" s="3" t="s">
        <v>291</v>
      </c>
      <c r="AB333" s="3">
        <v>60</v>
      </c>
      <c r="AC333" s="3" t="s">
        <v>2644</v>
      </c>
      <c r="AD333" s="3">
        <v>8</v>
      </c>
      <c r="AE333" s="3" t="s">
        <v>2645</v>
      </c>
      <c r="AF333" s="3">
        <v>3</v>
      </c>
      <c r="AG333" s="3" t="s">
        <v>2646</v>
      </c>
      <c r="AH333" s="3" t="s">
        <v>197</v>
      </c>
      <c r="AI333" s="3">
        <v>0</v>
      </c>
      <c r="AJ333" s="3" t="s">
        <v>2647</v>
      </c>
      <c r="AK333" s="3">
        <v>8</v>
      </c>
      <c r="AL333" s="3" t="s">
        <v>2648</v>
      </c>
      <c r="AM333" s="3" t="s">
        <v>2649</v>
      </c>
      <c r="AN333" s="3"/>
      <c r="AO333" s="3"/>
      <c r="AP333" s="1">
        <f t="shared" si="106"/>
        <v>9</v>
      </c>
      <c r="AQ333" s="1">
        <f t="shared" si="107"/>
        <v>5</v>
      </c>
      <c r="AR333" s="1">
        <f t="shared" si="108"/>
        <v>10</v>
      </c>
      <c r="AS333" s="1">
        <f t="shared" si="109"/>
        <v>6</v>
      </c>
      <c r="AT333" s="1">
        <f t="shared" si="110"/>
        <v>7</v>
      </c>
      <c r="AU333" s="1">
        <f t="shared" si="111"/>
        <v>9</v>
      </c>
      <c r="AV333" s="1">
        <f t="shared" si="112"/>
        <v>0</v>
      </c>
      <c r="AW333" s="1">
        <f t="shared" si="113"/>
        <v>0</v>
      </c>
      <c r="AX333" s="1">
        <f t="shared" si="114"/>
        <v>10</v>
      </c>
      <c r="AY333" s="1">
        <f t="shared" si="115"/>
        <v>8</v>
      </c>
      <c r="AZ333" s="1">
        <f t="shared" si="116"/>
        <v>3</v>
      </c>
      <c r="BA333" s="1">
        <f t="shared" si="117"/>
        <v>5</v>
      </c>
      <c r="BB333" s="1">
        <f t="shared" si="118"/>
        <v>8</v>
      </c>
      <c r="BC333" s="21">
        <f t="shared" si="119"/>
        <v>7.4</v>
      </c>
      <c r="BD333" s="21">
        <f t="shared" si="120"/>
        <v>4.5</v>
      </c>
      <c r="BE333" s="21">
        <f t="shared" si="121"/>
        <v>6.833333333333333</v>
      </c>
      <c r="BF333" s="21">
        <f t="shared" si="122"/>
        <v>6.7666666666666666</v>
      </c>
      <c r="BG333" s="3" t="s">
        <v>2584</v>
      </c>
    </row>
    <row r="334" spans="1:59" ht="13" x14ac:dyDescent="0.15">
      <c r="A334" s="2">
        <v>43350.818032256946</v>
      </c>
      <c r="B334" s="3" t="s">
        <v>29</v>
      </c>
      <c r="C334" s="3" t="s">
        <v>2624</v>
      </c>
      <c r="D334" s="3" t="s">
        <v>2584</v>
      </c>
      <c r="E334" s="58" t="s">
        <v>2585</v>
      </c>
      <c r="F334" s="3" t="s">
        <v>187</v>
      </c>
      <c r="G334" s="3" t="s">
        <v>2650</v>
      </c>
      <c r="H334" s="3" t="s">
        <v>66</v>
      </c>
      <c r="I334" s="3">
        <v>7</v>
      </c>
      <c r="J334" s="3" t="s">
        <v>2651</v>
      </c>
      <c r="K334" s="3">
        <v>8</v>
      </c>
      <c r="L334" s="4">
        <v>2.8</v>
      </c>
      <c r="M334" s="3">
        <v>2</v>
      </c>
      <c r="N334" s="3" t="s">
        <v>2652</v>
      </c>
      <c r="O334" s="3" t="s">
        <v>87</v>
      </c>
      <c r="P334" s="5"/>
      <c r="Q334" s="3" t="s">
        <v>42</v>
      </c>
      <c r="R334" s="3" t="s">
        <v>2653</v>
      </c>
      <c r="S334" s="3" t="s">
        <v>44</v>
      </c>
      <c r="T334" s="3" t="s">
        <v>2654</v>
      </c>
      <c r="U334" s="3">
        <v>8</v>
      </c>
      <c r="V334" s="3" t="s">
        <v>2655</v>
      </c>
      <c r="W334" s="3" t="s">
        <v>1072</v>
      </c>
      <c r="X334" s="3" t="s">
        <v>2656</v>
      </c>
      <c r="Y334" s="3" t="s">
        <v>50</v>
      </c>
      <c r="Z334" s="5"/>
      <c r="AA334" s="3">
        <v>1</v>
      </c>
      <c r="AB334" s="3">
        <v>90</v>
      </c>
      <c r="AC334" s="3" t="s">
        <v>2657</v>
      </c>
      <c r="AD334" s="3" t="s">
        <v>54</v>
      </c>
      <c r="AE334" s="5"/>
      <c r="AF334" s="3">
        <v>2</v>
      </c>
      <c r="AG334" s="3" t="s">
        <v>2658</v>
      </c>
      <c r="AH334" s="3" t="s">
        <v>197</v>
      </c>
      <c r="AI334" s="3">
        <v>10</v>
      </c>
      <c r="AJ334" s="3" t="s">
        <v>2659</v>
      </c>
      <c r="AK334" s="3">
        <v>6</v>
      </c>
      <c r="AL334" s="3" t="s">
        <v>2660</v>
      </c>
      <c r="AM334" s="3" t="s">
        <v>2661</v>
      </c>
      <c r="AN334" s="3"/>
      <c r="AO334" s="3"/>
      <c r="AP334" s="1">
        <f t="shared" si="106"/>
        <v>7</v>
      </c>
      <c r="AQ334" s="1">
        <f t="shared" si="107"/>
        <v>8</v>
      </c>
      <c r="AR334" s="1">
        <f t="shared" si="108"/>
        <v>10</v>
      </c>
      <c r="AS334" s="1">
        <f t="shared" si="109"/>
        <v>5</v>
      </c>
      <c r="AT334" s="1">
        <f t="shared" si="110"/>
        <v>5</v>
      </c>
      <c r="AU334" s="1">
        <f t="shared" si="111"/>
        <v>8</v>
      </c>
      <c r="AV334" s="1">
        <f t="shared" si="112"/>
        <v>10</v>
      </c>
      <c r="AW334" s="1">
        <f t="shared" si="113"/>
        <v>0</v>
      </c>
      <c r="AX334" s="1">
        <f t="shared" si="114"/>
        <v>1</v>
      </c>
      <c r="AY334" s="1">
        <f t="shared" si="115"/>
        <v>5</v>
      </c>
      <c r="AZ334" s="1">
        <f t="shared" si="116"/>
        <v>2</v>
      </c>
      <c r="BA334" s="1">
        <f t="shared" si="117"/>
        <v>5</v>
      </c>
      <c r="BB334" s="1">
        <f t="shared" si="118"/>
        <v>6</v>
      </c>
      <c r="BC334" s="21">
        <f t="shared" si="119"/>
        <v>7</v>
      </c>
      <c r="BD334" s="21">
        <f t="shared" si="120"/>
        <v>7.333333333333333</v>
      </c>
      <c r="BE334" s="21">
        <f t="shared" si="121"/>
        <v>3.1666666666666665</v>
      </c>
      <c r="BF334" s="21">
        <f t="shared" si="122"/>
        <v>6.2</v>
      </c>
      <c r="BG334" s="3" t="s">
        <v>2584</v>
      </c>
    </row>
    <row r="335" spans="1:59" ht="13" x14ac:dyDescent="0.15">
      <c r="A335" s="2">
        <v>43350.828065208334</v>
      </c>
      <c r="B335" s="3" t="s">
        <v>29</v>
      </c>
      <c r="C335" s="3" t="s">
        <v>2624</v>
      </c>
      <c r="D335" s="3" t="s">
        <v>2584</v>
      </c>
      <c r="E335" s="58" t="s">
        <v>2585</v>
      </c>
      <c r="F335" s="3" t="s">
        <v>187</v>
      </c>
      <c r="G335" s="3" t="s">
        <v>2662</v>
      </c>
      <c r="H335" s="3" t="s">
        <v>35</v>
      </c>
      <c r="I335" s="3" t="s">
        <v>36</v>
      </c>
      <c r="J335" s="3" t="s">
        <v>2663</v>
      </c>
      <c r="K335" s="3">
        <v>7</v>
      </c>
      <c r="L335" s="4">
        <v>2.7</v>
      </c>
      <c r="M335" s="4">
        <v>2.1</v>
      </c>
      <c r="N335" s="5"/>
      <c r="O335" s="3" t="s">
        <v>87</v>
      </c>
      <c r="P335" s="5"/>
      <c r="Q335" s="3">
        <v>8</v>
      </c>
      <c r="R335" s="3" t="s">
        <v>2664</v>
      </c>
      <c r="S335" s="3">
        <v>7</v>
      </c>
      <c r="T335" s="3" t="s">
        <v>2665</v>
      </c>
      <c r="U335" s="3" t="s">
        <v>183</v>
      </c>
      <c r="V335" s="3" t="s">
        <v>2666</v>
      </c>
      <c r="W335" s="3" t="s">
        <v>48</v>
      </c>
      <c r="X335" s="3" t="s">
        <v>2667</v>
      </c>
      <c r="Y335" s="3" t="s">
        <v>50</v>
      </c>
      <c r="Z335" s="5"/>
      <c r="AA335" s="3" t="s">
        <v>291</v>
      </c>
      <c r="AB335" s="3">
        <v>60</v>
      </c>
      <c r="AC335" s="5"/>
      <c r="AD335" s="3">
        <v>7</v>
      </c>
      <c r="AE335" s="3" t="s">
        <v>2668</v>
      </c>
      <c r="AF335" s="3">
        <v>1</v>
      </c>
      <c r="AG335" s="3" t="s">
        <v>2669</v>
      </c>
      <c r="AH335" s="3" t="s">
        <v>197</v>
      </c>
      <c r="AI335" s="3">
        <v>10</v>
      </c>
      <c r="AJ335" s="3" t="s">
        <v>2670</v>
      </c>
      <c r="AK335" s="3">
        <v>4</v>
      </c>
      <c r="AL335" s="3" t="s">
        <v>2671</v>
      </c>
      <c r="AM335" s="3" t="s">
        <v>2672</v>
      </c>
      <c r="AN335" s="3"/>
      <c r="AO335" s="3"/>
      <c r="AP335" s="1">
        <f t="shared" si="106"/>
        <v>5</v>
      </c>
      <c r="AQ335" s="1">
        <f t="shared" si="107"/>
        <v>7</v>
      </c>
      <c r="AR335" s="1">
        <f t="shared" si="108"/>
        <v>10</v>
      </c>
      <c r="AS335" s="1">
        <f t="shared" si="109"/>
        <v>8</v>
      </c>
      <c r="AT335" s="1">
        <f t="shared" si="110"/>
        <v>7</v>
      </c>
      <c r="AU335" s="1">
        <f t="shared" si="111"/>
        <v>10</v>
      </c>
      <c r="AV335" s="1">
        <f t="shared" si="112"/>
        <v>0</v>
      </c>
      <c r="AW335" s="1">
        <f t="shared" si="113"/>
        <v>0</v>
      </c>
      <c r="AX335" s="1">
        <f t="shared" si="114"/>
        <v>10</v>
      </c>
      <c r="AY335" s="1">
        <f t="shared" si="115"/>
        <v>7</v>
      </c>
      <c r="AZ335" s="1">
        <f t="shared" si="116"/>
        <v>1</v>
      </c>
      <c r="BA335" s="1">
        <f t="shared" si="117"/>
        <v>5</v>
      </c>
      <c r="BB335" s="1">
        <f t="shared" si="118"/>
        <v>4</v>
      </c>
      <c r="BC335" s="21">
        <f t="shared" si="119"/>
        <v>7.4</v>
      </c>
      <c r="BD335" s="21">
        <f t="shared" si="120"/>
        <v>5</v>
      </c>
      <c r="BE335" s="21">
        <f t="shared" si="121"/>
        <v>6.333333333333333</v>
      </c>
      <c r="BF335" s="21">
        <f t="shared" si="122"/>
        <v>6.3666666666666663</v>
      </c>
      <c r="BG335" s="3" t="s">
        <v>2584</v>
      </c>
    </row>
    <row r="336" spans="1:59" ht="13" x14ac:dyDescent="0.15">
      <c r="A336" s="2">
        <v>43350.839238518514</v>
      </c>
      <c r="B336" s="3" t="s">
        <v>29</v>
      </c>
      <c r="C336" s="3" t="s">
        <v>2624</v>
      </c>
      <c r="D336" s="3" t="s">
        <v>2584</v>
      </c>
      <c r="E336" s="58" t="s">
        <v>2585</v>
      </c>
      <c r="F336" s="3" t="s">
        <v>187</v>
      </c>
      <c r="G336" s="3" t="s">
        <v>2673</v>
      </c>
      <c r="H336" s="3" t="s">
        <v>35</v>
      </c>
      <c r="I336" s="3">
        <v>4</v>
      </c>
      <c r="J336" s="3" t="s">
        <v>2674</v>
      </c>
      <c r="K336" s="3">
        <v>6</v>
      </c>
      <c r="L336" s="4">
        <v>2.2999999999999998</v>
      </c>
      <c r="M336" s="4">
        <v>1.5</v>
      </c>
      <c r="N336" s="3" t="s">
        <v>2675</v>
      </c>
      <c r="O336" s="3" t="s">
        <v>87</v>
      </c>
      <c r="P336" s="5"/>
      <c r="Q336" s="3" t="s">
        <v>42</v>
      </c>
      <c r="R336" s="3" t="s">
        <v>2676</v>
      </c>
      <c r="S336" s="3">
        <v>3</v>
      </c>
      <c r="T336" s="3" t="s">
        <v>2677</v>
      </c>
      <c r="U336" s="3" t="s">
        <v>46</v>
      </c>
      <c r="V336" s="5"/>
      <c r="W336" s="3" t="s">
        <v>48</v>
      </c>
      <c r="X336" s="3" t="s">
        <v>2678</v>
      </c>
      <c r="Y336" s="3" t="s">
        <v>50</v>
      </c>
      <c r="Z336" s="5"/>
      <c r="AA336" s="3">
        <v>9</v>
      </c>
      <c r="AB336" s="3">
        <v>70</v>
      </c>
      <c r="AC336" s="3" t="s">
        <v>2679</v>
      </c>
      <c r="AD336" s="3">
        <v>6</v>
      </c>
      <c r="AE336" s="5"/>
      <c r="AF336" s="3">
        <v>2</v>
      </c>
      <c r="AG336" s="3" t="s">
        <v>2680</v>
      </c>
      <c r="AH336" s="3">
        <v>9</v>
      </c>
      <c r="AI336" s="3">
        <v>22</v>
      </c>
      <c r="AJ336" s="3" t="s">
        <v>2681</v>
      </c>
      <c r="AK336" s="3" t="s">
        <v>111</v>
      </c>
      <c r="AL336" s="3" t="s">
        <v>2682</v>
      </c>
      <c r="AM336" s="3" t="s">
        <v>2683</v>
      </c>
      <c r="AN336" s="3"/>
      <c r="AO336" s="3"/>
      <c r="AP336" s="1">
        <f t="shared" si="106"/>
        <v>4</v>
      </c>
      <c r="AQ336" s="1">
        <f t="shared" si="107"/>
        <v>6</v>
      </c>
      <c r="AR336" s="1">
        <f t="shared" si="108"/>
        <v>10</v>
      </c>
      <c r="AS336" s="1">
        <f t="shared" si="109"/>
        <v>5</v>
      </c>
      <c r="AT336" s="1">
        <f t="shared" si="110"/>
        <v>3</v>
      </c>
      <c r="AU336" s="1">
        <f t="shared" si="111"/>
        <v>5</v>
      </c>
      <c r="AV336" s="1">
        <f t="shared" si="112"/>
        <v>0</v>
      </c>
      <c r="AW336" s="1">
        <f t="shared" si="113"/>
        <v>0</v>
      </c>
      <c r="AX336" s="1">
        <f t="shared" si="114"/>
        <v>9</v>
      </c>
      <c r="AY336" s="1">
        <f t="shared" si="115"/>
        <v>6</v>
      </c>
      <c r="AZ336" s="1">
        <f t="shared" si="116"/>
        <v>2</v>
      </c>
      <c r="BA336" s="1">
        <f t="shared" si="117"/>
        <v>9</v>
      </c>
      <c r="BB336" s="1">
        <f t="shared" si="118"/>
        <v>5</v>
      </c>
      <c r="BC336" s="21">
        <f t="shared" si="119"/>
        <v>5.6</v>
      </c>
      <c r="BD336" s="21">
        <f t="shared" si="120"/>
        <v>2.5</v>
      </c>
      <c r="BE336" s="21">
        <f t="shared" si="121"/>
        <v>7.333333333333333</v>
      </c>
      <c r="BF336" s="21">
        <f t="shared" si="122"/>
        <v>5.2666666666666666</v>
      </c>
      <c r="BG336" s="3" t="s">
        <v>2584</v>
      </c>
    </row>
    <row r="337" spans="1:59" ht="13" x14ac:dyDescent="0.15">
      <c r="A337" s="2">
        <v>43351.477704386576</v>
      </c>
      <c r="B337" s="3" t="s">
        <v>29</v>
      </c>
      <c r="C337" s="3" t="s">
        <v>2624</v>
      </c>
      <c r="D337" s="3" t="s">
        <v>2584</v>
      </c>
      <c r="E337" s="58" t="s">
        <v>2585</v>
      </c>
      <c r="F337" s="3" t="s">
        <v>100</v>
      </c>
      <c r="G337" s="3" t="s">
        <v>2684</v>
      </c>
      <c r="H337" s="3" t="s">
        <v>264</v>
      </c>
      <c r="I337" s="3">
        <v>4</v>
      </c>
      <c r="J337" s="3" t="s">
        <v>2685</v>
      </c>
      <c r="K337" s="3" t="s">
        <v>38</v>
      </c>
      <c r="L337" s="4">
        <v>1.4</v>
      </c>
      <c r="M337" s="3">
        <v>0.9</v>
      </c>
      <c r="N337" s="3" t="s">
        <v>2686</v>
      </c>
      <c r="O337" s="3">
        <v>9</v>
      </c>
      <c r="P337" s="3" t="s">
        <v>2687</v>
      </c>
      <c r="Q337" s="3" t="s">
        <v>42</v>
      </c>
      <c r="R337" s="3" t="s">
        <v>2688</v>
      </c>
      <c r="S337" s="3" t="s">
        <v>90</v>
      </c>
      <c r="T337" s="3" t="s">
        <v>2689</v>
      </c>
      <c r="U337" s="3" t="s">
        <v>91</v>
      </c>
      <c r="V337" s="5"/>
      <c r="W337" s="3" t="s">
        <v>48</v>
      </c>
      <c r="X337" s="5"/>
      <c r="Y337" s="3" t="s">
        <v>50</v>
      </c>
      <c r="Z337" s="5"/>
      <c r="AA337" s="3" t="s">
        <v>291</v>
      </c>
      <c r="AB337" s="3">
        <v>60</v>
      </c>
      <c r="AC337" s="5"/>
      <c r="AD337" s="3">
        <v>7</v>
      </c>
      <c r="AE337" s="5"/>
      <c r="AF337" s="3">
        <v>3</v>
      </c>
      <c r="AG337" s="3" t="s">
        <v>2690</v>
      </c>
      <c r="AH337" s="3">
        <v>2</v>
      </c>
      <c r="AI337" s="3">
        <v>1</v>
      </c>
      <c r="AJ337" s="3" t="s">
        <v>2691</v>
      </c>
      <c r="AK337" s="3">
        <v>6</v>
      </c>
      <c r="AL337" s="3" t="s">
        <v>2692</v>
      </c>
      <c r="AM337" s="3" t="s">
        <v>2693</v>
      </c>
      <c r="AN337" s="3"/>
      <c r="AO337" s="3"/>
      <c r="AP337" s="1">
        <f t="shared" si="106"/>
        <v>4</v>
      </c>
      <c r="AQ337" s="1">
        <f t="shared" si="107"/>
        <v>5</v>
      </c>
      <c r="AR337" s="1">
        <f t="shared" si="108"/>
        <v>9</v>
      </c>
      <c r="AS337" s="1">
        <f t="shared" si="109"/>
        <v>5</v>
      </c>
      <c r="AT337" s="1">
        <f t="shared" si="110"/>
        <v>0</v>
      </c>
      <c r="AU337" s="1">
        <f t="shared" si="111"/>
        <v>0</v>
      </c>
      <c r="AV337" s="1">
        <f t="shared" si="112"/>
        <v>0</v>
      </c>
      <c r="AW337" s="1">
        <f t="shared" si="113"/>
        <v>0</v>
      </c>
      <c r="AX337" s="1">
        <f t="shared" si="114"/>
        <v>10</v>
      </c>
      <c r="AY337" s="1">
        <f t="shared" si="115"/>
        <v>7</v>
      </c>
      <c r="AZ337" s="1">
        <f t="shared" si="116"/>
        <v>3</v>
      </c>
      <c r="BA337" s="1">
        <f t="shared" si="117"/>
        <v>2</v>
      </c>
      <c r="BB337" s="1">
        <f t="shared" si="118"/>
        <v>6</v>
      </c>
      <c r="BC337" s="21">
        <f t="shared" si="119"/>
        <v>4.5999999999999996</v>
      </c>
      <c r="BD337" s="21">
        <f t="shared" si="120"/>
        <v>0</v>
      </c>
      <c r="BE337" s="21">
        <f t="shared" si="121"/>
        <v>5.666666666666667</v>
      </c>
      <c r="BF337" s="21">
        <f t="shared" si="122"/>
        <v>4.0333333333333332</v>
      </c>
      <c r="BG337" s="3" t="s">
        <v>2584</v>
      </c>
    </row>
    <row r="338" spans="1:59" ht="13" x14ac:dyDescent="0.15">
      <c r="A338" s="2">
        <v>43351.742611863425</v>
      </c>
      <c r="B338" s="3" t="s">
        <v>29</v>
      </c>
      <c r="C338" s="3" t="s">
        <v>2624</v>
      </c>
      <c r="D338" s="3" t="s">
        <v>2584</v>
      </c>
      <c r="E338" s="58" t="s">
        <v>2585</v>
      </c>
      <c r="F338" s="3" t="s">
        <v>187</v>
      </c>
      <c r="G338" s="3" t="s">
        <v>2694</v>
      </c>
      <c r="H338" s="3" t="s">
        <v>35</v>
      </c>
      <c r="I338" s="3">
        <v>4</v>
      </c>
      <c r="J338" s="3" t="s">
        <v>2695</v>
      </c>
      <c r="K338" s="3" t="s">
        <v>38</v>
      </c>
      <c r="L338" s="3">
        <v>1.8</v>
      </c>
      <c r="M338" s="3">
        <v>1.2</v>
      </c>
      <c r="N338" s="3" t="s">
        <v>2696</v>
      </c>
      <c r="O338" s="3">
        <v>2</v>
      </c>
      <c r="P338" s="3" t="s">
        <v>2697</v>
      </c>
      <c r="Q338" s="3" t="s">
        <v>42</v>
      </c>
      <c r="R338" s="3" t="s">
        <v>2698</v>
      </c>
      <c r="S338" s="3" t="s">
        <v>90</v>
      </c>
      <c r="T338" s="3" t="s">
        <v>2699</v>
      </c>
      <c r="U338" s="3" t="s">
        <v>91</v>
      </c>
      <c r="V338" s="3" t="s">
        <v>2700</v>
      </c>
      <c r="W338" s="3" t="s">
        <v>48</v>
      </c>
      <c r="X338" s="5"/>
      <c r="Y338" s="3" t="s">
        <v>50</v>
      </c>
      <c r="Z338" s="5"/>
      <c r="AA338" s="3" t="s">
        <v>291</v>
      </c>
      <c r="AB338" s="3">
        <v>68</v>
      </c>
      <c r="AC338" s="5"/>
      <c r="AD338" s="3">
        <v>7</v>
      </c>
      <c r="AE338" s="3" t="s">
        <v>2701</v>
      </c>
      <c r="AF338" s="3">
        <v>1</v>
      </c>
      <c r="AG338" s="3" t="s">
        <v>2702</v>
      </c>
      <c r="AH338" s="3" t="s">
        <v>197</v>
      </c>
      <c r="AI338" s="3">
        <v>5</v>
      </c>
      <c r="AJ338" s="5"/>
      <c r="AK338" s="3">
        <v>6</v>
      </c>
      <c r="AL338" s="3" t="s">
        <v>2703</v>
      </c>
      <c r="AM338" s="3" t="s">
        <v>2704</v>
      </c>
      <c r="AN338" s="3"/>
      <c r="AO338" s="3"/>
      <c r="AP338" s="1">
        <f t="shared" si="106"/>
        <v>4</v>
      </c>
      <c r="AQ338" s="1">
        <f t="shared" si="107"/>
        <v>5</v>
      </c>
      <c r="AR338" s="1">
        <f t="shared" si="108"/>
        <v>2</v>
      </c>
      <c r="AS338" s="1">
        <f t="shared" si="109"/>
        <v>5</v>
      </c>
      <c r="AT338" s="1">
        <f t="shared" si="110"/>
        <v>0</v>
      </c>
      <c r="AU338" s="1">
        <f t="shared" si="111"/>
        <v>0</v>
      </c>
      <c r="AV338" s="1">
        <f t="shared" si="112"/>
        <v>0</v>
      </c>
      <c r="AW338" s="1">
        <f t="shared" si="113"/>
        <v>0</v>
      </c>
      <c r="AX338" s="1">
        <f t="shared" si="114"/>
        <v>10</v>
      </c>
      <c r="AY338" s="1">
        <f t="shared" si="115"/>
        <v>7</v>
      </c>
      <c r="AZ338" s="1">
        <f t="shared" si="116"/>
        <v>1</v>
      </c>
      <c r="BA338" s="1">
        <f t="shared" si="117"/>
        <v>5</v>
      </c>
      <c r="BB338" s="1">
        <f t="shared" si="118"/>
        <v>6</v>
      </c>
      <c r="BC338" s="21">
        <f t="shared" si="119"/>
        <v>3.2</v>
      </c>
      <c r="BD338" s="21">
        <f t="shared" si="120"/>
        <v>0</v>
      </c>
      <c r="BE338" s="21">
        <f t="shared" si="121"/>
        <v>6.333333333333333</v>
      </c>
      <c r="BF338" s="21">
        <f t="shared" si="122"/>
        <v>3.4666666666666668</v>
      </c>
      <c r="BG338" s="3" t="s">
        <v>2584</v>
      </c>
    </row>
    <row r="339" spans="1:59" ht="13" x14ac:dyDescent="0.15">
      <c r="A339" s="2">
        <v>43351.751803425926</v>
      </c>
      <c r="B339" s="3" t="s">
        <v>29</v>
      </c>
      <c r="C339" s="3" t="s">
        <v>2624</v>
      </c>
      <c r="D339" s="3" t="s">
        <v>2584</v>
      </c>
      <c r="E339" s="58" t="s">
        <v>2585</v>
      </c>
      <c r="F339" s="3" t="s">
        <v>187</v>
      </c>
      <c r="G339" s="3" t="s">
        <v>2705</v>
      </c>
      <c r="H339" s="3" t="s">
        <v>66</v>
      </c>
      <c r="I339" s="3">
        <v>6</v>
      </c>
      <c r="J339" s="3" t="s">
        <v>2706</v>
      </c>
      <c r="K339" s="3">
        <v>2</v>
      </c>
      <c r="L339" s="4">
        <v>1.3</v>
      </c>
      <c r="M339" s="3">
        <v>0.6</v>
      </c>
      <c r="N339" s="3" t="s">
        <v>2707</v>
      </c>
      <c r="O339" s="3">
        <v>9</v>
      </c>
      <c r="P339" s="3" t="s">
        <v>2708</v>
      </c>
      <c r="Q339" s="3">
        <v>4</v>
      </c>
      <c r="R339" s="3" t="s">
        <v>2709</v>
      </c>
      <c r="S339" s="3" t="s">
        <v>90</v>
      </c>
      <c r="T339" s="3" t="s">
        <v>2710</v>
      </c>
      <c r="U339" s="3" t="s">
        <v>91</v>
      </c>
      <c r="V339" s="5"/>
      <c r="W339" s="3" t="s">
        <v>48</v>
      </c>
      <c r="X339" s="5"/>
      <c r="Y339" s="3" t="s">
        <v>50</v>
      </c>
      <c r="Z339" s="5"/>
      <c r="AA339" s="3">
        <v>1</v>
      </c>
      <c r="AB339" s="3">
        <v>85</v>
      </c>
      <c r="AC339" s="5"/>
      <c r="AD339" s="3">
        <v>4</v>
      </c>
      <c r="AE339" s="3" t="s">
        <v>2711</v>
      </c>
      <c r="AF339" s="3" t="s">
        <v>552</v>
      </c>
      <c r="AG339" s="5"/>
      <c r="AH339" s="3" t="s">
        <v>58</v>
      </c>
      <c r="AI339" s="5"/>
      <c r="AJ339" s="5"/>
      <c r="AK339" s="3" t="s">
        <v>574</v>
      </c>
      <c r="AL339" s="3" t="s">
        <v>2712</v>
      </c>
      <c r="AM339" s="3" t="s">
        <v>2713</v>
      </c>
      <c r="AN339" s="3"/>
      <c r="AO339" s="3"/>
      <c r="AP339" s="1">
        <f t="shared" si="106"/>
        <v>6</v>
      </c>
      <c r="AQ339" s="1">
        <f t="shared" si="107"/>
        <v>2</v>
      </c>
      <c r="AR339" s="1">
        <f t="shared" si="108"/>
        <v>9</v>
      </c>
      <c r="AS339" s="1">
        <f t="shared" si="109"/>
        <v>4</v>
      </c>
      <c r="AT339" s="1">
        <f t="shared" si="110"/>
        <v>0</v>
      </c>
      <c r="AU339" s="1">
        <f t="shared" si="111"/>
        <v>0</v>
      </c>
      <c r="AV339" s="1">
        <f t="shared" si="112"/>
        <v>0</v>
      </c>
      <c r="AW339" s="1">
        <f t="shared" si="113"/>
        <v>0</v>
      </c>
      <c r="AX339" s="1">
        <f t="shared" si="114"/>
        <v>1</v>
      </c>
      <c r="AY339" s="1">
        <f t="shared" si="115"/>
        <v>4</v>
      </c>
      <c r="AZ339" s="1">
        <f t="shared" si="116"/>
        <v>0</v>
      </c>
      <c r="BA339" s="1">
        <f t="shared" si="117"/>
        <v>0</v>
      </c>
      <c r="BB339" s="1">
        <f t="shared" si="118"/>
        <v>0</v>
      </c>
      <c r="BC339" s="21">
        <f t="shared" si="119"/>
        <v>4.2</v>
      </c>
      <c r="BD339" s="21">
        <f t="shared" si="120"/>
        <v>0</v>
      </c>
      <c r="BE339" s="21">
        <f t="shared" si="121"/>
        <v>1</v>
      </c>
      <c r="BF339" s="21">
        <f t="shared" si="122"/>
        <v>2.2999999999999998</v>
      </c>
      <c r="BG339" s="3" t="s">
        <v>2584</v>
      </c>
    </row>
    <row r="340" spans="1:59" ht="13" x14ac:dyDescent="0.15">
      <c r="A340" s="2">
        <v>43351.775099293984</v>
      </c>
      <c r="B340" s="3" t="s">
        <v>29</v>
      </c>
      <c r="C340" s="3" t="s">
        <v>2624</v>
      </c>
      <c r="D340" s="3" t="s">
        <v>2584</v>
      </c>
      <c r="E340" s="58" t="s">
        <v>2585</v>
      </c>
      <c r="F340" s="3" t="s">
        <v>147</v>
      </c>
      <c r="G340" s="3" t="s">
        <v>2714</v>
      </c>
      <c r="H340" s="3" t="s">
        <v>66</v>
      </c>
      <c r="I340" s="3">
        <v>8</v>
      </c>
      <c r="J340" s="3" t="s">
        <v>2715</v>
      </c>
      <c r="K340" s="3">
        <v>6</v>
      </c>
      <c r="L340" s="3">
        <v>2</v>
      </c>
      <c r="M340" s="4">
        <v>1.2</v>
      </c>
      <c r="N340" s="3" t="s">
        <v>2716</v>
      </c>
      <c r="O340" s="3" t="s">
        <v>40</v>
      </c>
      <c r="P340" s="3" t="s">
        <v>2717</v>
      </c>
      <c r="Q340" s="3" t="s">
        <v>42</v>
      </c>
      <c r="R340" s="3" t="s">
        <v>2718</v>
      </c>
      <c r="S340" s="3" t="s">
        <v>90</v>
      </c>
      <c r="T340" s="3" t="s">
        <v>2719</v>
      </c>
      <c r="U340" s="3" t="s">
        <v>91</v>
      </c>
      <c r="V340" s="5"/>
      <c r="W340" s="3" t="s">
        <v>48</v>
      </c>
      <c r="X340" s="3" t="s">
        <v>2720</v>
      </c>
      <c r="Y340" s="3" t="s">
        <v>50</v>
      </c>
      <c r="Z340" s="5"/>
      <c r="AA340" s="3">
        <v>1</v>
      </c>
      <c r="AB340" s="3">
        <v>90</v>
      </c>
      <c r="AC340" s="3" t="s">
        <v>2721</v>
      </c>
      <c r="AD340" s="3">
        <v>3</v>
      </c>
      <c r="AE340" s="3" t="s">
        <v>2722</v>
      </c>
      <c r="AF340" s="3" t="s">
        <v>56</v>
      </c>
      <c r="AG340" s="3" t="s">
        <v>2723</v>
      </c>
      <c r="AH340" s="3">
        <v>1</v>
      </c>
      <c r="AI340" s="3">
        <v>4</v>
      </c>
      <c r="AJ340" s="3" t="s">
        <v>2724</v>
      </c>
      <c r="AK340" s="3" t="s">
        <v>574</v>
      </c>
      <c r="AL340" s="3" t="s">
        <v>2725</v>
      </c>
      <c r="AM340" s="3" t="s">
        <v>2726</v>
      </c>
      <c r="AN340" s="3"/>
      <c r="AO340" s="3"/>
      <c r="AP340" s="1">
        <f t="shared" si="106"/>
        <v>8</v>
      </c>
      <c r="AQ340" s="1">
        <f t="shared" si="107"/>
        <v>6</v>
      </c>
      <c r="AR340" s="1">
        <f t="shared" si="108"/>
        <v>5</v>
      </c>
      <c r="AS340" s="1">
        <f t="shared" si="109"/>
        <v>5</v>
      </c>
      <c r="AT340" s="1">
        <f t="shared" si="110"/>
        <v>0</v>
      </c>
      <c r="AU340" s="1">
        <f t="shared" si="111"/>
        <v>0</v>
      </c>
      <c r="AV340" s="1">
        <f t="shared" si="112"/>
        <v>0</v>
      </c>
      <c r="AW340" s="1">
        <f t="shared" si="113"/>
        <v>0</v>
      </c>
      <c r="AX340" s="1">
        <f t="shared" si="114"/>
        <v>1</v>
      </c>
      <c r="AY340" s="1">
        <f t="shared" si="115"/>
        <v>3</v>
      </c>
      <c r="AZ340" s="1">
        <f t="shared" si="116"/>
        <v>5</v>
      </c>
      <c r="BA340" s="1">
        <f t="shared" si="117"/>
        <v>1</v>
      </c>
      <c r="BB340" s="1">
        <f t="shared" si="118"/>
        <v>0</v>
      </c>
      <c r="BC340" s="21">
        <f t="shared" si="119"/>
        <v>4.8</v>
      </c>
      <c r="BD340" s="21">
        <f t="shared" si="120"/>
        <v>0</v>
      </c>
      <c r="BE340" s="21">
        <f t="shared" si="121"/>
        <v>2</v>
      </c>
      <c r="BF340" s="21">
        <f t="shared" si="122"/>
        <v>2.8</v>
      </c>
      <c r="BG340" s="3" t="s">
        <v>2584</v>
      </c>
    </row>
    <row r="341" spans="1:59" ht="13" x14ac:dyDescent="0.15">
      <c r="A341" s="2">
        <v>43351.8209259375</v>
      </c>
      <c r="B341" s="3" t="s">
        <v>29</v>
      </c>
      <c r="C341" s="3" t="s">
        <v>2624</v>
      </c>
      <c r="D341" s="3" t="s">
        <v>2584</v>
      </c>
      <c r="E341" s="58" t="s">
        <v>2585</v>
      </c>
      <c r="F341" s="3" t="s">
        <v>64</v>
      </c>
      <c r="G341" s="3" t="s">
        <v>2727</v>
      </c>
      <c r="H341" s="3" t="s">
        <v>66</v>
      </c>
      <c r="I341" s="3">
        <v>1</v>
      </c>
      <c r="J341" s="3" t="s">
        <v>2728</v>
      </c>
      <c r="K341" s="3">
        <v>3</v>
      </c>
      <c r="L341" s="4">
        <v>1.5</v>
      </c>
      <c r="M341" s="3">
        <v>0.7</v>
      </c>
      <c r="N341" s="3" t="s">
        <v>2729</v>
      </c>
      <c r="O341" s="3">
        <v>7</v>
      </c>
      <c r="P341" s="3" t="s">
        <v>2730</v>
      </c>
      <c r="Q341" s="3">
        <v>2</v>
      </c>
      <c r="R341" s="3" t="s">
        <v>2731</v>
      </c>
      <c r="S341" s="3" t="s">
        <v>90</v>
      </c>
      <c r="T341" s="5"/>
      <c r="U341" s="3">
        <v>4</v>
      </c>
      <c r="V341" s="3" t="s">
        <v>2732</v>
      </c>
      <c r="W341" s="3" t="s">
        <v>48</v>
      </c>
      <c r="X341" s="5"/>
      <c r="Y341" s="3" t="s">
        <v>50</v>
      </c>
      <c r="Z341" s="5"/>
      <c r="AA341" s="3">
        <v>1</v>
      </c>
      <c r="AB341" s="3">
        <v>87</v>
      </c>
      <c r="AC341" s="3" t="s">
        <v>2733</v>
      </c>
      <c r="AD341" s="3" t="s">
        <v>54</v>
      </c>
      <c r="AE341" s="5"/>
      <c r="AF341" s="3">
        <v>4</v>
      </c>
      <c r="AG341" s="5"/>
      <c r="AH341" s="3" t="s">
        <v>197</v>
      </c>
      <c r="AI341" s="5"/>
      <c r="AJ341" s="3" t="s">
        <v>2734</v>
      </c>
      <c r="AK341" s="3" t="s">
        <v>574</v>
      </c>
      <c r="AL341" s="3" t="s">
        <v>2735</v>
      </c>
      <c r="AM341" s="3" t="s">
        <v>2736</v>
      </c>
      <c r="AN341" s="3"/>
      <c r="AO341" s="3"/>
      <c r="AP341" s="1">
        <f t="shared" si="106"/>
        <v>1</v>
      </c>
      <c r="AQ341" s="1">
        <f t="shared" si="107"/>
        <v>3</v>
      </c>
      <c r="AR341" s="1">
        <f t="shared" si="108"/>
        <v>7</v>
      </c>
      <c r="AS341" s="1">
        <f t="shared" si="109"/>
        <v>2</v>
      </c>
      <c r="AT341" s="1">
        <f t="shared" si="110"/>
        <v>0</v>
      </c>
      <c r="AU341" s="1">
        <f t="shared" si="111"/>
        <v>4</v>
      </c>
      <c r="AV341" s="1">
        <f t="shared" si="112"/>
        <v>0</v>
      </c>
      <c r="AW341" s="1">
        <f t="shared" si="113"/>
        <v>0</v>
      </c>
      <c r="AX341" s="1">
        <f t="shared" si="114"/>
        <v>1</v>
      </c>
      <c r="AY341" s="1">
        <f t="shared" si="115"/>
        <v>5</v>
      </c>
      <c r="AZ341" s="1">
        <f t="shared" si="116"/>
        <v>4</v>
      </c>
      <c r="BA341" s="1">
        <f t="shared" si="117"/>
        <v>5</v>
      </c>
      <c r="BB341" s="1">
        <f t="shared" si="118"/>
        <v>0</v>
      </c>
      <c r="BC341" s="21">
        <f t="shared" si="119"/>
        <v>2.6</v>
      </c>
      <c r="BD341" s="21">
        <f t="shared" si="120"/>
        <v>2</v>
      </c>
      <c r="BE341" s="21">
        <f t="shared" si="121"/>
        <v>3.5</v>
      </c>
      <c r="BF341" s="21">
        <f t="shared" si="122"/>
        <v>2.4</v>
      </c>
      <c r="BG341" s="3" t="s">
        <v>2584</v>
      </c>
    </row>
    <row r="342" spans="1:59" ht="13" x14ac:dyDescent="0.15">
      <c r="A342" s="2">
        <v>43352.501121689813</v>
      </c>
      <c r="B342" s="3" t="s">
        <v>29</v>
      </c>
      <c r="C342" s="3" t="s">
        <v>2624</v>
      </c>
      <c r="D342" s="3" t="s">
        <v>2584</v>
      </c>
      <c r="E342" s="58" t="s">
        <v>2585</v>
      </c>
      <c r="F342" s="3" t="s">
        <v>64</v>
      </c>
      <c r="G342" s="3" t="s">
        <v>2737</v>
      </c>
      <c r="H342" s="3" t="s">
        <v>35</v>
      </c>
      <c r="I342" s="3">
        <v>3</v>
      </c>
      <c r="J342" s="3" t="s">
        <v>2738</v>
      </c>
      <c r="K342" s="3" t="s">
        <v>38</v>
      </c>
      <c r="L342" s="4">
        <v>1.6</v>
      </c>
      <c r="M342" s="3">
        <v>0.8</v>
      </c>
      <c r="N342" s="3" t="s">
        <v>2739</v>
      </c>
      <c r="O342" s="3" t="s">
        <v>191</v>
      </c>
      <c r="P342" s="3" t="s">
        <v>2740</v>
      </c>
      <c r="Q342" s="3" t="s">
        <v>181</v>
      </c>
      <c r="R342" s="3" t="s">
        <v>2741</v>
      </c>
      <c r="S342" s="3" t="s">
        <v>90</v>
      </c>
      <c r="T342" s="5"/>
      <c r="U342" s="3" t="s">
        <v>91</v>
      </c>
      <c r="V342" s="5"/>
      <c r="W342" s="3" t="s">
        <v>48</v>
      </c>
      <c r="X342" s="5"/>
      <c r="Y342" s="3" t="s">
        <v>50</v>
      </c>
      <c r="Z342" s="5"/>
      <c r="AA342" s="3" t="s">
        <v>52</v>
      </c>
      <c r="AB342" s="3">
        <v>72</v>
      </c>
      <c r="AC342" s="3" t="s">
        <v>2742</v>
      </c>
      <c r="AD342" s="3">
        <v>6</v>
      </c>
      <c r="AE342" s="5"/>
      <c r="AF342" s="3" t="s">
        <v>552</v>
      </c>
      <c r="AG342" s="5"/>
      <c r="AH342" s="3">
        <v>2</v>
      </c>
      <c r="AI342" s="3">
        <v>2</v>
      </c>
      <c r="AJ342" s="3" t="s">
        <v>2743</v>
      </c>
      <c r="AK342" s="3" t="s">
        <v>574</v>
      </c>
      <c r="AL342" s="3" t="s">
        <v>2744</v>
      </c>
      <c r="AM342" s="3" t="s">
        <v>2745</v>
      </c>
      <c r="AN342" s="3"/>
      <c r="AO342" s="3"/>
      <c r="AP342" s="1">
        <f t="shared" si="106"/>
        <v>3</v>
      </c>
      <c r="AQ342" s="1">
        <f t="shared" si="107"/>
        <v>5</v>
      </c>
      <c r="AR342" s="1">
        <f t="shared" si="108"/>
        <v>0</v>
      </c>
      <c r="AS342" s="1">
        <f t="shared" si="109"/>
        <v>0</v>
      </c>
      <c r="AT342" s="1">
        <f t="shared" si="110"/>
        <v>0</v>
      </c>
      <c r="AU342" s="1">
        <f t="shared" si="111"/>
        <v>0</v>
      </c>
      <c r="AV342" s="1">
        <f t="shared" si="112"/>
        <v>0</v>
      </c>
      <c r="AW342" s="1">
        <f t="shared" si="113"/>
        <v>0</v>
      </c>
      <c r="AX342" s="1">
        <f t="shared" si="114"/>
        <v>5</v>
      </c>
      <c r="AY342" s="1">
        <f t="shared" si="115"/>
        <v>6</v>
      </c>
      <c r="AZ342" s="1">
        <f t="shared" si="116"/>
        <v>0</v>
      </c>
      <c r="BA342" s="1">
        <f t="shared" si="117"/>
        <v>2</v>
      </c>
      <c r="BB342" s="1">
        <f t="shared" si="118"/>
        <v>0</v>
      </c>
      <c r="BC342" s="21">
        <f t="shared" si="119"/>
        <v>1.6</v>
      </c>
      <c r="BD342" s="21">
        <f t="shared" si="120"/>
        <v>0</v>
      </c>
      <c r="BE342" s="21">
        <f t="shared" si="121"/>
        <v>3.3333333333333335</v>
      </c>
      <c r="BF342" s="47">
        <f t="shared" si="122"/>
        <v>1.4666666666666666</v>
      </c>
      <c r="BG342" s="3" t="s">
        <v>2584</v>
      </c>
    </row>
    <row r="343" spans="1:59" ht="13" x14ac:dyDescent="0.15">
      <c r="A343" s="2">
        <v>43352.566770868056</v>
      </c>
      <c r="B343" s="3" t="s">
        <v>29</v>
      </c>
      <c r="C343" s="3" t="s">
        <v>2624</v>
      </c>
      <c r="D343" s="3" t="s">
        <v>2584</v>
      </c>
      <c r="E343" s="58" t="s">
        <v>2585</v>
      </c>
      <c r="F343" s="3" t="s">
        <v>187</v>
      </c>
      <c r="G343" s="3" t="s">
        <v>2746</v>
      </c>
      <c r="H343" s="3" t="s">
        <v>66</v>
      </c>
      <c r="I343" s="3" t="s">
        <v>36</v>
      </c>
      <c r="J343" s="3" t="s">
        <v>2747</v>
      </c>
      <c r="K343" s="3" t="s">
        <v>68</v>
      </c>
      <c r="L343" s="4">
        <v>3.6</v>
      </c>
      <c r="M343" s="4">
        <v>1.9</v>
      </c>
      <c r="N343" s="3" t="s">
        <v>2748</v>
      </c>
      <c r="O343" s="3">
        <v>7</v>
      </c>
      <c r="P343" s="3" t="s">
        <v>2749</v>
      </c>
      <c r="Q343" s="3">
        <v>7</v>
      </c>
      <c r="R343" s="3" t="s">
        <v>2750</v>
      </c>
      <c r="S343" s="3">
        <v>3</v>
      </c>
      <c r="T343" s="3" t="s">
        <v>2751</v>
      </c>
      <c r="U343" s="3" t="s">
        <v>91</v>
      </c>
      <c r="V343" s="5"/>
      <c r="W343" s="3" t="s">
        <v>48</v>
      </c>
      <c r="X343" s="5"/>
      <c r="Y343" s="3" t="s">
        <v>50</v>
      </c>
      <c r="Z343" s="5"/>
      <c r="AA343" s="3">
        <v>1</v>
      </c>
      <c r="AB343" s="3">
        <v>85</v>
      </c>
      <c r="AC343" s="3" t="s">
        <v>2752</v>
      </c>
      <c r="AD343" s="3" t="s">
        <v>54</v>
      </c>
      <c r="AE343" s="5"/>
      <c r="AF343" s="3" t="s">
        <v>56</v>
      </c>
      <c r="AG343" s="5"/>
      <c r="AH343" s="3">
        <v>2</v>
      </c>
      <c r="AI343" s="3">
        <v>2</v>
      </c>
      <c r="AJ343" s="3" t="s">
        <v>2753</v>
      </c>
      <c r="AK343" s="3" t="s">
        <v>111</v>
      </c>
      <c r="AL343" s="5"/>
      <c r="AM343" s="3" t="s">
        <v>2754</v>
      </c>
      <c r="AN343" s="3"/>
      <c r="AO343" s="3"/>
      <c r="AP343" s="1">
        <f t="shared" si="106"/>
        <v>5</v>
      </c>
      <c r="AQ343" s="1">
        <f t="shared" si="107"/>
        <v>10</v>
      </c>
      <c r="AR343" s="1">
        <f t="shared" si="108"/>
        <v>7</v>
      </c>
      <c r="AS343" s="1">
        <f t="shared" si="109"/>
        <v>7</v>
      </c>
      <c r="AT343" s="1">
        <f t="shared" si="110"/>
        <v>3</v>
      </c>
      <c r="AU343" s="1">
        <f t="shared" si="111"/>
        <v>0</v>
      </c>
      <c r="AV343" s="1">
        <f t="shared" si="112"/>
        <v>0</v>
      </c>
      <c r="AW343" s="1">
        <f t="shared" si="113"/>
        <v>0</v>
      </c>
      <c r="AX343" s="1">
        <f t="shared" si="114"/>
        <v>1</v>
      </c>
      <c r="AY343" s="1">
        <f t="shared" si="115"/>
        <v>5</v>
      </c>
      <c r="AZ343" s="1">
        <f t="shared" si="116"/>
        <v>5</v>
      </c>
      <c r="BA343" s="1">
        <f t="shared" si="117"/>
        <v>2</v>
      </c>
      <c r="BB343" s="1">
        <f t="shared" si="118"/>
        <v>5</v>
      </c>
      <c r="BC343" s="21">
        <f t="shared" si="119"/>
        <v>6.4</v>
      </c>
      <c r="BD343" s="21">
        <f t="shared" si="120"/>
        <v>0</v>
      </c>
      <c r="BE343" s="21">
        <f t="shared" si="121"/>
        <v>2.6666666666666665</v>
      </c>
      <c r="BF343" s="47">
        <f t="shared" si="122"/>
        <v>4.2333333333333334</v>
      </c>
      <c r="BG343" s="3" t="s">
        <v>2584</v>
      </c>
    </row>
    <row r="344" spans="1:59" ht="13" x14ac:dyDescent="0.15">
      <c r="A344" s="40">
        <v>43655.435353043984</v>
      </c>
      <c r="B344" s="3" t="s">
        <v>29</v>
      </c>
      <c r="C344" s="41" t="s">
        <v>8519</v>
      </c>
      <c r="D344" s="3" t="s">
        <v>2584</v>
      </c>
      <c r="E344" s="60" t="s">
        <v>2585</v>
      </c>
      <c r="F344" s="57" t="s">
        <v>187</v>
      </c>
      <c r="G344" s="41" t="s">
        <v>8520</v>
      </c>
      <c r="H344" s="41" t="s">
        <v>66</v>
      </c>
      <c r="I344" s="41">
        <v>8</v>
      </c>
      <c r="J344" s="41" t="s">
        <v>8521</v>
      </c>
      <c r="K344" s="41">
        <v>9</v>
      </c>
      <c r="L344" s="41">
        <v>2.8</v>
      </c>
      <c r="M344" s="41">
        <v>2.2999999999999998</v>
      </c>
      <c r="N344" s="5"/>
      <c r="O344" s="41" t="s">
        <v>40</v>
      </c>
      <c r="P344" s="41" t="s">
        <v>8522</v>
      </c>
      <c r="Q344" s="41">
        <v>8</v>
      </c>
      <c r="R344" s="41" t="s">
        <v>8523</v>
      </c>
      <c r="S344" s="41">
        <v>3</v>
      </c>
      <c r="T344" s="41" t="s">
        <v>8524</v>
      </c>
      <c r="U344" s="41">
        <v>4</v>
      </c>
      <c r="V344" s="41" t="s">
        <v>8525</v>
      </c>
      <c r="W344" s="41" t="s">
        <v>48</v>
      </c>
      <c r="X344" s="5"/>
      <c r="Y344" s="41" t="s">
        <v>50</v>
      </c>
      <c r="Z344" s="5"/>
      <c r="AA344" s="41">
        <v>2</v>
      </c>
      <c r="AB344" s="41">
        <v>82</v>
      </c>
      <c r="AC344" s="41" t="s">
        <v>8526</v>
      </c>
      <c r="AD344" s="41" t="s">
        <v>54</v>
      </c>
      <c r="AE344" s="5"/>
      <c r="AF344" s="41" t="s">
        <v>275</v>
      </c>
      <c r="AG344" s="5"/>
      <c r="AH344" s="41" t="s">
        <v>58</v>
      </c>
      <c r="AI344" s="41">
        <v>0</v>
      </c>
      <c r="AJ344" s="41" t="s">
        <v>8527</v>
      </c>
      <c r="AK344" s="41">
        <v>2</v>
      </c>
      <c r="AL344" s="5"/>
      <c r="AM344" s="41" t="s">
        <v>8528</v>
      </c>
      <c r="AN344" s="41" t="s">
        <v>8529</v>
      </c>
      <c r="AO344" s="42">
        <v>0.70833333333575865</v>
      </c>
      <c r="AP344" s="1">
        <f t="shared" si="106"/>
        <v>8</v>
      </c>
      <c r="AQ344" s="1">
        <f t="shared" si="107"/>
        <v>9</v>
      </c>
      <c r="AR344" s="1">
        <f t="shared" si="108"/>
        <v>5</v>
      </c>
      <c r="AS344" s="1">
        <f t="shared" si="109"/>
        <v>8</v>
      </c>
      <c r="AT344" s="1">
        <f t="shared" si="110"/>
        <v>3</v>
      </c>
      <c r="AU344" s="1">
        <f t="shared" si="111"/>
        <v>4</v>
      </c>
      <c r="AV344" s="1">
        <f t="shared" si="112"/>
        <v>0</v>
      </c>
      <c r="AW344" s="1">
        <f t="shared" si="113"/>
        <v>0</v>
      </c>
      <c r="AX344" s="1">
        <f t="shared" si="114"/>
        <v>2</v>
      </c>
      <c r="AY344" s="1">
        <f t="shared" si="115"/>
        <v>5</v>
      </c>
      <c r="AZ344" s="1">
        <f t="shared" si="116"/>
        <v>0</v>
      </c>
      <c r="BA344" s="1">
        <f t="shared" si="117"/>
        <v>0</v>
      </c>
      <c r="BB344" s="1">
        <f t="shared" si="118"/>
        <v>2</v>
      </c>
      <c r="BC344" s="21">
        <f t="shared" si="119"/>
        <v>6.6</v>
      </c>
      <c r="BD344" s="21">
        <f t="shared" si="120"/>
        <v>2</v>
      </c>
      <c r="BE344" s="21">
        <f t="shared" si="121"/>
        <v>1.5</v>
      </c>
      <c r="BF344" s="47">
        <f t="shared" si="122"/>
        <v>4.2</v>
      </c>
      <c r="BG344" s="3" t="s">
        <v>2584</v>
      </c>
    </row>
    <row r="345" spans="1:59" ht="13" x14ac:dyDescent="0.15">
      <c r="A345" s="40">
        <v>43657.538054363424</v>
      </c>
      <c r="B345" s="3" t="s">
        <v>29</v>
      </c>
      <c r="C345" s="41" t="s">
        <v>2608</v>
      </c>
      <c r="D345" s="3" t="s">
        <v>2584</v>
      </c>
      <c r="E345" s="60" t="s">
        <v>2585</v>
      </c>
      <c r="F345" s="57" t="s">
        <v>100</v>
      </c>
      <c r="G345" s="41" t="s">
        <v>8530</v>
      </c>
      <c r="H345" s="41" t="s">
        <v>35</v>
      </c>
      <c r="I345" s="41" t="s">
        <v>189</v>
      </c>
      <c r="J345" s="41" t="s">
        <v>8531</v>
      </c>
      <c r="K345" s="41" t="s">
        <v>381</v>
      </c>
      <c r="L345" s="41">
        <v>1.6</v>
      </c>
      <c r="M345" s="41">
        <v>0.55000000000000004</v>
      </c>
      <c r="N345" s="5"/>
      <c r="O345" s="41" t="s">
        <v>191</v>
      </c>
      <c r="P345" s="41" t="s">
        <v>8532</v>
      </c>
      <c r="Q345" s="41" t="s">
        <v>181</v>
      </c>
      <c r="R345" s="41" t="s">
        <v>8533</v>
      </c>
      <c r="S345" s="41" t="s">
        <v>90</v>
      </c>
      <c r="T345" s="5"/>
      <c r="U345" s="41">
        <v>2</v>
      </c>
      <c r="V345" s="41" t="s">
        <v>8534</v>
      </c>
      <c r="W345" s="41" t="s">
        <v>48</v>
      </c>
      <c r="X345" s="5"/>
      <c r="Y345" s="41" t="s">
        <v>50</v>
      </c>
      <c r="Z345" s="5"/>
      <c r="AA345" s="41">
        <v>4</v>
      </c>
      <c r="AB345" s="41">
        <v>69</v>
      </c>
      <c r="AC345" s="41" t="s">
        <v>8535</v>
      </c>
      <c r="AD345" s="41">
        <v>2</v>
      </c>
      <c r="AE345" s="41" t="s">
        <v>8536</v>
      </c>
      <c r="AF345" s="41" t="s">
        <v>275</v>
      </c>
      <c r="AG345" s="5"/>
      <c r="AH345" s="41" t="s">
        <v>58</v>
      </c>
      <c r="AI345" s="41">
        <v>0</v>
      </c>
      <c r="AJ345" s="5"/>
      <c r="AK345" s="41">
        <v>2</v>
      </c>
      <c r="AL345" s="5"/>
      <c r="AM345" s="41" t="s">
        <v>8537</v>
      </c>
      <c r="AN345" s="41" t="s">
        <v>8538</v>
      </c>
      <c r="AO345" s="42">
        <v>0.375</v>
      </c>
      <c r="AP345" s="1">
        <f t="shared" si="106"/>
        <v>0</v>
      </c>
      <c r="AQ345" s="1">
        <f t="shared" si="107"/>
        <v>0</v>
      </c>
      <c r="AR345" s="1">
        <f t="shared" si="108"/>
        <v>0</v>
      </c>
      <c r="AS345" s="1">
        <f t="shared" si="109"/>
        <v>0</v>
      </c>
      <c r="AT345" s="1">
        <f t="shared" si="110"/>
        <v>0</v>
      </c>
      <c r="AU345" s="1">
        <f t="shared" si="111"/>
        <v>2</v>
      </c>
      <c r="AV345" s="1">
        <f t="shared" si="112"/>
        <v>0</v>
      </c>
      <c r="AW345" s="1">
        <f t="shared" si="113"/>
        <v>0</v>
      </c>
      <c r="AX345" s="1">
        <f t="shared" si="114"/>
        <v>4</v>
      </c>
      <c r="AY345" s="1">
        <f t="shared" si="115"/>
        <v>2</v>
      </c>
      <c r="AZ345" s="1">
        <f t="shared" si="116"/>
        <v>0</v>
      </c>
      <c r="BA345" s="1">
        <f t="shared" si="117"/>
        <v>0</v>
      </c>
      <c r="BB345" s="1">
        <f t="shared" si="118"/>
        <v>2</v>
      </c>
      <c r="BC345" s="21">
        <f t="shared" si="119"/>
        <v>0</v>
      </c>
      <c r="BD345" s="21">
        <f t="shared" si="120"/>
        <v>1</v>
      </c>
      <c r="BE345" s="21">
        <f t="shared" si="121"/>
        <v>1.6666666666666667</v>
      </c>
      <c r="BF345" s="47">
        <f t="shared" si="122"/>
        <v>0.73333333333333328</v>
      </c>
      <c r="BG345" s="3" t="s">
        <v>2584</v>
      </c>
    </row>
    <row r="346" spans="1:59" ht="13" x14ac:dyDescent="0.15">
      <c r="A346" s="40">
        <v>43657.551737488422</v>
      </c>
      <c r="B346" s="3" t="s">
        <v>29</v>
      </c>
      <c r="C346" s="41" t="s">
        <v>2608</v>
      </c>
      <c r="D346" s="3" t="s">
        <v>2584</v>
      </c>
      <c r="E346" s="60" t="s">
        <v>2585</v>
      </c>
      <c r="F346" s="57" t="s">
        <v>187</v>
      </c>
      <c r="G346" s="41" t="s">
        <v>8539</v>
      </c>
      <c r="H346" s="41" t="s">
        <v>35</v>
      </c>
      <c r="I346" s="41" t="s">
        <v>36</v>
      </c>
      <c r="J346" s="41" t="s">
        <v>8540</v>
      </c>
      <c r="K346" s="41">
        <v>8</v>
      </c>
      <c r="L346" s="41">
        <v>2.2999999999999998</v>
      </c>
      <c r="M346" s="41">
        <v>1.2</v>
      </c>
      <c r="N346" s="5"/>
      <c r="O346" s="41">
        <v>8</v>
      </c>
      <c r="P346" s="5"/>
      <c r="Q346" s="41">
        <v>8</v>
      </c>
      <c r="R346" s="41" t="s">
        <v>8541</v>
      </c>
      <c r="S346" s="41" t="s">
        <v>90</v>
      </c>
      <c r="T346" s="5"/>
      <c r="U346" s="41">
        <v>2</v>
      </c>
      <c r="V346" s="5"/>
      <c r="W346" s="41" t="s">
        <v>48</v>
      </c>
      <c r="X346" s="5"/>
      <c r="Y346" s="41" t="s">
        <v>50</v>
      </c>
      <c r="Z346" s="5"/>
      <c r="AA346" s="41">
        <v>4</v>
      </c>
      <c r="AB346" s="41">
        <v>74</v>
      </c>
      <c r="AC346" s="5"/>
      <c r="AD346" s="41">
        <v>2</v>
      </c>
      <c r="AE346" s="41" t="s">
        <v>8542</v>
      </c>
      <c r="AF346" s="41" t="s">
        <v>275</v>
      </c>
      <c r="AG346" s="5"/>
      <c r="AH346" s="41" t="s">
        <v>58</v>
      </c>
      <c r="AI346" s="41">
        <v>0</v>
      </c>
      <c r="AJ346" s="41" t="s">
        <v>8543</v>
      </c>
      <c r="AK346" s="41">
        <v>2</v>
      </c>
      <c r="AL346" s="41" t="s">
        <v>8544</v>
      </c>
      <c r="AM346" s="41" t="s">
        <v>8545</v>
      </c>
      <c r="AN346" s="41" t="s">
        <v>8538</v>
      </c>
      <c r="AO346" s="42">
        <v>0.41666666666424135</v>
      </c>
      <c r="AP346" s="1">
        <f t="shared" si="106"/>
        <v>5</v>
      </c>
      <c r="AQ346" s="1">
        <f t="shared" si="107"/>
        <v>8</v>
      </c>
      <c r="AR346" s="1">
        <f t="shared" si="108"/>
        <v>8</v>
      </c>
      <c r="AS346" s="1">
        <f t="shared" si="109"/>
        <v>8</v>
      </c>
      <c r="AT346" s="1">
        <f t="shared" si="110"/>
        <v>0</v>
      </c>
      <c r="AU346" s="1">
        <f t="shared" si="111"/>
        <v>2</v>
      </c>
      <c r="AV346" s="1">
        <f t="shared" si="112"/>
        <v>0</v>
      </c>
      <c r="AW346" s="1">
        <f t="shared" si="113"/>
        <v>0</v>
      </c>
      <c r="AX346" s="1">
        <f t="shared" si="114"/>
        <v>4</v>
      </c>
      <c r="AY346" s="1">
        <f t="shared" si="115"/>
        <v>2</v>
      </c>
      <c r="AZ346" s="1">
        <f t="shared" si="116"/>
        <v>0</v>
      </c>
      <c r="BA346" s="1">
        <f t="shared" si="117"/>
        <v>0</v>
      </c>
      <c r="BB346" s="1">
        <f t="shared" si="118"/>
        <v>2</v>
      </c>
      <c r="BC346" s="21">
        <f t="shared" si="119"/>
        <v>5.8</v>
      </c>
      <c r="BD346" s="21">
        <f t="shared" si="120"/>
        <v>1</v>
      </c>
      <c r="BE346" s="21">
        <f t="shared" si="121"/>
        <v>1.6666666666666667</v>
      </c>
      <c r="BF346" s="47">
        <f t="shared" si="122"/>
        <v>3.6333333333333333</v>
      </c>
      <c r="BG346" s="3" t="s">
        <v>2584</v>
      </c>
    </row>
    <row r="347" spans="1:59" ht="13" x14ac:dyDescent="0.15">
      <c r="A347" s="40">
        <v>43657.566394837966</v>
      </c>
      <c r="B347" s="3" t="s">
        <v>29</v>
      </c>
      <c r="C347" s="41" t="s">
        <v>2608</v>
      </c>
      <c r="D347" s="3" t="s">
        <v>2584</v>
      </c>
      <c r="E347" s="60" t="s">
        <v>2585</v>
      </c>
      <c r="F347" s="57" t="s">
        <v>64</v>
      </c>
      <c r="G347" s="41" t="s">
        <v>8546</v>
      </c>
      <c r="H347" s="41" t="s">
        <v>66</v>
      </c>
      <c r="I347" s="41" t="s">
        <v>189</v>
      </c>
      <c r="J347" s="5"/>
      <c r="K347" s="41" t="s">
        <v>381</v>
      </c>
      <c r="L347" s="41">
        <v>2</v>
      </c>
      <c r="M347" s="41">
        <v>0.38</v>
      </c>
      <c r="N347" s="41" t="s">
        <v>8547</v>
      </c>
      <c r="O347" s="41" t="s">
        <v>191</v>
      </c>
      <c r="P347" s="41" t="s">
        <v>8548</v>
      </c>
      <c r="Q347" s="41" t="s">
        <v>181</v>
      </c>
      <c r="R347" s="41" t="s">
        <v>8549</v>
      </c>
      <c r="S347" s="41" t="s">
        <v>90</v>
      </c>
      <c r="T347" s="5"/>
      <c r="U347" s="41" t="s">
        <v>91</v>
      </c>
      <c r="V347" s="5"/>
      <c r="W347" s="41" t="s">
        <v>48</v>
      </c>
      <c r="X347" s="41" t="s">
        <v>8550</v>
      </c>
      <c r="Y347" s="41" t="s">
        <v>50</v>
      </c>
      <c r="Z347" s="5"/>
      <c r="AA347" s="41">
        <v>2</v>
      </c>
      <c r="AB347" s="41">
        <v>72</v>
      </c>
      <c r="AC347" s="41" t="s">
        <v>8551</v>
      </c>
      <c r="AD347" s="41">
        <v>2</v>
      </c>
      <c r="AE347" s="5"/>
      <c r="AF347" s="41" t="s">
        <v>275</v>
      </c>
      <c r="AG347" s="5"/>
      <c r="AH347" s="41" t="s">
        <v>58</v>
      </c>
      <c r="AI347" s="5"/>
      <c r="AJ347" s="5"/>
      <c r="AK347" s="41">
        <v>2</v>
      </c>
      <c r="AL347" s="5"/>
      <c r="AM347" s="41" t="s">
        <v>8552</v>
      </c>
      <c r="AN347" s="41" t="s">
        <v>8538</v>
      </c>
      <c r="AO347" s="42">
        <v>0.45833333333575865</v>
      </c>
      <c r="AP347" s="1">
        <f t="shared" si="106"/>
        <v>0</v>
      </c>
      <c r="AQ347" s="1">
        <f t="shared" si="107"/>
        <v>0</v>
      </c>
      <c r="AR347" s="1">
        <f t="shared" si="108"/>
        <v>0</v>
      </c>
      <c r="AS347" s="1">
        <f t="shared" si="109"/>
        <v>0</v>
      </c>
      <c r="AT347" s="1">
        <f t="shared" si="110"/>
        <v>0</v>
      </c>
      <c r="AU347" s="1">
        <f t="shared" si="111"/>
        <v>0</v>
      </c>
      <c r="AV347" s="1">
        <f t="shared" si="112"/>
        <v>0</v>
      </c>
      <c r="AW347" s="1">
        <f t="shared" si="113"/>
        <v>0</v>
      </c>
      <c r="AX347" s="1">
        <f t="shared" si="114"/>
        <v>2</v>
      </c>
      <c r="AY347" s="1">
        <f t="shared" si="115"/>
        <v>2</v>
      </c>
      <c r="AZ347" s="1">
        <f t="shared" si="116"/>
        <v>0</v>
      </c>
      <c r="BA347" s="1">
        <f t="shared" si="117"/>
        <v>0</v>
      </c>
      <c r="BB347" s="1">
        <f t="shared" si="118"/>
        <v>2</v>
      </c>
      <c r="BC347" s="21">
        <f t="shared" si="119"/>
        <v>0</v>
      </c>
      <c r="BD347" s="21">
        <f t="shared" si="120"/>
        <v>0</v>
      </c>
      <c r="BE347" s="21">
        <f t="shared" si="121"/>
        <v>1</v>
      </c>
      <c r="BF347" s="47">
        <f t="shared" si="122"/>
        <v>0.4</v>
      </c>
      <c r="BG347" s="3" t="s">
        <v>2584</v>
      </c>
    </row>
    <row r="348" spans="1:59" ht="13" x14ac:dyDescent="0.15">
      <c r="A348" s="40">
        <v>43657.602929803237</v>
      </c>
      <c r="B348" s="3" t="s">
        <v>29</v>
      </c>
      <c r="C348" s="41" t="s">
        <v>8519</v>
      </c>
      <c r="D348" s="3" t="s">
        <v>2584</v>
      </c>
      <c r="E348" s="60" t="s">
        <v>2585</v>
      </c>
      <c r="F348" s="57" t="s">
        <v>178</v>
      </c>
      <c r="G348" s="41" t="s">
        <v>8553</v>
      </c>
      <c r="H348" s="41" t="s">
        <v>35</v>
      </c>
      <c r="I348" s="41">
        <v>6</v>
      </c>
      <c r="J348" s="41" t="s">
        <v>8554</v>
      </c>
      <c r="K348" s="41">
        <v>8</v>
      </c>
      <c r="L348" s="41">
        <v>2.2999999999999998</v>
      </c>
      <c r="M348" s="41">
        <v>1.1499999999999999</v>
      </c>
      <c r="N348" s="5"/>
      <c r="O348" s="41">
        <v>7</v>
      </c>
      <c r="P348" s="41" t="s">
        <v>8555</v>
      </c>
      <c r="Q348" s="41">
        <v>7</v>
      </c>
      <c r="R348" s="41" t="s">
        <v>8556</v>
      </c>
      <c r="S348" s="41">
        <v>3</v>
      </c>
      <c r="T348" s="41" t="s">
        <v>8557</v>
      </c>
      <c r="U348" s="41" t="s">
        <v>46</v>
      </c>
      <c r="V348" s="41" t="s">
        <v>8558</v>
      </c>
      <c r="W348" s="41" t="s">
        <v>48</v>
      </c>
      <c r="X348" s="5"/>
      <c r="Y348" s="41" t="s">
        <v>50</v>
      </c>
      <c r="Z348" s="5"/>
      <c r="AA348" s="41">
        <v>4</v>
      </c>
      <c r="AB348" s="41">
        <v>74</v>
      </c>
      <c r="AC348" s="5"/>
      <c r="AD348" s="41" t="s">
        <v>54</v>
      </c>
      <c r="AE348" s="5"/>
      <c r="AF348" s="41" t="s">
        <v>275</v>
      </c>
      <c r="AG348" s="5"/>
      <c r="AH348" s="41">
        <v>3</v>
      </c>
      <c r="AI348" s="41">
        <v>3</v>
      </c>
      <c r="AJ348" s="5"/>
      <c r="AK348" s="41">
        <v>2</v>
      </c>
      <c r="AL348" s="5"/>
      <c r="AM348" s="41" t="s">
        <v>8559</v>
      </c>
      <c r="AN348" s="41" t="s">
        <v>8529</v>
      </c>
      <c r="AO348" s="42">
        <v>0.73611111110949423</v>
      </c>
      <c r="AP348" s="1">
        <f t="shared" si="106"/>
        <v>6</v>
      </c>
      <c r="AQ348" s="1">
        <f t="shared" si="107"/>
        <v>8</v>
      </c>
      <c r="AR348" s="1">
        <f t="shared" si="108"/>
        <v>7</v>
      </c>
      <c r="AS348" s="1">
        <f t="shared" si="109"/>
        <v>7</v>
      </c>
      <c r="AT348" s="1">
        <f t="shared" si="110"/>
        <v>3</v>
      </c>
      <c r="AU348" s="1">
        <f t="shared" si="111"/>
        <v>5</v>
      </c>
      <c r="AV348" s="1">
        <f t="shared" si="112"/>
        <v>0</v>
      </c>
      <c r="AW348" s="1">
        <f t="shared" si="113"/>
        <v>0</v>
      </c>
      <c r="AX348" s="1">
        <f t="shared" si="114"/>
        <v>4</v>
      </c>
      <c r="AY348" s="1">
        <f t="shared" si="115"/>
        <v>5</v>
      </c>
      <c r="AZ348" s="1">
        <f t="shared" si="116"/>
        <v>0</v>
      </c>
      <c r="BA348" s="1">
        <f t="shared" si="117"/>
        <v>3</v>
      </c>
      <c r="BB348" s="1">
        <f t="shared" si="118"/>
        <v>2</v>
      </c>
      <c r="BC348" s="21">
        <f t="shared" si="119"/>
        <v>6.2</v>
      </c>
      <c r="BD348" s="21">
        <f t="shared" si="120"/>
        <v>2.5</v>
      </c>
      <c r="BE348" s="21">
        <f t="shared" si="121"/>
        <v>3.1666666666666665</v>
      </c>
      <c r="BF348" s="21">
        <f t="shared" si="122"/>
        <v>4.4333333333333336</v>
      </c>
      <c r="BG348" s="3" t="s">
        <v>2584</v>
      </c>
    </row>
    <row r="349" spans="1:59" ht="13" x14ac:dyDescent="0.15">
      <c r="A349" s="40">
        <v>43657.611888020838</v>
      </c>
      <c r="B349" s="3" t="s">
        <v>29</v>
      </c>
      <c r="C349" s="41" t="s">
        <v>8519</v>
      </c>
      <c r="D349" s="3" t="s">
        <v>2584</v>
      </c>
      <c r="E349" s="60" t="s">
        <v>2585</v>
      </c>
      <c r="F349" s="57" t="s">
        <v>187</v>
      </c>
      <c r="G349" s="41" t="s">
        <v>8560</v>
      </c>
      <c r="H349" s="41" t="s">
        <v>66</v>
      </c>
      <c r="I349" s="41">
        <v>9</v>
      </c>
      <c r="J349" s="5"/>
      <c r="K349" s="41" t="s">
        <v>38</v>
      </c>
      <c r="L349" s="41">
        <v>1.95</v>
      </c>
      <c r="M349" s="43">
        <v>1.05</v>
      </c>
      <c r="N349" s="5"/>
      <c r="O349" s="41">
        <v>7</v>
      </c>
      <c r="P349" s="5"/>
      <c r="Q349" s="41">
        <v>9</v>
      </c>
      <c r="R349" s="5"/>
      <c r="S349" s="41" t="s">
        <v>44</v>
      </c>
      <c r="T349" s="41" t="s">
        <v>8561</v>
      </c>
      <c r="U349" s="41">
        <v>6</v>
      </c>
      <c r="V349" s="41" t="s">
        <v>8562</v>
      </c>
      <c r="W349" s="41" t="s">
        <v>48</v>
      </c>
      <c r="X349" s="5"/>
      <c r="Y349" s="41" t="s">
        <v>50</v>
      </c>
      <c r="Z349" s="5"/>
      <c r="AA349" s="41">
        <v>3</v>
      </c>
      <c r="AB349" s="41">
        <v>77</v>
      </c>
      <c r="AC349" s="5"/>
      <c r="AD349" s="41" t="s">
        <v>54</v>
      </c>
      <c r="AE349" s="5"/>
      <c r="AF349" s="41" t="s">
        <v>275</v>
      </c>
      <c r="AG349" s="5"/>
      <c r="AH349" s="41">
        <v>3</v>
      </c>
      <c r="AI349" s="41">
        <v>3</v>
      </c>
      <c r="AJ349" s="5"/>
      <c r="AK349" s="41">
        <v>2</v>
      </c>
      <c r="AL349" s="5"/>
      <c r="AM349" s="41" t="s">
        <v>8563</v>
      </c>
      <c r="AN349" s="41" t="s">
        <v>8529</v>
      </c>
      <c r="AO349" s="42">
        <v>0.72222222221898846</v>
      </c>
      <c r="AP349" s="1">
        <f t="shared" si="106"/>
        <v>9</v>
      </c>
      <c r="AQ349" s="1">
        <f t="shared" si="107"/>
        <v>5</v>
      </c>
      <c r="AR349" s="1">
        <f t="shared" si="108"/>
        <v>7</v>
      </c>
      <c r="AS349" s="1">
        <f t="shared" si="109"/>
        <v>9</v>
      </c>
      <c r="AT349" s="1">
        <f t="shared" si="110"/>
        <v>5</v>
      </c>
      <c r="AU349" s="1">
        <f t="shared" si="111"/>
        <v>6</v>
      </c>
      <c r="AV349" s="1">
        <f t="shared" si="112"/>
        <v>0</v>
      </c>
      <c r="AW349" s="1">
        <f t="shared" si="113"/>
        <v>0</v>
      </c>
      <c r="AX349" s="1">
        <f t="shared" si="114"/>
        <v>3</v>
      </c>
      <c r="AY349" s="1">
        <f t="shared" si="115"/>
        <v>5</v>
      </c>
      <c r="AZ349" s="1">
        <f t="shared" si="116"/>
        <v>0</v>
      </c>
      <c r="BA349" s="1">
        <f t="shared" si="117"/>
        <v>3</v>
      </c>
      <c r="BB349" s="1">
        <f t="shared" si="118"/>
        <v>2</v>
      </c>
      <c r="BC349" s="21">
        <f t="shared" si="119"/>
        <v>7</v>
      </c>
      <c r="BD349" s="21">
        <f t="shared" si="120"/>
        <v>3</v>
      </c>
      <c r="BE349" s="21">
        <f t="shared" si="121"/>
        <v>2.8333333333333335</v>
      </c>
      <c r="BF349" s="21">
        <f t="shared" si="122"/>
        <v>4.8666666666666663</v>
      </c>
      <c r="BG349" s="3" t="s">
        <v>2584</v>
      </c>
    </row>
    <row r="350" spans="1:59" ht="13" x14ac:dyDescent="0.15">
      <c r="A350" s="40">
        <v>43662.949866585652</v>
      </c>
      <c r="B350" s="3" t="s">
        <v>29</v>
      </c>
      <c r="C350" s="3" t="s">
        <v>2624</v>
      </c>
      <c r="D350" s="3" t="s">
        <v>2584</v>
      </c>
      <c r="E350" s="60" t="s">
        <v>2585</v>
      </c>
      <c r="F350" s="57" t="s">
        <v>315</v>
      </c>
      <c r="G350" s="41" t="s">
        <v>8564</v>
      </c>
      <c r="H350" s="41" t="s">
        <v>66</v>
      </c>
      <c r="I350" s="41">
        <v>8</v>
      </c>
      <c r="J350" s="41" t="s">
        <v>8565</v>
      </c>
      <c r="K350" s="41" t="s">
        <v>68</v>
      </c>
      <c r="L350" s="41">
        <v>7</v>
      </c>
      <c r="M350" s="41">
        <v>6.7</v>
      </c>
      <c r="N350" s="41" t="s">
        <v>8566</v>
      </c>
      <c r="O350" s="41" t="s">
        <v>87</v>
      </c>
      <c r="P350" s="5"/>
      <c r="Q350" s="41" t="s">
        <v>226</v>
      </c>
      <c r="R350" s="5"/>
      <c r="S350" s="41">
        <v>2</v>
      </c>
      <c r="T350" s="41" t="s">
        <v>8567</v>
      </c>
      <c r="U350" s="41" t="s">
        <v>183</v>
      </c>
      <c r="V350" s="41" t="s">
        <v>8568</v>
      </c>
      <c r="W350" s="41" t="s">
        <v>74</v>
      </c>
      <c r="X350" s="41" t="s">
        <v>8569</v>
      </c>
      <c r="Y350" s="41" t="s">
        <v>50</v>
      </c>
      <c r="Z350" s="41" t="s">
        <v>8570</v>
      </c>
      <c r="AA350" s="41">
        <v>4</v>
      </c>
      <c r="AB350" s="41">
        <v>85</v>
      </c>
      <c r="AC350" s="41" t="s">
        <v>8571</v>
      </c>
      <c r="AD350" s="41">
        <v>6</v>
      </c>
      <c r="AE350" s="41" t="s">
        <v>8572</v>
      </c>
      <c r="AF350" s="41">
        <v>8</v>
      </c>
      <c r="AG350" s="41" t="s">
        <v>8573</v>
      </c>
      <c r="AH350" s="41">
        <v>4</v>
      </c>
      <c r="AI350" s="41">
        <v>9</v>
      </c>
      <c r="AJ350" s="41" t="s">
        <v>8574</v>
      </c>
      <c r="AK350" s="41">
        <v>7</v>
      </c>
      <c r="AL350" s="41" t="s">
        <v>8575</v>
      </c>
      <c r="AM350" s="41" t="s">
        <v>8576</v>
      </c>
      <c r="AN350" s="41" t="s">
        <v>8577</v>
      </c>
      <c r="AO350" s="42">
        <v>0.45833333333575865</v>
      </c>
      <c r="AP350" s="1">
        <f t="shared" si="106"/>
        <v>8</v>
      </c>
      <c r="AQ350" s="1">
        <f t="shared" si="107"/>
        <v>10</v>
      </c>
      <c r="AR350" s="1">
        <f t="shared" si="108"/>
        <v>10</v>
      </c>
      <c r="AS350" s="1">
        <f t="shared" si="109"/>
        <v>10</v>
      </c>
      <c r="AT350" s="1">
        <f t="shared" si="110"/>
        <v>2</v>
      </c>
      <c r="AU350" s="1">
        <f t="shared" si="111"/>
        <v>10</v>
      </c>
      <c r="AV350" s="1">
        <f t="shared" si="112"/>
        <v>5</v>
      </c>
      <c r="AW350" s="1">
        <f t="shared" si="113"/>
        <v>0</v>
      </c>
      <c r="AX350" s="1">
        <f t="shared" si="114"/>
        <v>4</v>
      </c>
      <c r="AY350" s="1">
        <f t="shared" si="115"/>
        <v>6</v>
      </c>
      <c r="AZ350" s="1">
        <f t="shared" si="116"/>
        <v>8</v>
      </c>
      <c r="BA350" s="1">
        <f t="shared" si="117"/>
        <v>4</v>
      </c>
      <c r="BB350" s="1">
        <f t="shared" si="118"/>
        <v>7</v>
      </c>
      <c r="BC350" s="21">
        <f t="shared" si="119"/>
        <v>8</v>
      </c>
      <c r="BD350" s="21">
        <f t="shared" si="120"/>
        <v>6.666666666666667</v>
      </c>
      <c r="BE350" s="21">
        <f t="shared" si="121"/>
        <v>5</v>
      </c>
      <c r="BF350" s="21">
        <f t="shared" si="122"/>
        <v>7.0333333333333332</v>
      </c>
      <c r="BG350" s="3" t="s">
        <v>2584</v>
      </c>
    </row>
    <row r="351" spans="1:59" ht="13" x14ac:dyDescent="0.15">
      <c r="A351" s="40">
        <v>43663.92842207176</v>
      </c>
      <c r="B351" s="3" t="s">
        <v>29</v>
      </c>
      <c r="C351" s="3" t="s">
        <v>2624</v>
      </c>
      <c r="D351" s="3" t="s">
        <v>2584</v>
      </c>
      <c r="E351" s="60" t="s">
        <v>2585</v>
      </c>
      <c r="F351" s="57" t="s">
        <v>315</v>
      </c>
      <c r="G351" s="41" t="s">
        <v>8578</v>
      </c>
      <c r="H351" s="41" t="s">
        <v>66</v>
      </c>
      <c r="I351" s="41">
        <v>8</v>
      </c>
      <c r="J351" s="41" t="s">
        <v>8579</v>
      </c>
      <c r="K351" s="41">
        <v>8</v>
      </c>
      <c r="L351" s="43">
        <v>2.5</v>
      </c>
      <c r="M351" s="43">
        <v>1.2</v>
      </c>
      <c r="N351" s="41" t="s">
        <v>8580</v>
      </c>
      <c r="O351" s="41" t="s">
        <v>87</v>
      </c>
      <c r="P351" s="5"/>
      <c r="Q351" s="41">
        <v>7</v>
      </c>
      <c r="R351" s="41" t="s">
        <v>8581</v>
      </c>
      <c r="S351" s="41" t="s">
        <v>44</v>
      </c>
      <c r="T351" s="41" t="s">
        <v>8582</v>
      </c>
      <c r="U351" s="41" t="s">
        <v>46</v>
      </c>
      <c r="V351" s="41" t="s">
        <v>8583</v>
      </c>
      <c r="W351" s="41" t="s">
        <v>74</v>
      </c>
      <c r="X351" s="5"/>
      <c r="Y351" s="41" t="s">
        <v>50</v>
      </c>
      <c r="Z351" s="41" t="s">
        <v>8584</v>
      </c>
      <c r="AA351" s="41">
        <v>3</v>
      </c>
      <c r="AB351" s="41">
        <v>85</v>
      </c>
      <c r="AC351" s="41" t="s">
        <v>8585</v>
      </c>
      <c r="AD351" s="41" t="s">
        <v>54</v>
      </c>
      <c r="AE351" s="41" t="s">
        <v>8586</v>
      </c>
      <c r="AF351" s="41">
        <v>4</v>
      </c>
      <c r="AG351" s="41" t="s">
        <v>8587</v>
      </c>
      <c r="AH351" s="41" t="s">
        <v>197</v>
      </c>
      <c r="AI351" s="41">
        <v>5</v>
      </c>
      <c r="AJ351" s="41" t="s">
        <v>8588</v>
      </c>
      <c r="AK351" s="41">
        <v>1</v>
      </c>
      <c r="AL351" s="41" t="s">
        <v>8589</v>
      </c>
      <c r="AM351" s="41" t="s">
        <v>8590</v>
      </c>
      <c r="AN351" s="41" t="s">
        <v>8577</v>
      </c>
      <c r="AO351" s="42">
        <v>0.47916666666424135</v>
      </c>
      <c r="AP351" s="1">
        <f t="shared" si="106"/>
        <v>8</v>
      </c>
      <c r="AQ351" s="1">
        <f t="shared" si="107"/>
        <v>8</v>
      </c>
      <c r="AR351" s="1">
        <f t="shared" si="108"/>
        <v>10</v>
      </c>
      <c r="AS351" s="1">
        <f t="shared" si="109"/>
        <v>7</v>
      </c>
      <c r="AT351" s="1">
        <f t="shared" si="110"/>
        <v>5</v>
      </c>
      <c r="AU351" s="1">
        <f t="shared" si="111"/>
        <v>5</v>
      </c>
      <c r="AV351" s="1">
        <f t="shared" si="112"/>
        <v>5</v>
      </c>
      <c r="AW351" s="1">
        <f t="shared" si="113"/>
        <v>0</v>
      </c>
      <c r="AX351" s="1">
        <f t="shared" si="114"/>
        <v>3</v>
      </c>
      <c r="AY351" s="1">
        <f t="shared" si="115"/>
        <v>5</v>
      </c>
      <c r="AZ351" s="1">
        <f t="shared" si="116"/>
        <v>4</v>
      </c>
      <c r="BA351" s="1">
        <f t="shared" si="117"/>
        <v>5</v>
      </c>
      <c r="BB351" s="1">
        <f t="shared" si="118"/>
        <v>1</v>
      </c>
      <c r="BC351" s="21">
        <f t="shared" si="119"/>
        <v>7.6</v>
      </c>
      <c r="BD351" s="21">
        <f t="shared" si="120"/>
        <v>4.166666666666667</v>
      </c>
      <c r="BE351" s="21">
        <f t="shared" si="121"/>
        <v>4.166666666666667</v>
      </c>
      <c r="BF351" s="21">
        <f t="shared" si="122"/>
        <v>5.5666666666666664</v>
      </c>
      <c r="BG351" s="3" t="s">
        <v>2584</v>
      </c>
    </row>
    <row r="352" spans="1:59" ht="13" x14ac:dyDescent="0.15">
      <c r="A352" s="40">
        <v>43663.943461504634</v>
      </c>
      <c r="B352" s="3" t="s">
        <v>29</v>
      </c>
      <c r="C352" s="3" t="s">
        <v>2624</v>
      </c>
      <c r="D352" s="3" t="s">
        <v>2584</v>
      </c>
      <c r="E352" s="60" t="s">
        <v>2585</v>
      </c>
      <c r="F352" s="57" t="s">
        <v>64</v>
      </c>
      <c r="G352" s="41" t="s">
        <v>8591</v>
      </c>
      <c r="H352" s="41" t="s">
        <v>264</v>
      </c>
      <c r="I352" s="41" t="s">
        <v>223</v>
      </c>
      <c r="J352" s="41" t="s">
        <v>8592</v>
      </c>
      <c r="K352" s="41">
        <v>9</v>
      </c>
      <c r="L352" s="43">
        <v>1.6</v>
      </c>
      <c r="M352" s="43">
        <v>1.2</v>
      </c>
      <c r="N352" s="41" t="s">
        <v>8593</v>
      </c>
      <c r="O352" s="41" t="s">
        <v>87</v>
      </c>
      <c r="P352" s="5"/>
      <c r="Q352" s="41" t="s">
        <v>226</v>
      </c>
      <c r="R352" s="5"/>
      <c r="S352" s="41">
        <v>9</v>
      </c>
      <c r="T352" s="41" t="s">
        <v>8594</v>
      </c>
      <c r="U352" s="41" t="s">
        <v>91</v>
      </c>
      <c r="V352" s="41" t="s">
        <v>8595</v>
      </c>
      <c r="W352" s="41" t="s">
        <v>48</v>
      </c>
      <c r="X352" s="41" t="s">
        <v>8596</v>
      </c>
      <c r="Y352" s="41">
        <v>2</v>
      </c>
      <c r="Z352" s="41" t="s">
        <v>8597</v>
      </c>
      <c r="AA352" s="41" t="s">
        <v>291</v>
      </c>
      <c r="AB352" s="41">
        <v>55</v>
      </c>
      <c r="AC352" s="41" t="s">
        <v>8598</v>
      </c>
      <c r="AD352" s="41" t="s">
        <v>343</v>
      </c>
      <c r="AE352" s="5"/>
      <c r="AF352" s="41" t="s">
        <v>56</v>
      </c>
      <c r="AG352" s="41" t="s">
        <v>8599</v>
      </c>
      <c r="AH352" s="41">
        <v>9</v>
      </c>
      <c r="AI352" s="41">
        <v>20</v>
      </c>
      <c r="AJ352" s="41" t="s">
        <v>8600</v>
      </c>
      <c r="AK352" s="41">
        <v>6</v>
      </c>
      <c r="AL352" s="41" t="s">
        <v>8601</v>
      </c>
      <c r="AM352" s="41" t="s">
        <v>8602</v>
      </c>
      <c r="AN352" s="41" t="s">
        <v>8577</v>
      </c>
      <c r="AO352" s="42">
        <v>0.49305555555474712</v>
      </c>
      <c r="AP352" s="1">
        <f t="shared" si="106"/>
        <v>10</v>
      </c>
      <c r="AQ352" s="1">
        <f t="shared" si="107"/>
        <v>9</v>
      </c>
      <c r="AR352" s="1">
        <f t="shared" si="108"/>
        <v>10</v>
      </c>
      <c r="AS352" s="1">
        <f t="shared" si="109"/>
        <v>10</v>
      </c>
      <c r="AT352" s="1">
        <f t="shared" si="110"/>
        <v>9</v>
      </c>
      <c r="AU352" s="1">
        <f t="shared" si="111"/>
        <v>0</v>
      </c>
      <c r="AV352" s="1">
        <f t="shared" si="112"/>
        <v>0</v>
      </c>
      <c r="AW352" s="1">
        <f t="shared" si="113"/>
        <v>2</v>
      </c>
      <c r="AX352" s="1">
        <f t="shared" si="114"/>
        <v>10</v>
      </c>
      <c r="AY352" s="1">
        <f t="shared" si="115"/>
        <v>10</v>
      </c>
      <c r="AZ352" s="1">
        <f t="shared" si="116"/>
        <v>5</v>
      </c>
      <c r="BA352" s="1">
        <f t="shared" si="117"/>
        <v>9</v>
      </c>
      <c r="BB352" s="1">
        <f t="shared" si="118"/>
        <v>6</v>
      </c>
      <c r="BC352" s="21">
        <f t="shared" si="119"/>
        <v>9.6</v>
      </c>
      <c r="BD352" s="21">
        <f t="shared" si="120"/>
        <v>0.33333333333333331</v>
      </c>
      <c r="BE352" s="21">
        <f t="shared" si="121"/>
        <v>8.8333333333333339</v>
      </c>
      <c r="BF352" s="21">
        <f t="shared" si="122"/>
        <v>7.2333333333333334</v>
      </c>
      <c r="BG352" s="3" t="s">
        <v>2584</v>
      </c>
    </row>
    <row r="353" spans="1:59" ht="13" x14ac:dyDescent="0.15">
      <c r="A353" s="40">
        <v>43663.954814733792</v>
      </c>
      <c r="B353" s="3" t="s">
        <v>29</v>
      </c>
      <c r="C353" s="3" t="s">
        <v>2624</v>
      </c>
      <c r="D353" s="3" t="s">
        <v>2584</v>
      </c>
      <c r="E353" s="60" t="s">
        <v>2585</v>
      </c>
      <c r="F353" s="57" t="s">
        <v>33</v>
      </c>
      <c r="G353" s="41" t="s">
        <v>8603</v>
      </c>
      <c r="H353" s="41" t="s">
        <v>264</v>
      </c>
      <c r="I353" s="41">
        <v>9</v>
      </c>
      <c r="J353" s="41" t="s">
        <v>8604</v>
      </c>
      <c r="K353" s="41" t="s">
        <v>68</v>
      </c>
      <c r="L353" s="41">
        <v>25</v>
      </c>
      <c r="M353" s="41">
        <v>10</v>
      </c>
      <c r="N353" s="5"/>
      <c r="O353" s="41" t="s">
        <v>87</v>
      </c>
      <c r="P353" s="5"/>
      <c r="Q353" s="41" t="s">
        <v>226</v>
      </c>
      <c r="R353" s="5"/>
      <c r="S353" s="41">
        <v>4</v>
      </c>
      <c r="T353" s="41" t="s">
        <v>8605</v>
      </c>
      <c r="U353" s="41" t="s">
        <v>183</v>
      </c>
      <c r="V353" s="41" t="s">
        <v>8606</v>
      </c>
      <c r="W353" s="41" t="s">
        <v>48</v>
      </c>
      <c r="X353" s="41" t="s">
        <v>8607</v>
      </c>
      <c r="Y353" s="41">
        <v>3</v>
      </c>
      <c r="Z353" s="41" t="s">
        <v>8608</v>
      </c>
      <c r="AA353" s="41">
        <v>9</v>
      </c>
      <c r="AB353" s="41">
        <v>55</v>
      </c>
      <c r="AC353" s="41" t="s">
        <v>8609</v>
      </c>
      <c r="AD353" s="41" t="s">
        <v>343</v>
      </c>
      <c r="AE353" s="41" t="s">
        <v>8610</v>
      </c>
      <c r="AF353" s="41">
        <v>8</v>
      </c>
      <c r="AG353" s="41" t="s">
        <v>8611</v>
      </c>
      <c r="AH353" s="41">
        <v>3</v>
      </c>
      <c r="AI353" s="41" t="s">
        <v>8612</v>
      </c>
      <c r="AJ353" s="41" t="s">
        <v>8613</v>
      </c>
      <c r="AK353" s="41">
        <v>9</v>
      </c>
      <c r="AL353" s="41" t="s">
        <v>8614</v>
      </c>
      <c r="AM353" s="41" t="s">
        <v>8615</v>
      </c>
      <c r="AN353" s="41" t="s">
        <v>8577</v>
      </c>
      <c r="AO353" s="42">
        <v>0.51388888889050577</v>
      </c>
      <c r="AP353" s="1">
        <f t="shared" si="106"/>
        <v>9</v>
      </c>
      <c r="AQ353" s="1">
        <f t="shared" si="107"/>
        <v>10</v>
      </c>
      <c r="AR353" s="1">
        <f t="shared" si="108"/>
        <v>10</v>
      </c>
      <c r="AS353" s="1">
        <f t="shared" si="109"/>
        <v>10</v>
      </c>
      <c r="AT353" s="1">
        <f t="shared" si="110"/>
        <v>4</v>
      </c>
      <c r="AU353" s="1">
        <f t="shared" si="111"/>
        <v>10</v>
      </c>
      <c r="AV353" s="1">
        <f t="shared" si="112"/>
        <v>0</v>
      </c>
      <c r="AW353" s="1">
        <f t="shared" si="113"/>
        <v>3</v>
      </c>
      <c r="AX353" s="1">
        <f t="shared" si="114"/>
        <v>9</v>
      </c>
      <c r="AY353" s="1">
        <f t="shared" si="115"/>
        <v>10</v>
      </c>
      <c r="AZ353" s="1">
        <f t="shared" si="116"/>
        <v>8</v>
      </c>
      <c r="BA353" s="1">
        <f t="shared" si="117"/>
        <v>3</v>
      </c>
      <c r="BB353" s="1">
        <f t="shared" si="118"/>
        <v>9</v>
      </c>
      <c r="BC353" s="21">
        <f t="shared" si="119"/>
        <v>8.6</v>
      </c>
      <c r="BD353" s="21">
        <f t="shared" si="120"/>
        <v>5.5</v>
      </c>
      <c r="BE353" s="21">
        <f t="shared" si="121"/>
        <v>7</v>
      </c>
      <c r="BF353" s="21">
        <f t="shared" si="122"/>
        <v>7.7</v>
      </c>
      <c r="BG353" s="3" t="s">
        <v>2584</v>
      </c>
    </row>
    <row r="354" spans="1:59" ht="13" x14ac:dyDescent="0.15">
      <c r="A354" s="40">
        <v>43668.908600902781</v>
      </c>
      <c r="B354" s="3" t="s">
        <v>29</v>
      </c>
      <c r="C354" s="3" t="s">
        <v>2624</v>
      </c>
      <c r="D354" s="3" t="s">
        <v>2584</v>
      </c>
      <c r="E354" s="60" t="s">
        <v>2585</v>
      </c>
      <c r="F354" s="57" t="s">
        <v>64</v>
      </c>
      <c r="G354" s="41" t="s">
        <v>8616</v>
      </c>
      <c r="H354" s="41" t="s">
        <v>66</v>
      </c>
      <c r="I354" s="41">
        <v>9</v>
      </c>
      <c r="J354" s="5"/>
      <c r="K354" s="41">
        <v>7</v>
      </c>
      <c r="L354" s="41">
        <v>3.15</v>
      </c>
      <c r="M354" s="41">
        <v>1.35</v>
      </c>
      <c r="N354" s="5"/>
      <c r="O354" s="41">
        <v>3</v>
      </c>
      <c r="P354" s="5"/>
      <c r="Q354" s="41" t="s">
        <v>226</v>
      </c>
      <c r="R354" s="5"/>
      <c r="S354" s="41" t="s">
        <v>44</v>
      </c>
      <c r="T354" s="41" t="s">
        <v>8617</v>
      </c>
      <c r="U354" s="41" t="s">
        <v>183</v>
      </c>
      <c r="V354" s="5"/>
      <c r="W354" s="41" t="s">
        <v>48</v>
      </c>
      <c r="X354" s="5"/>
      <c r="Y354" s="41" t="s">
        <v>50</v>
      </c>
      <c r="Z354" s="5"/>
      <c r="AA354" s="41">
        <v>3</v>
      </c>
      <c r="AB354" s="41">
        <v>75</v>
      </c>
      <c r="AC354" s="5"/>
      <c r="AD354" s="41" t="s">
        <v>54</v>
      </c>
      <c r="AE354" s="5"/>
      <c r="AF354" s="41">
        <v>7</v>
      </c>
      <c r="AG354" s="41" t="s">
        <v>8618</v>
      </c>
      <c r="AH354" s="41" t="s">
        <v>58</v>
      </c>
      <c r="AI354" s="41">
        <v>0</v>
      </c>
      <c r="AJ354" s="5"/>
      <c r="AK354" s="41">
        <v>7</v>
      </c>
      <c r="AL354" s="5"/>
      <c r="AM354" s="41" t="s">
        <v>8619</v>
      </c>
      <c r="AN354" s="41" t="s">
        <v>8577</v>
      </c>
      <c r="AO354" s="42">
        <v>0.68055555555474712</v>
      </c>
      <c r="AP354" s="1">
        <f t="shared" si="106"/>
        <v>9</v>
      </c>
      <c r="AQ354" s="1">
        <f t="shared" si="107"/>
        <v>7</v>
      </c>
      <c r="AR354" s="1">
        <f t="shared" si="108"/>
        <v>3</v>
      </c>
      <c r="AS354" s="1">
        <f t="shared" si="109"/>
        <v>10</v>
      </c>
      <c r="AT354" s="1">
        <f t="shared" si="110"/>
        <v>5</v>
      </c>
      <c r="AU354" s="1">
        <f t="shared" si="111"/>
        <v>10</v>
      </c>
      <c r="AV354" s="1">
        <f t="shared" si="112"/>
        <v>0</v>
      </c>
      <c r="AW354" s="1">
        <f t="shared" si="113"/>
        <v>0</v>
      </c>
      <c r="AX354" s="1">
        <f t="shared" si="114"/>
        <v>3</v>
      </c>
      <c r="AY354" s="1">
        <f t="shared" si="115"/>
        <v>5</v>
      </c>
      <c r="AZ354" s="1">
        <f t="shared" si="116"/>
        <v>7</v>
      </c>
      <c r="BA354" s="1">
        <f t="shared" si="117"/>
        <v>0</v>
      </c>
      <c r="BB354" s="1">
        <f t="shared" si="118"/>
        <v>7</v>
      </c>
      <c r="BC354" s="21">
        <f t="shared" si="119"/>
        <v>6.8</v>
      </c>
      <c r="BD354" s="21">
        <f t="shared" si="120"/>
        <v>5</v>
      </c>
      <c r="BE354" s="21">
        <f t="shared" si="121"/>
        <v>3</v>
      </c>
      <c r="BF354" s="21">
        <f t="shared" si="122"/>
        <v>5.7</v>
      </c>
      <c r="BG354" s="3" t="s">
        <v>2584</v>
      </c>
    </row>
    <row r="355" spans="1:59" ht="13" x14ac:dyDescent="0.15">
      <c r="A355" s="40">
        <v>43668.941824155088</v>
      </c>
      <c r="B355" s="3" t="s">
        <v>29</v>
      </c>
      <c r="C355" s="3" t="s">
        <v>2624</v>
      </c>
      <c r="D355" s="3" t="s">
        <v>2584</v>
      </c>
      <c r="E355" s="60" t="s">
        <v>2585</v>
      </c>
      <c r="F355" s="57" t="s">
        <v>187</v>
      </c>
      <c r="G355" s="41" t="s">
        <v>8620</v>
      </c>
      <c r="H355" s="41" t="s">
        <v>66</v>
      </c>
      <c r="I355" s="41">
        <v>8</v>
      </c>
      <c r="J355" s="5"/>
      <c r="K355" s="41">
        <v>8</v>
      </c>
      <c r="L355" s="43">
        <v>2.2000000000000002</v>
      </c>
      <c r="M355" s="43">
        <v>1.7</v>
      </c>
      <c r="N355" s="5"/>
      <c r="O355" s="41" t="s">
        <v>87</v>
      </c>
      <c r="P355" s="5"/>
      <c r="Q355" s="41">
        <v>8</v>
      </c>
      <c r="R355" s="41" t="s">
        <v>8621</v>
      </c>
      <c r="S355" s="41">
        <v>7</v>
      </c>
      <c r="T355" s="41" t="s">
        <v>8622</v>
      </c>
      <c r="U355" s="41">
        <v>2</v>
      </c>
      <c r="V355" s="41" t="s">
        <v>8623</v>
      </c>
      <c r="W355" s="41">
        <v>4</v>
      </c>
      <c r="X355" s="41" t="s">
        <v>8624</v>
      </c>
      <c r="Y355" s="41" t="s">
        <v>50</v>
      </c>
      <c r="Z355" s="5"/>
      <c r="AA355" s="41">
        <v>3</v>
      </c>
      <c r="AB355" s="41">
        <v>75</v>
      </c>
      <c r="AC355" s="5"/>
      <c r="AD355" s="41">
        <v>4</v>
      </c>
      <c r="AE355" s="5"/>
      <c r="AF355" s="41">
        <v>4</v>
      </c>
      <c r="AG355" s="41" t="s">
        <v>8625</v>
      </c>
      <c r="AH355" s="41">
        <v>1</v>
      </c>
      <c r="AI355" s="41">
        <v>1</v>
      </c>
      <c r="AJ355" s="41" t="s">
        <v>8626</v>
      </c>
      <c r="AK355" s="41" t="s">
        <v>574</v>
      </c>
      <c r="AL355" s="41" t="s">
        <v>8627</v>
      </c>
      <c r="AM355" s="41" t="s">
        <v>8628</v>
      </c>
      <c r="AN355" s="41" t="s">
        <v>8577</v>
      </c>
      <c r="AO355" s="42">
        <v>0.65625</v>
      </c>
      <c r="AP355" s="1">
        <f t="shared" si="106"/>
        <v>8</v>
      </c>
      <c r="AQ355" s="1">
        <f t="shared" si="107"/>
        <v>8</v>
      </c>
      <c r="AR355" s="1">
        <f t="shared" si="108"/>
        <v>10</v>
      </c>
      <c r="AS355" s="1">
        <f t="shared" si="109"/>
        <v>8</v>
      </c>
      <c r="AT355" s="1">
        <f t="shared" si="110"/>
        <v>7</v>
      </c>
      <c r="AU355" s="1">
        <f t="shared" si="111"/>
        <v>2</v>
      </c>
      <c r="AV355" s="1">
        <f t="shared" si="112"/>
        <v>4</v>
      </c>
      <c r="AW355" s="1">
        <f t="shared" si="113"/>
        <v>0</v>
      </c>
      <c r="AX355" s="1">
        <f t="shared" si="114"/>
        <v>3</v>
      </c>
      <c r="AY355" s="1">
        <f t="shared" si="115"/>
        <v>4</v>
      </c>
      <c r="AZ355" s="1">
        <f t="shared" si="116"/>
        <v>4</v>
      </c>
      <c r="BA355" s="1">
        <f t="shared" si="117"/>
        <v>1</v>
      </c>
      <c r="BB355" s="1">
        <f t="shared" si="118"/>
        <v>0</v>
      </c>
      <c r="BC355" s="21">
        <f t="shared" si="119"/>
        <v>8.1999999999999993</v>
      </c>
      <c r="BD355" s="21">
        <f t="shared" si="120"/>
        <v>2.3333333333333335</v>
      </c>
      <c r="BE355" s="21">
        <f t="shared" si="121"/>
        <v>2.6666666666666665</v>
      </c>
      <c r="BF355" s="21">
        <f t="shared" si="122"/>
        <v>5.0999999999999996</v>
      </c>
      <c r="BG355" s="3" t="s">
        <v>2584</v>
      </c>
    </row>
    <row r="356" spans="1:59" ht="13" x14ac:dyDescent="0.15">
      <c r="A356" s="40">
        <v>43668.942101203706</v>
      </c>
      <c r="B356" s="3" t="s">
        <v>29</v>
      </c>
      <c r="C356" s="3" t="s">
        <v>2624</v>
      </c>
      <c r="D356" s="3" t="s">
        <v>2584</v>
      </c>
      <c r="E356" s="60" t="s">
        <v>2585</v>
      </c>
      <c r="F356" s="57" t="s">
        <v>64</v>
      </c>
      <c r="G356" s="41" t="s">
        <v>8629</v>
      </c>
      <c r="H356" s="41" t="s">
        <v>66</v>
      </c>
      <c r="I356" s="41">
        <v>7</v>
      </c>
      <c r="J356" s="5"/>
      <c r="K356" s="41">
        <v>7</v>
      </c>
      <c r="L356" s="41">
        <v>1.95</v>
      </c>
      <c r="M356" s="43">
        <v>1.2</v>
      </c>
      <c r="N356" s="5"/>
      <c r="O356" s="41" t="s">
        <v>40</v>
      </c>
      <c r="P356" s="5"/>
      <c r="Q356" s="41">
        <v>7</v>
      </c>
      <c r="R356" s="5"/>
      <c r="S356" s="41" t="s">
        <v>90</v>
      </c>
      <c r="T356" s="5"/>
      <c r="U356" s="41" t="s">
        <v>91</v>
      </c>
      <c r="V356" s="5"/>
      <c r="W356" s="41" t="s">
        <v>48</v>
      </c>
      <c r="X356" s="5"/>
      <c r="Y356" s="41" t="s">
        <v>50</v>
      </c>
      <c r="Z356" s="5"/>
      <c r="AA356" s="41">
        <v>4</v>
      </c>
      <c r="AB356" s="41">
        <v>75</v>
      </c>
      <c r="AC356" s="5"/>
      <c r="AD356" s="41" t="s">
        <v>54</v>
      </c>
      <c r="AE356" s="5"/>
      <c r="AF356" s="41">
        <v>3</v>
      </c>
      <c r="AG356" s="41" t="s">
        <v>8630</v>
      </c>
      <c r="AH356" s="41" t="s">
        <v>58</v>
      </c>
      <c r="AI356" s="41">
        <v>0</v>
      </c>
      <c r="AJ356" s="5"/>
      <c r="AK356" s="41">
        <v>3</v>
      </c>
      <c r="AL356" s="41" t="s">
        <v>8631</v>
      </c>
      <c r="AM356" s="41" t="s">
        <v>8632</v>
      </c>
      <c r="AN356" s="41" t="s">
        <v>8633</v>
      </c>
      <c r="AO356" s="42">
        <v>0.66666666666424135</v>
      </c>
      <c r="AP356" s="1">
        <f t="shared" si="106"/>
        <v>7</v>
      </c>
      <c r="AQ356" s="1">
        <f t="shared" si="107"/>
        <v>7</v>
      </c>
      <c r="AR356" s="1">
        <f t="shared" si="108"/>
        <v>5</v>
      </c>
      <c r="AS356" s="1">
        <f t="shared" si="109"/>
        <v>7</v>
      </c>
      <c r="AT356" s="1">
        <f t="shared" si="110"/>
        <v>0</v>
      </c>
      <c r="AU356" s="1">
        <f t="shared" si="111"/>
        <v>0</v>
      </c>
      <c r="AV356" s="1">
        <f t="shared" si="112"/>
        <v>0</v>
      </c>
      <c r="AW356" s="1">
        <f t="shared" si="113"/>
        <v>0</v>
      </c>
      <c r="AX356" s="1">
        <f t="shared" si="114"/>
        <v>4</v>
      </c>
      <c r="AY356" s="1">
        <f t="shared" si="115"/>
        <v>5</v>
      </c>
      <c r="AZ356" s="1">
        <f t="shared" si="116"/>
        <v>3</v>
      </c>
      <c r="BA356" s="1">
        <f t="shared" si="117"/>
        <v>0</v>
      </c>
      <c r="BB356" s="1">
        <f t="shared" si="118"/>
        <v>3</v>
      </c>
      <c r="BC356" s="21">
        <f t="shared" si="119"/>
        <v>5.2</v>
      </c>
      <c r="BD356" s="21">
        <f t="shared" si="120"/>
        <v>0</v>
      </c>
      <c r="BE356" s="21">
        <f t="shared" si="121"/>
        <v>2.6666666666666665</v>
      </c>
      <c r="BF356" s="21">
        <f t="shared" si="122"/>
        <v>3.4333333333333331</v>
      </c>
      <c r="BG356" s="3" t="s">
        <v>2584</v>
      </c>
    </row>
    <row r="357" spans="1:59" ht="13" x14ac:dyDescent="0.15">
      <c r="A357" s="40">
        <v>43668.964510474536</v>
      </c>
      <c r="B357" s="3" t="s">
        <v>29</v>
      </c>
      <c r="C357" s="3" t="s">
        <v>2624</v>
      </c>
      <c r="D357" s="3" t="s">
        <v>2584</v>
      </c>
      <c r="E357" s="60" t="s">
        <v>2585</v>
      </c>
      <c r="F357" s="57" t="s">
        <v>100</v>
      </c>
      <c r="G357" s="41" t="s">
        <v>8634</v>
      </c>
      <c r="H357" s="41" t="s">
        <v>66</v>
      </c>
      <c r="I357" s="41">
        <v>6</v>
      </c>
      <c r="J357" s="5"/>
      <c r="K357" s="41">
        <v>4</v>
      </c>
      <c r="L357" s="43">
        <v>1.9</v>
      </c>
      <c r="M357" s="43">
        <v>1.08</v>
      </c>
      <c r="N357" s="41" t="s">
        <v>8635</v>
      </c>
      <c r="O357" s="41">
        <v>8</v>
      </c>
      <c r="P357" s="5"/>
      <c r="Q357" s="41">
        <v>1</v>
      </c>
      <c r="R357" s="41" t="s">
        <v>8636</v>
      </c>
      <c r="S357" s="41" t="s">
        <v>90</v>
      </c>
      <c r="T357" s="5"/>
      <c r="U357" s="41">
        <v>4</v>
      </c>
      <c r="V357" s="5"/>
      <c r="W357" s="41" t="s">
        <v>74</v>
      </c>
      <c r="X357" s="5"/>
      <c r="Y357" s="41" t="s">
        <v>50</v>
      </c>
      <c r="Z357" s="5"/>
      <c r="AA357" s="41">
        <v>3</v>
      </c>
      <c r="AB357" s="41">
        <v>75</v>
      </c>
      <c r="AC357" s="5"/>
      <c r="AD357" s="41">
        <v>4</v>
      </c>
      <c r="AE357" s="5"/>
      <c r="AF357" s="41" t="s">
        <v>56</v>
      </c>
      <c r="AG357" s="5"/>
      <c r="AH357" s="41">
        <v>1</v>
      </c>
      <c r="AI357" s="41">
        <v>2</v>
      </c>
      <c r="AJ357" s="5"/>
      <c r="AK357" s="41">
        <v>1</v>
      </c>
      <c r="AL357" s="41" t="s">
        <v>8637</v>
      </c>
      <c r="AM357" s="41" t="s">
        <v>8638</v>
      </c>
      <c r="AN357" s="41" t="s">
        <v>8577</v>
      </c>
      <c r="AO357" s="42">
        <v>0.64583333333575865</v>
      </c>
      <c r="AP357" s="1">
        <f t="shared" si="106"/>
        <v>6</v>
      </c>
      <c r="AQ357" s="1">
        <f t="shared" si="107"/>
        <v>4</v>
      </c>
      <c r="AR357" s="1">
        <f t="shared" si="108"/>
        <v>8</v>
      </c>
      <c r="AS357" s="1">
        <f t="shared" si="109"/>
        <v>1</v>
      </c>
      <c r="AT357" s="1">
        <f t="shared" si="110"/>
        <v>0</v>
      </c>
      <c r="AU357" s="1">
        <f t="shared" si="111"/>
        <v>4</v>
      </c>
      <c r="AV357" s="1">
        <f t="shared" si="112"/>
        <v>5</v>
      </c>
      <c r="AW357" s="1">
        <f t="shared" si="113"/>
        <v>0</v>
      </c>
      <c r="AX357" s="1">
        <f t="shared" si="114"/>
        <v>3</v>
      </c>
      <c r="AY357" s="1">
        <f t="shared" si="115"/>
        <v>4</v>
      </c>
      <c r="AZ357" s="1">
        <f t="shared" si="116"/>
        <v>5</v>
      </c>
      <c r="BA357" s="1">
        <f t="shared" si="117"/>
        <v>1</v>
      </c>
      <c r="BB357" s="1">
        <f t="shared" si="118"/>
        <v>1</v>
      </c>
      <c r="BC357" s="21">
        <f t="shared" si="119"/>
        <v>3.8</v>
      </c>
      <c r="BD357" s="21">
        <f t="shared" si="120"/>
        <v>3.6666666666666665</v>
      </c>
      <c r="BE357" s="21">
        <f t="shared" si="121"/>
        <v>2.8333333333333335</v>
      </c>
      <c r="BF357" s="21">
        <f t="shared" si="122"/>
        <v>3.3</v>
      </c>
      <c r="BG357" s="3" t="s">
        <v>2584</v>
      </c>
    </row>
    <row r="358" spans="1:59" ht="13" x14ac:dyDescent="0.15">
      <c r="A358" s="40">
        <v>43668.972745960651</v>
      </c>
      <c r="B358" s="3" t="s">
        <v>29</v>
      </c>
      <c r="C358" s="3" t="s">
        <v>2624</v>
      </c>
      <c r="D358" s="3" t="s">
        <v>2584</v>
      </c>
      <c r="E358" s="60" t="s">
        <v>2585</v>
      </c>
      <c r="F358" s="57" t="s">
        <v>33</v>
      </c>
      <c r="G358" s="41" t="s">
        <v>8639</v>
      </c>
      <c r="H358" s="41" t="s">
        <v>66</v>
      </c>
      <c r="I358" s="41">
        <v>6</v>
      </c>
      <c r="J358" s="5"/>
      <c r="K358" s="41" t="s">
        <v>68</v>
      </c>
      <c r="L358" s="41">
        <v>13</v>
      </c>
      <c r="M358" s="41">
        <v>10</v>
      </c>
      <c r="N358" s="5"/>
      <c r="O358" s="41" t="s">
        <v>87</v>
      </c>
      <c r="P358" s="5"/>
      <c r="Q358" s="41" t="s">
        <v>226</v>
      </c>
      <c r="R358" s="5"/>
      <c r="S358" s="41">
        <v>7</v>
      </c>
      <c r="T358" s="41" t="s">
        <v>8640</v>
      </c>
      <c r="U358" s="41" t="s">
        <v>46</v>
      </c>
      <c r="V358" s="41" t="s">
        <v>8641</v>
      </c>
      <c r="W358" s="41" t="s">
        <v>74</v>
      </c>
      <c r="X358" s="41" t="s">
        <v>8642</v>
      </c>
      <c r="Y358" s="41" t="s">
        <v>50</v>
      </c>
      <c r="Z358" s="5"/>
      <c r="AA358" s="41" t="s">
        <v>52</v>
      </c>
      <c r="AB358" s="41">
        <v>70</v>
      </c>
      <c r="AC358" s="5"/>
      <c r="AD358" s="41" t="s">
        <v>54</v>
      </c>
      <c r="AE358" s="5"/>
      <c r="AF358" s="41">
        <v>9</v>
      </c>
      <c r="AG358" s="41" t="s">
        <v>8643</v>
      </c>
      <c r="AH358" s="41" t="s">
        <v>176</v>
      </c>
      <c r="AI358" s="41">
        <v>15</v>
      </c>
      <c r="AJ358" s="41" t="s">
        <v>8644</v>
      </c>
      <c r="AK358" s="41">
        <v>4</v>
      </c>
      <c r="AL358" s="41" t="s">
        <v>8645</v>
      </c>
      <c r="AM358" s="41" t="s">
        <v>8646</v>
      </c>
      <c r="AN358" s="41" t="s">
        <v>8577</v>
      </c>
      <c r="AO358" s="42">
        <v>0.63541666666424135</v>
      </c>
      <c r="AP358" s="1">
        <f t="shared" si="106"/>
        <v>6</v>
      </c>
      <c r="AQ358" s="1">
        <f t="shared" si="107"/>
        <v>10</v>
      </c>
      <c r="AR358" s="1">
        <f t="shared" si="108"/>
        <v>10</v>
      </c>
      <c r="AS358" s="1">
        <f t="shared" si="109"/>
        <v>10</v>
      </c>
      <c r="AT358" s="1">
        <f t="shared" si="110"/>
        <v>7</v>
      </c>
      <c r="AU358" s="1">
        <f t="shared" si="111"/>
        <v>5</v>
      </c>
      <c r="AV358" s="1">
        <f t="shared" si="112"/>
        <v>5</v>
      </c>
      <c r="AW358" s="1">
        <f t="shared" si="113"/>
        <v>0</v>
      </c>
      <c r="AX358" s="1">
        <f t="shared" si="114"/>
        <v>5</v>
      </c>
      <c r="AY358" s="1">
        <f t="shared" si="115"/>
        <v>5</v>
      </c>
      <c r="AZ358" s="1">
        <f t="shared" si="116"/>
        <v>9</v>
      </c>
      <c r="BA358" s="1">
        <f t="shared" si="117"/>
        <v>10</v>
      </c>
      <c r="BB358" s="1">
        <f t="shared" si="118"/>
        <v>4</v>
      </c>
      <c r="BC358" s="21">
        <f t="shared" si="119"/>
        <v>8.6</v>
      </c>
      <c r="BD358" s="21">
        <f t="shared" si="120"/>
        <v>4.166666666666667</v>
      </c>
      <c r="BE358" s="21">
        <f t="shared" si="121"/>
        <v>7.333333333333333</v>
      </c>
      <c r="BF358" s="21">
        <f t="shared" si="122"/>
        <v>7</v>
      </c>
      <c r="BG358" s="3" t="s">
        <v>2584</v>
      </c>
    </row>
    <row r="359" spans="1:59" ht="13" hidden="1" x14ac:dyDescent="0.15">
      <c r="A359" s="12">
        <v>43552.966867199073</v>
      </c>
      <c r="B359" s="13" t="s">
        <v>770</v>
      </c>
      <c r="C359" s="13" t="s">
        <v>2755</v>
      </c>
      <c r="D359" s="3" t="s">
        <v>2773</v>
      </c>
      <c r="E359" s="13" t="s">
        <v>2756</v>
      </c>
      <c r="F359" s="13" t="s">
        <v>187</v>
      </c>
      <c r="G359" s="13" t="s">
        <v>2757</v>
      </c>
      <c r="H359" s="13" t="s">
        <v>66</v>
      </c>
      <c r="I359" s="13" t="s">
        <v>223</v>
      </c>
      <c r="J359" s="13" t="s">
        <v>2758</v>
      </c>
      <c r="K359" s="13" t="s">
        <v>68</v>
      </c>
      <c r="L359" s="13">
        <v>4</v>
      </c>
      <c r="M359" s="15">
        <v>40</v>
      </c>
      <c r="N359" s="13" t="s">
        <v>2759</v>
      </c>
      <c r="O359" s="13" t="s">
        <v>87</v>
      </c>
      <c r="P359" s="13" t="s">
        <v>2760</v>
      </c>
      <c r="Q359" s="13" t="s">
        <v>226</v>
      </c>
      <c r="R359" s="13"/>
      <c r="S359" s="13" t="s">
        <v>560</v>
      </c>
      <c r="T359" s="13" t="s">
        <v>2761</v>
      </c>
      <c r="U359" s="13" t="s">
        <v>183</v>
      </c>
      <c r="V359" s="13" t="s">
        <v>2762</v>
      </c>
      <c r="W359" s="13" t="s">
        <v>48</v>
      </c>
      <c r="X359" s="13" t="s">
        <v>2763</v>
      </c>
      <c r="Y359" s="13" t="s">
        <v>50</v>
      </c>
      <c r="Z359" s="13" t="s">
        <v>2764</v>
      </c>
      <c r="AA359" s="13" t="s">
        <v>291</v>
      </c>
      <c r="AB359" s="13"/>
      <c r="AC359" s="13" t="s">
        <v>2765</v>
      </c>
      <c r="AD359" s="13" t="s">
        <v>54</v>
      </c>
      <c r="AE359" s="13" t="s">
        <v>2766</v>
      </c>
      <c r="AF359" s="13" t="s">
        <v>208</v>
      </c>
      <c r="AG359" s="13" t="s">
        <v>2767</v>
      </c>
      <c r="AH359" s="13" t="s">
        <v>197</v>
      </c>
      <c r="AI359" s="13"/>
      <c r="AJ359" s="13" t="s">
        <v>2768</v>
      </c>
      <c r="AK359" s="13" t="s">
        <v>60</v>
      </c>
      <c r="AL359" s="13" t="s">
        <v>2769</v>
      </c>
      <c r="AM359" s="13" t="s">
        <v>2770</v>
      </c>
      <c r="AN359" s="13" t="s">
        <v>2771</v>
      </c>
      <c r="AO359" s="14">
        <v>0.625</v>
      </c>
      <c r="AP359" s="1">
        <f t="shared" si="90"/>
        <v>10</v>
      </c>
      <c r="AQ359" s="1">
        <f t="shared" si="91"/>
        <v>10</v>
      </c>
      <c r="AR359" s="1">
        <f t="shared" si="92"/>
        <v>10</v>
      </c>
      <c r="AS359" s="1">
        <f t="shared" si="93"/>
        <v>10</v>
      </c>
      <c r="AT359" s="1">
        <f t="shared" si="94"/>
        <v>10</v>
      </c>
      <c r="AU359" s="1">
        <f t="shared" si="95"/>
        <v>10</v>
      </c>
      <c r="AV359" s="1">
        <f t="shared" si="96"/>
        <v>0</v>
      </c>
      <c r="AW359" s="1">
        <f t="shared" si="97"/>
        <v>0</v>
      </c>
      <c r="AX359" s="1">
        <f t="shared" si="98"/>
        <v>10</v>
      </c>
      <c r="AY359" s="1">
        <f t="shared" si="99"/>
        <v>5</v>
      </c>
      <c r="AZ359" s="1">
        <f t="shared" si="100"/>
        <v>10</v>
      </c>
      <c r="BA359" s="1">
        <f t="shared" si="101"/>
        <v>5</v>
      </c>
      <c r="BB359" s="1">
        <f t="shared" si="102"/>
        <v>10</v>
      </c>
      <c r="BC359" s="21">
        <f t="shared" si="103"/>
        <v>10</v>
      </c>
      <c r="BD359" s="21">
        <f t="shared" si="104"/>
        <v>5</v>
      </c>
      <c r="BE359" s="21">
        <f t="shared" si="105"/>
        <v>7.5</v>
      </c>
      <c r="BF359" s="21">
        <f t="shared" ref="BF359:BF416" si="123">((AP359*3)+(AQ359*3)+(AR359*3)+(AS359*3)+(AT359*3)+(AU359*3)+(AV359*2)+(AW359*1)+(AX359*2)+(AY359*1)+(AZ359*1)+(BA359*2)+(BB359*3))/30</f>
        <v>8.5</v>
      </c>
      <c r="BG359" s="3" t="s">
        <v>2773</v>
      </c>
    </row>
    <row r="360" spans="1:59" ht="13" x14ac:dyDescent="0.15">
      <c r="A360" s="2">
        <v>43549.368428437505</v>
      </c>
      <c r="B360" s="3" t="s">
        <v>29</v>
      </c>
      <c r="C360" s="3" t="s">
        <v>2772</v>
      </c>
      <c r="D360" s="3" t="s">
        <v>2773</v>
      </c>
      <c r="E360" s="58" t="s">
        <v>2756</v>
      </c>
      <c r="F360" s="39" t="s">
        <v>187</v>
      </c>
      <c r="G360" s="3" t="s">
        <v>2774</v>
      </c>
      <c r="H360" s="3" t="s">
        <v>66</v>
      </c>
      <c r="I360" s="3">
        <v>4</v>
      </c>
      <c r="J360" s="3" t="s">
        <v>2775</v>
      </c>
      <c r="K360" s="3" t="s">
        <v>68</v>
      </c>
      <c r="L360" s="3">
        <v>4.3</v>
      </c>
      <c r="M360" s="3">
        <v>2.5</v>
      </c>
      <c r="N360" s="3" t="s">
        <v>2776</v>
      </c>
      <c r="O360" s="3" t="s">
        <v>87</v>
      </c>
      <c r="P360" s="3" t="s">
        <v>2777</v>
      </c>
      <c r="Q360" s="3">
        <v>8</v>
      </c>
      <c r="R360" s="3" t="s">
        <v>2778</v>
      </c>
      <c r="S360" s="3" t="s">
        <v>90</v>
      </c>
      <c r="T360" s="3" t="s">
        <v>2779</v>
      </c>
      <c r="U360" s="3" t="s">
        <v>46</v>
      </c>
      <c r="V360" s="3" t="s">
        <v>2780</v>
      </c>
      <c r="W360" s="3" t="s">
        <v>48</v>
      </c>
      <c r="X360" s="3" t="s">
        <v>2781</v>
      </c>
      <c r="Y360" s="3">
        <v>3</v>
      </c>
      <c r="Z360" s="3" t="s">
        <v>2782</v>
      </c>
      <c r="AA360" s="3">
        <v>4</v>
      </c>
      <c r="AB360" s="3">
        <v>72</v>
      </c>
      <c r="AC360" s="3" t="s">
        <v>2783</v>
      </c>
      <c r="AD360" s="3">
        <v>2</v>
      </c>
      <c r="AE360" s="5"/>
      <c r="AF360" s="3">
        <v>8</v>
      </c>
      <c r="AG360" s="3" t="s">
        <v>2784</v>
      </c>
      <c r="AH360" s="3">
        <v>6</v>
      </c>
      <c r="AI360" s="3">
        <v>8</v>
      </c>
      <c r="AJ360" s="3" t="s">
        <v>2785</v>
      </c>
      <c r="AK360" s="3">
        <v>3</v>
      </c>
      <c r="AL360" s="3" t="s">
        <v>2786</v>
      </c>
      <c r="AM360" s="3" t="s">
        <v>2787</v>
      </c>
      <c r="AN360" s="3" t="s">
        <v>2788</v>
      </c>
      <c r="AO360" s="6">
        <v>0.66666666666424135</v>
      </c>
      <c r="AP360" s="1">
        <f t="shared" ref="AP360:AP392" si="124">1*LEFT($I360,2)</f>
        <v>4</v>
      </c>
      <c r="AQ360" s="1">
        <f t="shared" ref="AQ360:AQ392" si="125">1*LEFT($K360,2)</f>
        <v>10</v>
      </c>
      <c r="AR360" s="1">
        <f t="shared" ref="AR360:AR392" si="126">1*LEFT($O360,2)</f>
        <v>10</v>
      </c>
      <c r="AS360" s="1">
        <f t="shared" ref="AS360:AS392" si="127">1*LEFT($Q360,2)</f>
        <v>8</v>
      </c>
      <c r="AT360" s="1">
        <f t="shared" ref="AT360:AT392" si="128">1*LEFT($S360,2)</f>
        <v>0</v>
      </c>
      <c r="AU360" s="1">
        <f t="shared" ref="AU360:AU392" si="129">1*LEFT($U360,2)</f>
        <v>5</v>
      </c>
      <c r="AV360" s="1">
        <f t="shared" ref="AV360:AV392" si="130">1*LEFT($W360,2)</f>
        <v>0</v>
      </c>
      <c r="AW360" s="1">
        <f t="shared" ref="AW360:AW392" si="131">1*LEFT($Y360,2)</f>
        <v>3</v>
      </c>
      <c r="AX360" s="1">
        <f t="shared" ref="AX360:AX392" si="132">1*LEFT($AA360,2)</f>
        <v>4</v>
      </c>
      <c r="AY360" s="1">
        <f t="shared" ref="AY360:AY392" si="133">1*LEFT($AD360,2)</f>
        <v>2</v>
      </c>
      <c r="AZ360" s="1">
        <f t="shared" ref="AZ360:AZ392" si="134">1*LEFT($AF360,2)</f>
        <v>8</v>
      </c>
      <c r="BA360" s="1">
        <f t="shared" ref="BA360:BA392" si="135">1*LEFT($AH360,2)</f>
        <v>6</v>
      </c>
      <c r="BB360" s="1">
        <f t="shared" ref="BB360:BB392" si="136">1*LEFT($AK360,2)</f>
        <v>3</v>
      </c>
      <c r="BC360" s="21">
        <f t="shared" ref="BC360:BC392" si="137">((AP360*3)+(AQ360*3)+(AR360*3)+(AS360*3)+(AT360*3))/15</f>
        <v>6.4</v>
      </c>
      <c r="BD360" s="21">
        <f t="shared" ref="BD360:BD392" si="138">((AU360*3)+(AV360*2)+(AW360*1))/6</f>
        <v>3</v>
      </c>
      <c r="BE360" s="21">
        <f t="shared" ref="BE360:BE392" si="139">((AX360*2)+(AY360*1)+(AZ360*1)+(BA360*2))/6</f>
        <v>5</v>
      </c>
      <c r="BF360" s="21">
        <f t="shared" ref="BF360:BF392" si="140">((AP360*3)+(AQ360*3)+(AR360*3)+(AS360*3)+(AT360*3)+(AU360*3)+(AV360*2)+(AW360*1)+(AX360*2)+(AY360*1)+(AZ360*1)+(BA360*2)+(BB360*3))/30</f>
        <v>5.0999999999999996</v>
      </c>
      <c r="BG360" s="3" t="s">
        <v>2773</v>
      </c>
    </row>
    <row r="361" spans="1:59" ht="13" x14ac:dyDescent="0.15">
      <c r="A361" s="2">
        <v>43549.685989270831</v>
      </c>
      <c r="B361" s="3" t="s">
        <v>29</v>
      </c>
      <c r="C361" s="3" t="s">
        <v>2772</v>
      </c>
      <c r="D361" s="3" t="s">
        <v>2773</v>
      </c>
      <c r="E361" s="58" t="s">
        <v>2756</v>
      </c>
      <c r="F361" s="3" t="s">
        <v>147</v>
      </c>
      <c r="G361" s="3" t="s">
        <v>2789</v>
      </c>
      <c r="H361" s="3" t="s">
        <v>66</v>
      </c>
      <c r="I361" s="3">
        <v>7</v>
      </c>
      <c r="J361" s="3" t="s">
        <v>2790</v>
      </c>
      <c r="K361" s="3">
        <v>8</v>
      </c>
      <c r="L361" s="3">
        <v>4.8</v>
      </c>
      <c r="M361" s="3">
        <v>3.5</v>
      </c>
      <c r="N361" s="3" t="s">
        <v>2791</v>
      </c>
      <c r="O361" s="3">
        <v>8</v>
      </c>
      <c r="P361" s="3" t="s">
        <v>2792</v>
      </c>
      <c r="Q361" s="3">
        <v>8</v>
      </c>
      <c r="R361" s="3" t="s">
        <v>2793</v>
      </c>
      <c r="S361" s="3">
        <v>7</v>
      </c>
      <c r="T361" s="3" t="s">
        <v>2794</v>
      </c>
      <c r="U361" s="3">
        <v>6</v>
      </c>
      <c r="V361" s="3" t="s">
        <v>2795</v>
      </c>
      <c r="W361" s="3" t="s">
        <v>48</v>
      </c>
      <c r="X361" s="3" t="s">
        <v>2796</v>
      </c>
      <c r="Y361" s="3">
        <v>4</v>
      </c>
      <c r="Z361" s="3" t="s">
        <v>2797</v>
      </c>
      <c r="AA361" s="3">
        <v>4</v>
      </c>
      <c r="AB361" s="3">
        <v>72</v>
      </c>
      <c r="AC361" s="3" t="s">
        <v>2798</v>
      </c>
      <c r="AD361" s="3">
        <v>2</v>
      </c>
      <c r="AE361" s="5"/>
      <c r="AF361" s="3">
        <v>7</v>
      </c>
      <c r="AG361" s="3" t="s">
        <v>2799</v>
      </c>
      <c r="AH361" s="3">
        <v>1</v>
      </c>
      <c r="AI361" s="3">
        <v>0</v>
      </c>
      <c r="AJ361" s="3" t="s">
        <v>2800</v>
      </c>
      <c r="AK361" s="3">
        <v>2</v>
      </c>
      <c r="AL361" s="3" t="s">
        <v>2801</v>
      </c>
      <c r="AM361" s="3" t="s">
        <v>2802</v>
      </c>
      <c r="AN361" s="3" t="s">
        <v>2788</v>
      </c>
      <c r="AO361" s="6">
        <v>0.375</v>
      </c>
      <c r="AP361" s="1">
        <f t="shared" si="124"/>
        <v>7</v>
      </c>
      <c r="AQ361" s="1">
        <f t="shared" si="125"/>
        <v>8</v>
      </c>
      <c r="AR361" s="1">
        <f t="shared" si="126"/>
        <v>8</v>
      </c>
      <c r="AS361" s="1">
        <f t="shared" si="127"/>
        <v>8</v>
      </c>
      <c r="AT361" s="1">
        <f t="shared" si="128"/>
        <v>7</v>
      </c>
      <c r="AU361" s="1">
        <f t="shared" si="129"/>
        <v>6</v>
      </c>
      <c r="AV361" s="1">
        <f t="shared" si="130"/>
        <v>0</v>
      </c>
      <c r="AW361" s="1">
        <f t="shared" si="131"/>
        <v>4</v>
      </c>
      <c r="AX361" s="1">
        <f t="shared" si="132"/>
        <v>4</v>
      </c>
      <c r="AY361" s="1">
        <f t="shared" si="133"/>
        <v>2</v>
      </c>
      <c r="AZ361" s="1">
        <f t="shared" si="134"/>
        <v>7</v>
      </c>
      <c r="BA361" s="1">
        <f t="shared" si="135"/>
        <v>1</v>
      </c>
      <c r="BB361" s="1">
        <f t="shared" si="136"/>
        <v>2</v>
      </c>
      <c r="BC361" s="21">
        <f t="shared" si="137"/>
        <v>7.6</v>
      </c>
      <c r="BD361" s="21">
        <f t="shared" si="138"/>
        <v>3.6666666666666665</v>
      </c>
      <c r="BE361" s="21">
        <f t="shared" si="139"/>
        <v>3.1666666666666665</v>
      </c>
      <c r="BF361" s="21">
        <f t="shared" si="140"/>
        <v>5.3666666666666663</v>
      </c>
      <c r="BG361" s="3" t="s">
        <v>2773</v>
      </c>
    </row>
    <row r="362" spans="1:59" ht="13" x14ac:dyDescent="0.15">
      <c r="A362" s="2">
        <v>43549.716589340278</v>
      </c>
      <c r="B362" s="3" t="s">
        <v>29</v>
      </c>
      <c r="C362" s="3" t="s">
        <v>2772</v>
      </c>
      <c r="D362" s="3" t="s">
        <v>2773</v>
      </c>
      <c r="E362" s="58" t="s">
        <v>2756</v>
      </c>
      <c r="F362" s="3" t="s">
        <v>187</v>
      </c>
      <c r="G362" s="3" t="s">
        <v>2803</v>
      </c>
      <c r="H362" s="3" t="s">
        <v>66</v>
      </c>
      <c r="I362" s="3">
        <v>7</v>
      </c>
      <c r="J362" s="3" t="s">
        <v>2804</v>
      </c>
      <c r="K362" s="3">
        <v>8</v>
      </c>
      <c r="L362" s="3">
        <v>4.4000000000000004</v>
      </c>
      <c r="M362" s="3">
        <v>2</v>
      </c>
      <c r="N362" s="3" t="s">
        <v>2805</v>
      </c>
      <c r="O362" s="3">
        <v>9</v>
      </c>
      <c r="P362" s="3" t="s">
        <v>2806</v>
      </c>
      <c r="Q362" s="3">
        <v>6</v>
      </c>
      <c r="R362" s="3" t="s">
        <v>2807</v>
      </c>
      <c r="S362" s="3" t="s">
        <v>44</v>
      </c>
      <c r="T362" s="3" t="s">
        <v>2808</v>
      </c>
      <c r="U362" s="3" t="s">
        <v>46</v>
      </c>
      <c r="V362" s="3" t="s">
        <v>2809</v>
      </c>
      <c r="W362" s="3" t="s">
        <v>48</v>
      </c>
      <c r="X362" s="3" t="s">
        <v>2810</v>
      </c>
      <c r="Y362" s="3">
        <v>3</v>
      </c>
      <c r="Z362" s="3" t="s">
        <v>2811</v>
      </c>
      <c r="AA362" s="3">
        <v>9</v>
      </c>
      <c r="AB362" s="3">
        <v>72</v>
      </c>
      <c r="AC362" s="5"/>
      <c r="AD362" s="3">
        <v>3</v>
      </c>
      <c r="AE362" s="5"/>
      <c r="AF362" s="3">
        <v>7</v>
      </c>
      <c r="AG362" s="3" t="s">
        <v>2812</v>
      </c>
      <c r="AH362" s="3">
        <v>7</v>
      </c>
      <c r="AI362" s="3">
        <v>7</v>
      </c>
      <c r="AJ362" s="3" t="s">
        <v>2813</v>
      </c>
      <c r="AK362" s="3">
        <v>1</v>
      </c>
      <c r="AL362" s="3" t="s">
        <v>2814</v>
      </c>
      <c r="AM362" s="3" t="s">
        <v>2815</v>
      </c>
      <c r="AN362" s="3" t="s">
        <v>2788</v>
      </c>
      <c r="AO362" s="6">
        <v>0.68055555555474712</v>
      </c>
      <c r="AP362" s="1">
        <f t="shared" si="124"/>
        <v>7</v>
      </c>
      <c r="AQ362" s="1">
        <f t="shared" si="125"/>
        <v>8</v>
      </c>
      <c r="AR362" s="1">
        <f t="shared" si="126"/>
        <v>9</v>
      </c>
      <c r="AS362" s="1">
        <f t="shared" si="127"/>
        <v>6</v>
      </c>
      <c r="AT362" s="1">
        <f t="shared" si="128"/>
        <v>5</v>
      </c>
      <c r="AU362" s="1">
        <f t="shared" si="129"/>
        <v>5</v>
      </c>
      <c r="AV362" s="1">
        <f t="shared" si="130"/>
        <v>0</v>
      </c>
      <c r="AW362" s="1">
        <f t="shared" si="131"/>
        <v>3</v>
      </c>
      <c r="AX362" s="1">
        <f t="shared" si="132"/>
        <v>9</v>
      </c>
      <c r="AY362" s="1">
        <f t="shared" si="133"/>
        <v>3</v>
      </c>
      <c r="AZ362" s="1">
        <f t="shared" si="134"/>
        <v>7</v>
      </c>
      <c r="BA362" s="1">
        <f t="shared" si="135"/>
        <v>7</v>
      </c>
      <c r="BB362" s="1">
        <f t="shared" si="136"/>
        <v>1</v>
      </c>
      <c r="BC362" s="21">
        <f t="shared" si="137"/>
        <v>7</v>
      </c>
      <c r="BD362" s="21">
        <f t="shared" si="138"/>
        <v>3</v>
      </c>
      <c r="BE362" s="21">
        <f t="shared" si="139"/>
        <v>7</v>
      </c>
      <c r="BF362" s="21">
        <f t="shared" si="140"/>
        <v>5.6</v>
      </c>
      <c r="BG362" s="3" t="s">
        <v>2773</v>
      </c>
    </row>
    <row r="363" spans="1:59" ht="13" x14ac:dyDescent="0.15">
      <c r="A363" s="2">
        <v>43549.754271168982</v>
      </c>
      <c r="B363" s="3" t="s">
        <v>29</v>
      </c>
      <c r="C363" s="3" t="s">
        <v>2772</v>
      </c>
      <c r="D363" s="3" t="s">
        <v>2773</v>
      </c>
      <c r="E363" s="58" t="s">
        <v>2756</v>
      </c>
      <c r="F363" s="3" t="s">
        <v>147</v>
      </c>
      <c r="G363" s="3" t="s">
        <v>2816</v>
      </c>
      <c r="H363" s="3" t="s">
        <v>66</v>
      </c>
      <c r="I363" s="3" t="s">
        <v>36</v>
      </c>
      <c r="J363" s="3" t="s">
        <v>2817</v>
      </c>
      <c r="K363" s="3">
        <v>8</v>
      </c>
      <c r="L363" s="3">
        <v>3.9</v>
      </c>
      <c r="M363" s="3">
        <v>1.2</v>
      </c>
      <c r="N363" s="3" t="s">
        <v>2818</v>
      </c>
      <c r="O363" s="3">
        <v>7</v>
      </c>
      <c r="P363" s="3" t="s">
        <v>2819</v>
      </c>
      <c r="Q363" s="3">
        <v>7</v>
      </c>
      <c r="R363" s="3" t="s">
        <v>2820</v>
      </c>
      <c r="S363" s="3" t="s">
        <v>90</v>
      </c>
      <c r="T363" s="3" t="s">
        <v>2821</v>
      </c>
      <c r="U363" s="3" t="s">
        <v>91</v>
      </c>
      <c r="V363" s="3" t="s">
        <v>2822</v>
      </c>
      <c r="W363" s="3" t="s">
        <v>48</v>
      </c>
      <c r="X363" s="5"/>
      <c r="Y363" s="3" t="s">
        <v>50</v>
      </c>
      <c r="Z363" s="3" t="s">
        <v>2823</v>
      </c>
      <c r="AA363" s="3">
        <v>2</v>
      </c>
      <c r="AB363" s="3">
        <v>77</v>
      </c>
      <c r="AC363" s="3" t="s">
        <v>2824</v>
      </c>
      <c r="AD363" s="3">
        <v>4</v>
      </c>
      <c r="AE363" s="3" t="s">
        <v>2825</v>
      </c>
      <c r="AF363" s="3">
        <v>6</v>
      </c>
      <c r="AG363" s="3" t="s">
        <v>2826</v>
      </c>
      <c r="AH363" s="3">
        <v>6</v>
      </c>
      <c r="AI363" s="3">
        <v>20</v>
      </c>
      <c r="AJ363" s="3" t="s">
        <v>2827</v>
      </c>
      <c r="AK363" s="3" t="s">
        <v>111</v>
      </c>
      <c r="AL363" s="3" t="s">
        <v>2828</v>
      </c>
      <c r="AM363" s="3" t="s">
        <v>2829</v>
      </c>
      <c r="AN363" s="3" t="s">
        <v>2788</v>
      </c>
      <c r="AO363" s="6">
        <v>0.625</v>
      </c>
      <c r="AP363" s="1">
        <f t="shared" si="124"/>
        <v>5</v>
      </c>
      <c r="AQ363" s="1">
        <f t="shared" si="125"/>
        <v>8</v>
      </c>
      <c r="AR363" s="1">
        <f t="shared" si="126"/>
        <v>7</v>
      </c>
      <c r="AS363" s="1">
        <f t="shared" si="127"/>
        <v>7</v>
      </c>
      <c r="AT363" s="1">
        <f t="shared" si="128"/>
        <v>0</v>
      </c>
      <c r="AU363" s="1">
        <f t="shared" si="129"/>
        <v>0</v>
      </c>
      <c r="AV363" s="1">
        <f t="shared" si="130"/>
        <v>0</v>
      </c>
      <c r="AW363" s="1">
        <f t="shared" si="131"/>
        <v>0</v>
      </c>
      <c r="AX363" s="1">
        <f t="shared" si="132"/>
        <v>2</v>
      </c>
      <c r="AY363" s="1">
        <f t="shared" si="133"/>
        <v>4</v>
      </c>
      <c r="AZ363" s="1">
        <f t="shared" si="134"/>
        <v>6</v>
      </c>
      <c r="BA363" s="1">
        <f t="shared" si="135"/>
        <v>6</v>
      </c>
      <c r="BB363" s="1">
        <f t="shared" si="136"/>
        <v>5</v>
      </c>
      <c r="BC363" s="21">
        <f t="shared" si="137"/>
        <v>5.4</v>
      </c>
      <c r="BD363" s="21">
        <f t="shared" si="138"/>
        <v>0</v>
      </c>
      <c r="BE363" s="21">
        <f t="shared" si="139"/>
        <v>4.333333333333333</v>
      </c>
      <c r="BF363" s="21">
        <f t="shared" si="140"/>
        <v>4.0666666666666664</v>
      </c>
      <c r="BG363" s="3" t="s">
        <v>2773</v>
      </c>
    </row>
    <row r="364" spans="1:59" ht="13" x14ac:dyDescent="0.15">
      <c r="A364" s="2">
        <v>43549.789610821761</v>
      </c>
      <c r="B364" s="3" t="s">
        <v>29</v>
      </c>
      <c r="C364" s="3" t="s">
        <v>2772</v>
      </c>
      <c r="D364" s="3" t="s">
        <v>2773</v>
      </c>
      <c r="E364" s="58" t="s">
        <v>2756</v>
      </c>
      <c r="F364" s="3" t="s">
        <v>168</v>
      </c>
      <c r="G364" s="3" t="s">
        <v>2830</v>
      </c>
      <c r="H364" s="3" t="s">
        <v>66</v>
      </c>
      <c r="I364" s="3">
        <v>8</v>
      </c>
      <c r="J364" s="3" t="s">
        <v>2831</v>
      </c>
      <c r="K364" s="3">
        <v>8</v>
      </c>
      <c r="L364" s="3">
        <v>3.8</v>
      </c>
      <c r="M364" s="3">
        <v>2</v>
      </c>
      <c r="N364" s="3" t="s">
        <v>2832</v>
      </c>
      <c r="O364" s="3">
        <v>9</v>
      </c>
      <c r="P364" s="3" t="s">
        <v>2833</v>
      </c>
      <c r="Q364" s="3">
        <v>8</v>
      </c>
      <c r="R364" s="3" t="s">
        <v>2834</v>
      </c>
      <c r="S364" s="3" t="s">
        <v>44</v>
      </c>
      <c r="T364" s="3" t="s">
        <v>2835</v>
      </c>
      <c r="U364" s="3" t="s">
        <v>46</v>
      </c>
      <c r="V364" s="3" t="s">
        <v>2836</v>
      </c>
      <c r="W364" s="3" t="s">
        <v>48</v>
      </c>
      <c r="X364" s="3" t="s">
        <v>2837</v>
      </c>
      <c r="Y364" s="3">
        <v>4</v>
      </c>
      <c r="Z364" s="3" t="s">
        <v>2838</v>
      </c>
      <c r="AA364" s="3">
        <v>6</v>
      </c>
      <c r="AB364" s="3">
        <v>67</v>
      </c>
      <c r="AC364" s="5"/>
      <c r="AD364" s="3" t="s">
        <v>54</v>
      </c>
      <c r="AE364" s="3" t="s">
        <v>2839</v>
      </c>
      <c r="AF364" s="3">
        <v>1</v>
      </c>
      <c r="AG364" s="3" t="s">
        <v>2840</v>
      </c>
      <c r="AH364" s="3" t="s">
        <v>58</v>
      </c>
      <c r="AI364" s="3">
        <v>0</v>
      </c>
      <c r="AJ364" s="3" t="s">
        <v>2841</v>
      </c>
      <c r="AK364" s="3">
        <v>4</v>
      </c>
      <c r="AL364" s="3" t="s">
        <v>2842</v>
      </c>
      <c r="AM364" s="3" t="s">
        <v>2843</v>
      </c>
      <c r="AN364" s="3" t="s">
        <v>2788</v>
      </c>
      <c r="AO364" s="6">
        <v>0.38888888889050577</v>
      </c>
      <c r="AP364" s="1">
        <f t="shared" si="124"/>
        <v>8</v>
      </c>
      <c r="AQ364" s="1">
        <f t="shared" si="125"/>
        <v>8</v>
      </c>
      <c r="AR364" s="1">
        <f t="shared" si="126"/>
        <v>9</v>
      </c>
      <c r="AS364" s="1">
        <f t="shared" si="127"/>
        <v>8</v>
      </c>
      <c r="AT364" s="1">
        <f t="shared" si="128"/>
        <v>5</v>
      </c>
      <c r="AU364" s="1">
        <f t="shared" si="129"/>
        <v>5</v>
      </c>
      <c r="AV364" s="1">
        <f t="shared" si="130"/>
        <v>0</v>
      </c>
      <c r="AW364" s="1">
        <f t="shared" si="131"/>
        <v>4</v>
      </c>
      <c r="AX364" s="1">
        <f t="shared" si="132"/>
        <v>6</v>
      </c>
      <c r="AY364" s="1">
        <f t="shared" si="133"/>
        <v>5</v>
      </c>
      <c r="AZ364" s="1">
        <f t="shared" si="134"/>
        <v>1</v>
      </c>
      <c r="BA364" s="1">
        <f t="shared" si="135"/>
        <v>0</v>
      </c>
      <c r="BB364" s="1">
        <f t="shared" si="136"/>
        <v>4</v>
      </c>
      <c r="BC364" s="21">
        <f t="shared" si="137"/>
        <v>7.6</v>
      </c>
      <c r="BD364" s="21">
        <f t="shared" si="138"/>
        <v>3.1666666666666665</v>
      </c>
      <c r="BE364" s="21">
        <f t="shared" si="139"/>
        <v>3</v>
      </c>
      <c r="BF364" s="21">
        <f t="shared" si="140"/>
        <v>5.4333333333333336</v>
      </c>
      <c r="BG364" s="3" t="s">
        <v>2773</v>
      </c>
    </row>
    <row r="365" spans="1:59" ht="13" x14ac:dyDescent="0.15">
      <c r="A365" s="2">
        <v>43550.352812673613</v>
      </c>
      <c r="B365" s="3" t="s">
        <v>29</v>
      </c>
      <c r="C365" s="3" t="s">
        <v>2772</v>
      </c>
      <c r="D365" s="3" t="s">
        <v>2773</v>
      </c>
      <c r="E365" s="58" t="s">
        <v>2756</v>
      </c>
      <c r="F365" s="3" t="s">
        <v>315</v>
      </c>
      <c r="G365" s="3" t="s">
        <v>2844</v>
      </c>
      <c r="H365" s="3" t="s">
        <v>35</v>
      </c>
      <c r="I365" s="3" t="s">
        <v>36</v>
      </c>
      <c r="J365" s="3" t="s">
        <v>2845</v>
      </c>
      <c r="K365" s="3">
        <v>7</v>
      </c>
      <c r="L365" s="3">
        <v>2.4</v>
      </c>
      <c r="M365" s="3">
        <v>1.5</v>
      </c>
      <c r="N365" s="5"/>
      <c r="O365" s="3">
        <v>7</v>
      </c>
      <c r="P365" s="3" t="s">
        <v>2846</v>
      </c>
      <c r="Q365" s="3">
        <v>7</v>
      </c>
      <c r="R365" s="3" t="s">
        <v>2847</v>
      </c>
      <c r="S365" s="3" t="s">
        <v>44</v>
      </c>
      <c r="T365" s="5"/>
      <c r="U365" s="3">
        <v>8</v>
      </c>
      <c r="V365" s="5"/>
      <c r="W365" s="3" t="s">
        <v>48</v>
      </c>
      <c r="X365" s="3" t="s">
        <v>2848</v>
      </c>
      <c r="Y365" s="3">
        <v>4</v>
      </c>
      <c r="Z365" s="3" t="s">
        <v>2849</v>
      </c>
      <c r="AA365" s="3">
        <v>7</v>
      </c>
      <c r="AB365" s="3">
        <v>53</v>
      </c>
      <c r="AC365" s="3" t="s">
        <v>2850</v>
      </c>
      <c r="AD365" s="3">
        <v>7</v>
      </c>
      <c r="AE365" s="3" t="s">
        <v>2851</v>
      </c>
      <c r="AF365" s="3">
        <v>8</v>
      </c>
      <c r="AG365" s="3" t="s">
        <v>2852</v>
      </c>
      <c r="AH365" s="3">
        <v>7</v>
      </c>
      <c r="AI365" s="3">
        <v>2</v>
      </c>
      <c r="AJ365" s="3" t="s">
        <v>2853</v>
      </c>
      <c r="AK365" s="3">
        <v>7</v>
      </c>
      <c r="AL365" s="3" t="s">
        <v>2854</v>
      </c>
      <c r="AM365" s="3" t="s">
        <v>2855</v>
      </c>
      <c r="AN365" s="3" t="s">
        <v>2788</v>
      </c>
      <c r="AO365" s="6">
        <v>0.76388888889050577</v>
      </c>
      <c r="AP365" s="1">
        <f t="shared" si="124"/>
        <v>5</v>
      </c>
      <c r="AQ365" s="1">
        <f t="shared" si="125"/>
        <v>7</v>
      </c>
      <c r="AR365" s="1">
        <f t="shared" si="126"/>
        <v>7</v>
      </c>
      <c r="AS365" s="1">
        <f t="shared" si="127"/>
        <v>7</v>
      </c>
      <c r="AT365" s="1">
        <f t="shared" si="128"/>
        <v>5</v>
      </c>
      <c r="AU365" s="1">
        <f t="shared" si="129"/>
        <v>8</v>
      </c>
      <c r="AV365" s="1">
        <f t="shared" si="130"/>
        <v>0</v>
      </c>
      <c r="AW365" s="1">
        <f t="shared" si="131"/>
        <v>4</v>
      </c>
      <c r="AX365" s="1">
        <f t="shared" si="132"/>
        <v>7</v>
      </c>
      <c r="AY365" s="1">
        <f t="shared" si="133"/>
        <v>7</v>
      </c>
      <c r="AZ365" s="1">
        <f t="shared" si="134"/>
        <v>8</v>
      </c>
      <c r="BA365" s="1">
        <f t="shared" si="135"/>
        <v>7</v>
      </c>
      <c r="BB365" s="1">
        <f t="shared" si="136"/>
        <v>7</v>
      </c>
      <c r="BC365" s="21">
        <f t="shared" si="137"/>
        <v>6.2</v>
      </c>
      <c r="BD365" s="21">
        <f t="shared" si="138"/>
        <v>4.666666666666667</v>
      </c>
      <c r="BE365" s="21">
        <f t="shared" si="139"/>
        <v>7.166666666666667</v>
      </c>
      <c r="BF365" s="21">
        <f t="shared" si="140"/>
        <v>6.166666666666667</v>
      </c>
      <c r="BG365" s="3" t="s">
        <v>2773</v>
      </c>
    </row>
    <row r="366" spans="1:59" ht="13" x14ac:dyDescent="0.15">
      <c r="A366" s="2">
        <v>43550.366874976855</v>
      </c>
      <c r="B366" s="3" t="s">
        <v>29</v>
      </c>
      <c r="C366" s="3" t="s">
        <v>2772</v>
      </c>
      <c r="D366" s="3" t="s">
        <v>2773</v>
      </c>
      <c r="E366" s="58" t="s">
        <v>2756</v>
      </c>
      <c r="F366" s="3" t="s">
        <v>187</v>
      </c>
      <c r="G366" s="3" t="s">
        <v>2856</v>
      </c>
      <c r="H366" s="3" t="s">
        <v>35</v>
      </c>
      <c r="I366" s="3" t="s">
        <v>36</v>
      </c>
      <c r="J366" s="3" t="s">
        <v>2857</v>
      </c>
      <c r="K366" s="3">
        <v>9</v>
      </c>
      <c r="L366" s="3">
        <v>4.7</v>
      </c>
      <c r="M366" s="3">
        <v>2.5</v>
      </c>
      <c r="N366" s="3" t="s">
        <v>2858</v>
      </c>
      <c r="O366" s="3">
        <v>8</v>
      </c>
      <c r="P366" s="3" t="s">
        <v>2859</v>
      </c>
      <c r="Q366" s="3">
        <v>3</v>
      </c>
      <c r="R366" s="3" t="s">
        <v>2860</v>
      </c>
      <c r="S366" s="3">
        <v>4</v>
      </c>
      <c r="T366" s="3" t="s">
        <v>2861</v>
      </c>
      <c r="U366" s="3">
        <v>7</v>
      </c>
      <c r="V366" s="3" t="s">
        <v>2862</v>
      </c>
      <c r="W366" s="3" t="s">
        <v>48</v>
      </c>
      <c r="X366" s="5"/>
      <c r="Y366" s="3" t="s">
        <v>50</v>
      </c>
      <c r="Z366" s="3" t="s">
        <v>2863</v>
      </c>
      <c r="AA366" s="3">
        <v>9</v>
      </c>
      <c r="AB366" s="3">
        <v>50</v>
      </c>
      <c r="AC366" s="5"/>
      <c r="AD366" s="3">
        <v>7</v>
      </c>
      <c r="AE366" s="5"/>
      <c r="AF366" s="3" t="s">
        <v>56</v>
      </c>
      <c r="AG366" s="3" t="s">
        <v>2864</v>
      </c>
      <c r="AH366" s="3" t="s">
        <v>58</v>
      </c>
      <c r="AI366" s="3">
        <v>0</v>
      </c>
      <c r="AJ366" s="3" t="s">
        <v>2865</v>
      </c>
      <c r="AK366" s="3">
        <v>8</v>
      </c>
      <c r="AL366" s="5"/>
      <c r="AM366" s="3" t="s">
        <v>2866</v>
      </c>
      <c r="AN366" s="3" t="s">
        <v>2788</v>
      </c>
      <c r="AO366" s="6">
        <v>0.75</v>
      </c>
      <c r="AP366" s="1">
        <f t="shared" si="124"/>
        <v>5</v>
      </c>
      <c r="AQ366" s="1">
        <f t="shared" si="125"/>
        <v>9</v>
      </c>
      <c r="AR366" s="1">
        <f t="shared" si="126"/>
        <v>8</v>
      </c>
      <c r="AS366" s="1">
        <f t="shared" si="127"/>
        <v>3</v>
      </c>
      <c r="AT366" s="1">
        <f t="shared" si="128"/>
        <v>4</v>
      </c>
      <c r="AU366" s="1">
        <f t="shared" si="129"/>
        <v>7</v>
      </c>
      <c r="AV366" s="1">
        <f t="shared" si="130"/>
        <v>0</v>
      </c>
      <c r="AW366" s="1">
        <f t="shared" si="131"/>
        <v>0</v>
      </c>
      <c r="AX366" s="1">
        <f t="shared" si="132"/>
        <v>9</v>
      </c>
      <c r="AY366" s="1">
        <f t="shared" si="133"/>
        <v>7</v>
      </c>
      <c r="AZ366" s="1">
        <f t="shared" si="134"/>
        <v>5</v>
      </c>
      <c r="BA366" s="1">
        <f t="shared" si="135"/>
        <v>0</v>
      </c>
      <c r="BB366" s="1">
        <f t="shared" si="136"/>
        <v>8</v>
      </c>
      <c r="BC366" s="21">
        <f t="shared" si="137"/>
        <v>5.8</v>
      </c>
      <c r="BD366" s="21">
        <f t="shared" si="138"/>
        <v>3.5</v>
      </c>
      <c r="BE366" s="21">
        <f t="shared" si="139"/>
        <v>5</v>
      </c>
      <c r="BF366" s="21">
        <f t="shared" si="140"/>
        <v>5.4</v>
      </c>
      <c r="BG366" s="3" t="s">
        <v>2773</v>
      </c>
    </row>
    <row r="367" spans="1:59" ht="13" x14ac:dyDescent="0.15">
      <c r="A367" s="2">
        <v>43550.396486215279</v>
      </c>
      <c r="B367" s="3" t="s">
        <v>29</v>
      </c>
      <c r="C367" s="3" t="s">
        <v>2772</v>
      </c>
      <c r="D367" s="3" t="s">
        <v>2773</v>
      </c>
      <c r="E367" s="58" t="s">
        <v>2756</v>
      </c>
      <c r="F367" s="3" t="s">
        <v>147</v>
      </c>
      <c r="G367" s="3" t="s">
        <v>2867</v>
      </c>
      <c r="H367" s="3" t="s">
        <v>66</v>
      </c>
      <c r="I367" s="3">
        <v>6</v>
      </c>
      <c r="J367" s="3" t="s">
        <v>2868</v>
      </c>
      <c r="K367" s="3">
        <v>7</v>
      </c>
      <c r="L367" s="3">
        <v>4.9000000000000004</v>
      </c>
      <c r="M367" s="3">
        <v>2.5</v>
      </c>
      <c r="N367" s="3" t="s">
        <v>2869</v>
      </c>
      <c r="O367" s="3">
        <v>7</v>
      </c>
      <c r="P367" s="3" t="s">
        <v>2870</v>
      </c>
      <c r="Q367" s="3">
        <v>4</v>
      </c>
      <c r="R367" s="3" t="s">
        <v>2871</v>
      </c>
      <c r="S367" s="3">
        <v>4</v>
      </c>
      <c r="T367" s="3" t="s">
        <v>2872</v>
      </c>
      <c r="U367" s="3" t="s">
        <v>46</v>
      </c>
      <c r="V367" s="3" t="s">
        <v>2873</v>
      </c>
      <c r="W367" s="3" t="s">
        <v>74</v>
      </c>
      <c r="X367" s="3" t="s">
        <v>2874</v>
      </c>
      <c r="Y367" s="3" t="s">
        <v>92</v>
      </c>
      <c r="Z367" s="3" t="s">
        <v>2875</v>
      </c>
      <c r="AA367" s="3" t="s">
        <v>52</v>
      </c>
      <c r="AB367" s="3">
        <v>68</v>
      </c>
      <c r="AC367" s="3" t="s">
        <v>2876</v>
      </c>
      <c r="AD367" s="3">
        <v>2</v>
      </c>
      <c r="AE367" s="3" t="s">
        <v>2877</v>
      </c>
      <c r="AF367" s="3">
        <v>6</v>
      </c>
      <c r="AG367" s="3" t="s">
        <v>2878</v>
      </c>
      <c r="AH367" s="3">
        <v>2</v>
      </c>
      <c r="AI367" s="3">
        <v>8</v>
      </c>
      <c r="AJ367" s="3" t="s">
        <v>2879</v>
      </c>
      <c r="AK367" s="3" t="s">
        <v>574</v>
      </c>
      <c r="AL367" s="3" t="s">
        <v>2880</v>
      </c>
      <c r="AM367" s="3" t="s">
        <v>2881</v>
      </c>
      <c r="AN367" s="3" t="s">
        <v>2788</v>
      </c>
      <c r="AO367" s="6">
        <v>0.40277777778101154</v>
      </c>
      <c r="AP367" s="1">
        <f t="shared" si="124"/>
        <v>6</v>
      </c>
      <c r="AQ367" s="1">
        <f t="shared" si="125"/>
        <v>7</v>
      </c>
      <c r="AR367" s="1">
        <f t="shared" si="126"/>
        <v>7</v>
      </c>
      <c r="AS367" s="1">
        <f t="shared" si="127"/>
        <v>4</v>
      </c>
      <c r="AT367" s="1">
        <f t="shared" si="128"/>
        <v>4</v>
      </c>
      <c r="AU367" s="1">
        <f t="shared" si="129"/>
        <v>5</v>
      </c>
      <c r="AV367" s="1">
        <f t="shared" si="130"/>
        <v>5</v>
      </c>
      <c r="AW367" s="1">
        <f t="shared" si="131"/>
        <v>5</v>
      </c>
      <c r="AX367" s="1">
        <f t="shared" si="132"/>
        <v>5</v>
      </c>
      <c r="AY367" s="1">
        <f t="shared" si="133"/>
        <v>2</v>
      </c>
      <c r="AZ367" s="1">
        <f t="shared" si="134"/>
        <v>6</v>
      </c>
      <c r="BA367" s="1">
        <f t="shared" si="135"/>
        <v>2</v>
      </c>
      <c r="BB367" s="1">
        <f t="shared" si="136"/>
        <v>0</v>
      </c>
      <c r="BC367" s="21">
        <f t="shared" si="137"/>
        <v>5.6</v>
      </c>
      <c r="BD367" s="21">
        <f t="shared" si="138"/>
        <v>5</v>
      </c>
      <c r="BE367" s="21">
        <f t="shared" si="139"/>
        <v>3.6666666666666665</v>
      </c>
      <c r="BF367" s="21">
        <f t="shared" si="140"/>
        <v>4.5333333333333332</v>
      </c>
      <c r="BG367" s="3" t="s">
        <v>2773</v>
      </c>
    </row>
    <row r="368" spans="1:59" ht="13" x14ac:dyDescent="0.15">
      <c r="A368" s="2">
        <v>43550.410480856481</v>
      </c>
      <c r="B368" s="3" t="s">
        <v>29</v>
      </c>
      <c r="C368" s="3" t="s">
        <v>2772</v>
      </c>
      <c r="D368" s="3" t="s">
        <v>2773</v>
      </c>
      <c r="E368" s="58" t="s">
        <v>2756</v>
      </c>
      <c r="F368" s="3" t="s">
        <v>100</v>
      </c>
      <c r="G368" s="3" t="s">
        <v>2882</v>
      </c>
      <c r="H368" s="3" t="s">
        <v>66</v>
      </c>
      <c r="I368" s="3">
        <v>2</v>
      </c>
      <c r="J368" s="3" t="s">
        <v>2883</v>
      </c>
      <c r="K368" s="3">
        <v>7</v>
      </c>
      <c r="L368" s="3">
        <v>3.8</v>
      </c>
      <c r="M368" s="3">
        <v>1.2</v>
      </c>
      <c r="N368" s="3" t="s">
        <v>2884</v>
      </c>
      <c r="O368" s="3" t="s">
        <v>40</v>
      </c>
      <c r="P368" s="3" t="s">
        <v>2885</v>
      </c>
      <c r="Q368" s="3">
        <v>6</v>
      </c>
      <c r="R368" s="5"/>
      <c r="S368" s="3">
        <v>3</v>
      </c>
      <c r="T368" s="3" t="s">
        <v>2886</v>
      </c>
      <c r="U368" s="3" t="s">
        <v>46</v>
      </c>
      <c r="V368" s="3" t="s">
        <v>2887</v>
      </c>
      <c r="W368" s="3" t="s">
        <v>48</v>
      </c>
      <c r="X368" s="5"/>
      <c r="Y368" s="3">
        <v>4</v>
      </c>
      <c r="Z368" s="5"/>
      <c r="AA368" s="3">
        <v>8</v>
      </c>
      <c r="AB368" s="3">
        <v>66</v>
      </c>
      <c r="AC368" s="5"/>
      <c r="AD368" s="3" t="s">
        <v>54</v>
      </c>
      <c r="AE368" s="5"/>
      <c r="AF368" s="3" t="s">
        <v>275</v>
      </c>
      <c r="AG368" s="3" t="s">
        <v>2888</v>
      </c>
      <c r="AH368" s="3">
        <v>2</v>
      </c>
      <c r="AI368" s="3">
        <v>2</v>
      </c>
      <c r="AJ368" s="3" t="s">
        <v>2889</v>
      </c>
      <c r="AK368" s="3">
        <v>6</v>
      </c>
      <c r="AL368" s="5"/>
      <c r="AM368" s="3" t="s">
        <v>2890</v>
      </c>
      <c r="AN368" s="3" t="s">
        <v>2788</v>
      </c>
      <c r="AO368" s="6">
        <v>0.41666666666424135</v>
      </c>
      <c r="AP368" s="1">
        <f t="shared" si="124"/>
        <v>2</v>
      </c>
      <c r="AQ368" s="1">
        <f t="shared" si="125"/>
        <v>7</v>
      </c>
      <c r="AR368" s="1">
        <f t="shared" si="126"/>
        <v>5</v>
      </c>
      <c r="AS368" s="1">
        <f t="shared" si="127"/>
        <v>6</v>
      </c>
      <c r="AT368" s="1">
        <f t="shared" si="128"/>
        <v>3</v>
      </c>
      <c r="AU368" s="1">
        <f t="shared" si="129"/>
        <v>5</v>
      </c>
      <c r="AV368" s="1">
        <f t="shared" si="130"/>
        <v>0</v>
      </c>
      <c r="AW368" s="1">
        <f t="shared" si="131"/>
        <v>4</v>
      </c>
      <c r="AX368" s="1">
        <f t="shared" si="132"/>
        <v>8</v>
      </c>
      <c r="AY368" s="1">
        <f t="shared" si="133"/>
        <v>5</v>
      </c>
      <c r="AZ368" s="1">
        <f t="shared" si="134"/>
        <v>0</v>
      </c>
      <c r="BA368" s="1">
        <f t="shared" si="135"/>
        <v>2</v>
      </c>
      <c r="BB368" s="1">
        <f t="shared" si="136"/>
        <v>6</v>
      </c>
      <c r="BC368" s="21">
        <f t="shared" si="137"/>
        <v>4.5999999999999996</v>
      </c>
      <c r="BD368" s="21">
        <f t="shared" si="138"/>
        <v>3.1666666666666665</v>
      </c>
      <c r="BE368" s="21">
        <f t="shared" si="139"/>
        <v>4.166666666666667</v>
      </c>
      <c r="BF368" s="21">
        <f t="shared" si="140"/>
        <v>4.3666666666666663</v>
      </c>
      <c r="BG368" s="3" t="s">
        <v>2773</v>
      </c>
    </row>
    <row r="369" spans="1:59" ht="13" x14ac:dyDescent="0.15">
      <c r="A369" s="2">
        <v>43550.437911793982</v>
      </c>
      <c r="B369" s="3" t="s">
        <v>29</v>
      </c>
      <c r="C369" s="3" t="s">
        <v>2772</v>
      </c>
      <c r="D369" s="3" t="s">
        <v>2773</v>
      </c>
      <c r="E369" s="58" t="s">
        <v>2756</v>
      </c>
      <c r="F369" s="3" t="s">
        <v>100</v>
      </c>
      <c r="G369" s="3" t="s">
        <v>2891</v>
      </c>
      <c r="H369" s="3" t="s">
        <v>264</v>
      </c>
      <c r="I369" s="3">
        <v>4</v>
      </c>
      <c r="J369" s="3" t="s">
        <v>2892</v>
      </c>
      <c r="K369" s="3">
        <v>8</v>
      </c>
      <c r="L369" s="3">
        <v>4.3</v>
      </c>
      <c r="M369" s="3">
        <v>2.2000000000000002</v>
      </c>
      <c r="N369" s="5"/>
      <c r="O369" s="3">
        <v>6</v>
      </c>
      <c r="P369" s="3" t="s">
        <v>2893</v>
      </c>
      <c r="Q369" s="3">
        <v>6</v>
      </c>
      <c r="R369" s="3" t="s">
        <v>2894</v>
      </c>
      <c r="S369" s="3" t="s">
        <v>44</v>
      </c>
      <c r="T369" s="3" t="s">
        <v>2895</v>
      </c>
      <c r="U369" s="3">
        <v>6</v>
      </c>
      <c r="V369" s="5"/>
      <c r="W369" s="3" t="s">
        <v>48</v>
      </c>
      <c r="X369" s="3" t="s">
        <v>2896</v>
      </c>
      <c r="Y369" s="3">
        <v>2</v>
      </c>
      <c r="Z369" s="3" t="s">
        <v>2897</v>
      </c>
      <c r="AA369" s="3" t="s">
        <v>291</v>
      </c>
      <c r="AB369" s="3">
        <v>45</v>
      </c>
      <c r="AC369" s="3" t="s">
        <v>2898</v>
      </c>
      <c r="AD369" s="3">
        <v>8</v>
      </c>
      <c r="AE369" s="3" t="s">
        <v>2899</v>
      </c>
      <c r="AF369" s="3">
        <v>6</v>
      </c>
      <c r="AG369" s="3" t="s">
        <v>2900</v>
      </c>
      <c r="AH369" s="3">
        <v>8</v>
      </c>
      <c r="AI369" s="3">
        <v>12</v>
      </c>
      <c r="AJ369" s="5"/>
      <c r="AK369" s="3">
        <v>8</v>
      </c>
      <c r="AL369" s="3" t="s">
        <v>2901</v>
      </c>
      <c r="AM369" s="3" t="s">
        <v>2902</v>
      </c>
      <c r="AN369" s="3" t="s">
        <v>2788</v>
      </c>
      <c r="AO369" s="6">
        <v>0.43402777778101154</v>
      </c>
      <c r="AP369" s="1">
        <f t="shared" si="124"/>
        <v>4</v>
      </c>
      <c r="AQ369" s="1">
        <f t="shared" si="125"/>
        <v>8</v>
      </c>
      <c r="AR369" s="1">
        <f t="shared" si="126"/>
        <v>6</v>
      </c>
      <c r="AS369" s="1">
        <f t="shared" si="127"/>
        <v>6</v>
      </c>
      <c r="AT369" s="1">
        <f t="shared" si="128"/>
        <v>5</v>
      </c>
      <c r="AU369" s="1">
        <f t="shared" si="129"/>
        <v>6</v>
      </c>
      <c r="AV369" s="1">
        <f t="shared" si="130"/>
        <v>0</v>
      </c>
      <c r="AW369" s="1">
        <f t="shared" si="131"/>
        <v>2</v>
      </c>
      <c r="AX369" s="1">
        <f t="shared" si="132"/>
        <v>10</v>
      </c>
      <c r="AY369" s="1">
        <f t="shared" si="133"/>
        <v>8</v>
      </c>
      <c r="AZ369" s="1">
        <f t="shared" si="134"/>
        <v>6</v>
      </c>
      <c r="BA369" s="1">
        <f t="shared" si="135"/>
        <v>8</v>
      </c>
      <c r="BB369" s="1">
        <f t="shared" si="136"/>
        <v>8</v>
      </c>
      <c r="BC369" s="21">
        <f t="shared" si="137"/>
        <v>5.8</v>
      </c>
      <c r="BD369" s="21">
        <f t="shared" si="138"/>
        <v>3.3333333333333335</v>
      </c>
      <c r="BE369" s="21">
        <f t="shared" si="139"/>
        <v>8.3333333333333339</v>
      </c>
      <c r="BF369" s="21">
        <f t="shared" si="140"/>
        <v>6.0333333333333332</v>
      </c>
      <c r="BG369" s="3" t="s">
        <v>2773</v>
      </c>
    </row>
    <row r="370" spans="1:59" ht="13" x14ac:dyDescent="0.15">
      <c r="A370" s="2">
        <v>43551.694883611111</v>
      </c>
      <c r="B370" s="3" t="s">
        <v>29</v>
      </c>
      <c r="C370" s="3" t="s">
        <v>2755</v>
      </c>
      <c r="D370" s="3" t="s">
        <v>2773</v>
      </c>
      <c r="E370" s="58" t="s">
        <v>2756</v>
      </c>
      <c r="F370" s="3" t="s">
        <v>64</v>
      </c>
      <c r="G370" s="3" t="s">
        <v>2903</v>
      </c>
      <c r="H370" s="3" t="s">
        <v>66</v>
      </c>
      <c r="I370" s="3" t="s">
        <v>36</v>
      </c>
      <c r="J370" s="3" t="s">
        <v>2904</v>
      </c>
      <c r="K370" s="3" t="s">
        <v>68</v>
      </c>
      <c r="L370" s="3">
        <v>4.2</v>
      </c>
      <c r="M370" s="3">
        <v>1.4</v>
      </c>
      <c r="N370" s="3" t="s">
        <v>2905</v>
      </c>
      <c r="O370" s="3" t="s">
        <v>87</v>
      </c>
      <c r="P370" s="3" t="s">
        <v>2906</v>
      </c>
      <c r="Q370" s="3" t="s">
        <v>226</v>
      </c>
      <c r="R370" s="3" t="s">
        <v>2907</v>
      </c>
      <c r="S370" s="3">
        <v>7</v>
      </c>
      <c r="T370" s="3" t="s">
        <v>2908</v>
      </c>
      <c r="U370" s="3">
        <v>6</v>
      </c>
      <c r="V370" s="3" t="s">
        <v>2909</v>
      </c>
      <c r="W370" s="3">
        <v>7</v>
      </c>
      <c r="X370" s="3" t="s">
        <v>2910</v>
      </c>
      <c r="Y370" s="3" t="s">
        <v>1145</v>
      </c>
      <c r="Z370" s="3" t="s">
        <v>2911</v>
      </c>
      <c r="AA370" s="3">
        <v>9</v>
      </c>
      <c r="AB370" s="5"/>
      <c r="AC370" s="3" t="s">
        <v>2912</v>
      </c>
      <c r="AD370" s="3" t="s">
        <v>54</v>
      </c>
      <c r="AE370" s="3" t="s">
        <v>2913</v>
      </c>
      <c r="AF370" s="3">
        <v>9</v>
      </c>
      <c r="AG370" s="3" t="s">
        <v>2914</v>
      </c>
      <c r="AH370" s="3" t="s">
        <v>176</v>
      </c>
      <c r="AI370" s="5"/>
      <c r="AJ370" s="3" t="s">
        <v>2915</v>
      </c>
      <c r="AK370" s="3" t="s">
        <v>60</v>
      </c>
      <c r="AL370" s="3" t="s">
        <v>2916</v>
      </c>
      <c r="AM370" s="3" t="s">
        <v>2917</v>
      </c>
      <c r="AN370" s="3" t="s">
        <v>2771</v>
      </c>
      <c r="AO370" s="6">
        <v>0.47916666666424135</v>
      </c>
      <c r="AP370" s="1">
        <f t="shared" si="124"/>
        <v>5</v>
      </c>
      <c r="AQ370" s="1">
        <f t="shared" si="125"/>
        <v>10</v>
      </c>
      <c r="AR370" s="1">
        <f t="shared" si="126"/>
        <v>10</v>
      </c>
      <c r="AS370" s="1">
        <f t="shared" si="127"/>
        <v>10</v>
      </c>
      <c r="AT370" s="1">
        <f t="shared" si="128"/>
        <v>7</v>
      </c>
      <c r="AU370" s="1">
        <f t="shared" si="129"/>
        <v>6</v>
      </c>
      <c r="AV370" s="1">
        <f t="shared" si="130"/>
        <v>7</v>
      </c>
      <c r="AW370" s="1">
        <f t="shared" si="131"/>
        <v>10</v>
      </c>
      <c r="AX370" s="1">
        <f t="shared" si="132"/>
        <v>9</v>
      </c>
      <c r="AY370" s="1">
        <f t="shared" si="133"/>
        <v>5</v>
      </c>
      <c r="AZ370" s="1">
        <f t="shared" si="134"/>
        <v>9</v>
      </c>
      <c r="BA370" s="1">
        <f t="shared" si="135"/>
        <v>10</v>
      </c>
      <c r="BB370" s="1">
        <f t="shared" si="136"/>
        <v>10</v>
      </c>
      <c r="BC370" s="21">
        <f t="shared" si="137"/>
        <v>8.4</v>
      </c>
      <c r="BD370" s="21">
        <f t="shared" si="138"/>
        <v>7</v>
      </c>
      <c r="BE370" s="21">
        <f t="shared" si="139"/>
        <v>8.6666666666666661</v>
      </c>
      <c r="BF370" s="21">
        <f t="shared" si="140"/>
        <v>8.3333333333333339</v>
      </c>
      <c r="BG370" s="3" t="s">
        <v>2773</v>
      </c>
    </row>
    <row r="371" spans="1:59" ht="13" x14ac:dyDescent="0.15">
      <c r="A371" s="2">
        <v>43551.727736967594</v>
      </c>
      <c r="B371" s="3" t="s">
        <v>29</v>
      </c>
      <c r="C371" s="3" t="s">
        <v>2755</v>
      </c>
      <c r="D371" s="3" t="s">
        <v>2773</v>
      </c>
      <c r="E371" s="58" t="s">
        <v>2756</v>
      </c>
      <c r="F371" s="3" t="s">
        <v>187</v>
      </c>
      <c r="G371" s="3" t="s">
        <v>2918</v>
      </c>
      <c r="H371" s="3" t="s">
        <v>264</v>
      </c>
      <c r="I371" s="3">
        <v>1</v>
      </c>
      <c r="J371" s="3" t="s">
        <v>2919</v>
      </c>
      <c r="K371" s="3">
        <v>8</v>
      </c>
      <c r="L371" s="5"/>
      <c r="M371" s="5"/>
      <c r="N371" s="3" t="s">
        <v>2920</v>
      </c>
      <c r="O371" s="3" t="s">
        <v>87</v>
      </c>
      <c r="P371" s="3" t="s">
        <v>2921</v>
      </c>
      <c r="Q371" s="3" t="s">
        <v>42</v>
      </c>
      <c r="R371" s="3" t="s">
        <v>2922</v>
      </c>
      <c r="S371" s="3" t="s">
        <v>90</v>
      </c>
      <c r="T371" s="3" t="s">
        <v>2923</v>
      </c>
      <c r="U371" s="3" t="s">
        <v>91</v>
      </c>
      <c r="V371" s="3" t="s">
        <v>2924</v>
      </c>
      <c r="W371" s="3" t="s">
        <v>48</v>
      </c>
      <c r="X371" s="3" t="s">
        <v>2925</v>
      </c>
      <c r="Y371" s="3" t="s">
        <v>50</v>
      </c>
      <c r="Z371" s="3" t="s">
        <v>2926</v>
      </c>
      <c r="AA371" s="3" t="s">
        <v>291</v>
      </c>
      <c r="AB371" s="5"/>
      <c r="AC371" s="3" t="s">
        <v>2927</v>
      </c>
      <c r="AD371" s="3" t="s">
        <v>343</v>
      </c>
      <c r="AE371" s="3" t="s">
        <v>2928</v>
      </c>
      <c r="AF371" s="3" t="s">
        <v>275</v>
      </c>
      <c r="AG371" s="3" t="s">
        <v>2929</v>
      </c>
      <c r="AH371" s="3">
        <v>8</v>
      </c>
      <c r="AI371" s="5"/>
      <c r="AJ371" s="3" t="s">
        <v>2930</v>
      </c>
      <c r="AK371" s="3" t="s">
        <v>60</v>
      </c>
      <c r="AL371" s="3" t="s">
        <v>2931</v>
      </c>
      <c r="AM371" s="3" t="s">
        <v>2932</v>
      </c>
      <c r="AN371" s="3" t="s">
        <v>2771</v>
      </c>
      <c r="AO371" s="6">
        <v>0.58333333333575865</v>
      </c>
      <c r="AP371" s="1">
        <f t="shared" si="124"/>
        <v>1</v>
      </c>
      <c r="AQ371" s="1">
        <f t="shared" si="125"/>
        <v>8</v>
      </c>
      <c r="AR371" s="1">
        <f t="shared" si="126"/>
        <v>10</v>
      </c>
      <c r="AS371" s="1">
        <f t="shared" si="127"/>
        <v>5</v>
      </c>
      <c r="AT371" s="1">
        <f t="shared" si="128"/>
        <v>0</v>
      </c>
      <c r="AU371" s="1">
        <f t="shared" si="129"/>
        <v>0</v>
      </c>
      <c r="AV371" s="1">
        <f t="shared" si="130"/>
        <v>0</v>
      </c>
      <c r="AW371" s="1">
        <f t="shared" si="131"/>
        <v>0</v>
      </c>
      <c r="AX371" s="1">
        <f t="shared" si="132"/>
        <v>10</v>
      </c>
      <c r="AY371" s="1">
        <f t="shared" si="133"/>
        <v>10</v>
      </c>
      <c r="AZ371" s="1">
        <f t="shared" si="134"/>
        <v>0</v>
      </c>
      <c r="BA371" s="1">
        <f t="shared" si="135"/>
        <v>8</v>
      </c>
      <c r="BB371" s="1">
        <f t="shared" si="136"/>
        <v>10</v>
      </c>
      <c r="BC371" s="21">
        <f t="shared" si="137"/>
        <v>4.8</v>
      </c>
      <c r="BD371" s="21">
        <f t="shared" si="138"/>
        <v>0</v>
      </c>
      <c r="BE371" s="21">
        <f t="shared" si="139"/>
        <v>7.666666666666667</v>
      </c>
      <c r="BF371" s="21">
        <f t="shared" si="140"/>
        <v>4.9333333333333336</v>
      </c>
      <c r="BG371" s="3" t="s">
        <v>2773</v>
      </c>
    </row>
    <row r="372" spans="1:59" ht="13" x14ac:dyDescent="0.15">
      <c r="A372" s="2">
        <v>43551.745172800926</v>
      </c>
      <c r="B372" s="3" t="s">
        <v>29</v>
      </c>
      <c r="C372" s="3" t="s">
        <v>2755</v>
      </c>
      <c r="D372" s="3" t="s">
        <v>2773</v>
      </c>
      <c r="E372" s="58" t="s">
        <v>2756</v>
      </c>
      <c r="F372" s="3" t="s">
        <v>64</v>
      </c>
      <c r="G372" s="3" t="s">
        <v>2933</v>
      </c>
      <c r="H372" s="3" t="s">
        <v>66</v>
      </c>
      <c r="I372" s="3">
        <v>3</v>
      </c>
      <c r="J372" s="3" t="s">
        <v>2934</v>
      </c>
      <c r="K372" s="3" t="s">
        <v>68</v>
      </c>
      <c r="L372" s="3">
        <v>5</v>
      </c>
      <c r="M372" s="3">
        <v>1</v>
      </c>
      <c r="N372" s="3" t="s">
        <v>2935</v>
      </c>
      <c r="O372" s="3" t="s">
        <v>87</v>
      </c>
      <c r="P372" s="3" t="s">
        <v>2936</v>
      </c>
      <c r="Q372" s="3">
        <v>6</v>
      </c>
      <c r="R372" s="3" t="s">
        <v>2937</v>
      </c>
      <c r="S372" s="3" t="s">
        <v>44</v>
      </c>
      <c r="T372" s="3" t="s">
        <v>2938</v>
      </c>
      <c r="U372" s="3">
        <v>8</v>
      </c>
      <c r="V372" s="3" t="s">
        <v>2939</v>
      </c>
      <c r="W372" s="3">
        <v>9</v>
      </c>
      <c r="X372" s="3" t="s">
        <v>2940</v>
      </c>
      <c r="Y372" s="3">
        <v>9</v>
      </c>
      <c r="Z372" s="3" t="s">
        <v>2941</v>
      </c>
      <c r="AA372" s="3">
        <v>9</v>
      </c>
      <c r="AB372" s="5"/>
      <c r="AC372" s="3" t="s">
        <v>2942</v>
      </c>
      <c r="AD372" s="3">
        <v>9</v>
      </c>
      <c r="AE372" s="3" t="s">
        <v>2943</v>
      </c>
      <c r="AF372" s="3" t="s">
        <v>208</v>
      </c>
      <c r="AG372" s="3" t="s">
        <v>2944</v>
      </c>
      <c r="AH372" s="3">
        <v>9</v>
      </c>
      <c r="AI372" s="5"/>
      <c r="AJ372" s="3" t="s">
        <v>2945</v>
      </c>
      <c r="AK372" s="3" t="s">
        <v>60</v>
      </c>
      <c r="AL372" s="3" t="s">
        <v>2946</v>
      </c>
      <c r="AM372" s="3" t="s">
        <v>2947</v>
      </c>
      <c r="AN372" s="3" t="s">
        <v>2771</v>
      </c>
      <c r="AO372" s="6">
        <v>0.5</v>
      </c>
      <c r="AP372" s="1">
        <f t="shared" si="124"/>
        <v>3</v>
      </c>
      <c r="AQ372" s="1">
        <f t="shared" si="125"/>
        <v>10</v>
      </c>
      <c r="AR372" s="1">
        <f t="shared" si="126"/>
        <v>10</v>
      </c>
      <c r="AS372" s="1">
        <f t="shared" si="127"/>
        <v>6</v>
      </c>
      <c r="AT372" s="1">
        <f t="shared" si="128"/>
        <v>5</v>
      </c>
      <c r="AU372" s="1">
        <f t="shared" si="129"/>
        <v>8</v>
      </c>
      <c r="AV372" s="1">
        <f t="shared" si="130"/>
        <v>9</v>
      </c>
      <c r="AW372" s="1">
        <f t="shared" si="131"/>
        <v>9</v>
      </c>
      <c r="AX372" s="1">
        <f t="shared" si="132"/>
        <v>9</v>
      </c>
      <c r="AY372" s="1">
        <f t="shared" si="133"/>
        <v>9</v>
      </c>
      <c r="AZ372" s="1">
        <f t="shared" si="134"/>
        <v>10</v>
      </c>
      <c r="BA372" s="1">
        <f t="shared" si="135"/>
        <v>9</v>
      </c>
      <c r="BB372" s="1">
        <f t="shared" si="136"/>
        <v>10</v>
      </c>
      <c r="BC372" s="21">
        <f t="shared" si="137"/>
        <v>6.8</v>
      </c>
      <c r="BD372" s="21">
        <f t="shared" si="138"/>
        <v>8.5</v>
      </c>
      <c r="BE372" s="21">
        <f t="shared" si="139"/>
        <v>9.1666666666666661</v>
      </c>
      <c r="BF372" s="21">
        <f t="shared" si="140"/>
        <v>7.9333333333333336</v>
      </c>
      <c r="BG372" s="3" t="s">
        <v>2773</v>
      </c>
    </row>
    <row r="373" spans="1:59" ht="13" x14ac:dyDescent="0.15">
      <c r="A373" s="2">
        <v>43551.761302430554</v>
      </c>
      <c r="B373" s="3" t="s">
        <v>29</v>
      </c>
      <c r="C373" s="3" t="s">
        <v>2755</v>
      </c>
      <c r="D373" s="3" t="s">
        <v>2773</v>
      </c>
      <c r="E373" s="58" t="s">
        <v>2756</v>
      </c>
      <c r="F373" s="3" t="s">
        <v>64</v>
      </c>
      <c r="G373" s="3" t="s">
        <v>2948</v>
      </c>
      <c r="H373" s="3" t="s">
        <v>66</v>
      </c>
      <c r="I373" s="3" t="s">
        <v>36</v>
      </c>
      <c r="J373" s="3" t="s">
        <v>2949</v>
      </c>
      <c r="K373" s="3" t="s">
        <v>68</v>
      </c>
      <c r="L373" s="3">
        <v>4</v>
      </c>
      <c r="M373" s="3">
        <v>1</v>
      </c>
      <c r="N373" s="3" t="s">
        <v>2950</v>
      </c>
      <c r="O373" s="3" t="s">
        <v>87</v>
      </c>
      <c r="P373" s="3" t="s">
        <v>2951</v>
      </c>
      <c r="Q373" s="3" t="s">
        <v>226</v>
      </c>
      <c r="R373" s="5"/>
      <c r="S373" s="3">
        <v>9</v>
      </c>
      <c r="T373" s="3" t="s">
        <v>2952</v>
      </c>
      <c r="U373" s="3">
        <v>9</v>
      </c>
      <c r="V373" s="3" t="s">
        <v>2953</v>
      </c>
      <c r="W373" s="3">
        <v>9</v>
      </c>
      <c r="X373" s="3" t="s">
        <v>2954</v>
      </c>
      <c r="Y373" s="3" t="s">
        <v>50</v>
      </c>
      <c r="Z373" s="3" t="s">
        <v>2955</v>
      </c>
      <c r="AA373" s="3">
        <v>9</v>
      </c>
      <c r="AB373" s="5"/>
      <c r="AC373" s="3" t="s">
        <v>2956</v>
      </c>
      <c r="AD373" s="3">
        <v>9</v>
      </c>
      <c r="AE373" s="3" t="s">
        <v>2957</v>
      </c>
      <c r="AF373" s="3" t="s">
        <v>208</v>
      </c>
      <c r="AG373" s="3" t="s">
        <v>2958</v>
      </c>
      <c r="AH373" s="3">
        <v>6</v>
      </c>
      <c r="AI373" s="5"/>
      <c r="AJ373" s="3" t="s">
        <v>2959</v>
      </c>
      <c r="AK373" s="3">
        <v>9</v>
      </c>
      <c r="AL373" s="3" t="s">
        <v>2960</v>
      </c>
      <c r="AM373" s="3" t="s">
        <v>2961</v>
      </c>
      <c r="AN373" s="3" t="s">
        <v>2771</v>
      </c>
      <c r="AO373" s="6">
        <v>0.375</v>
      </c>
      <c r="AP373" s="1">
        <f t="shared" si="124"/>
        <v>5</v>
      </c>
      <c r="AQ373" s="1">
        <f t="shared" si="125"/>
        <v>10</v>
      </c>
      <c r="AR373" s="1">
        <f t="shared" si="126"/>
        <v>10</v>
      </c>
      <c r="AS373" s="1">
        <f t="shared" si="127"/>
        <v>10</v>
      </c>
      <c r="AT373" s="1">
        <f t="shared" si="128"/>
        <v>9</v>
      </c>
      <c r="AU373" s="1">
        <f t="shared" si="129"/>
        <v>9</v>
      </c>
      <c r="AV373" s="1">
        <f t="shared" si="130"/>
        <v>9</v>
      </c>
      <c r="AW373" s="1">
        <f t="shared" si="131"/>
        <v>0</v>
      </c>
      <c r="AX373" s="1">
        <f t="shared" si="132"/>
        <v>9</v>
      </c>
      <c r="AY373" s="1">
        <f t="shared" si="133"/>
        <v>9</v>
      </c>
      <c r="AZ373" s="1">
        <f t="shared" si="134"/>
        <v>10</v>
      </c>
      <c r="BA373" s="1">
        <f t="shared" si="135"/>
        <v>6</v>
      </c>
      <c r="BB373" s="1">
        <f t="shared" si="136"/>
        <v>9</v>
      </c>
      <c r="BC373" s="21">
        <f t="shared" si="137"/>
        <v>8.8000000000000007</v>
      </c>
      <c r="BD373" s="21">
        <f t="shared" si="138"/>
        <v>7.5</v>
      </c>
      <c r="BE373" s="21">
        <f t="shared" si="139"/>
        <v>8.1666666666666661</v>
      </c>
      <c r="BF373" s="21">
        <f t="shared" si="140"/>
        <v>8.4333333333333336</v>
      </c>
      <c r="BG373" s="3" t="s">
        <v>2773</v>
      </c>
    </row>
    <row r="374" spans="1:59" ht="13" x14ac:dyDescent="0.15">
      <c r="A374" s="2">
        <v>43551.999212962968</v>
      </c>
      <c r="B374" s="3" t="s">
        <v>29</v>
      </c>
      <c r="C374" s="3" t="s">
        <v>2755</v>
      </c>
      <c r="D374" s="3" t="s">
        <v>2773</v>
      </c>
      <c r="E374" s="58" t="s">
        <v>2756</v>
      </c>
      <c r="F374" s="3" t="s">
        <v>178</v>
      </c>
      <c r="G374" s="3" t="s">
        <v>2962</v>
      </c>
      <c r="H374" s="3" t="s">
        <v>66</v>
      </c>
      <c r="I374" s="3" t="s">
        <v>36</v>
      </c>
      <c r="J374" s="3" t="s">
        <v>799</v>
      </c>
      <c r="K374" s="3" t="s">
        <v>68</v>
      </c>
      <c r="L374" s="5"/>
      <c r="M374" s="5"/>
      <c r="N374" s="3" t="s">
        <v>2963</v>
      </c>
      <c r="O374" s="3" t="s">
        <v>87</v>
      </c>
      <c r="P374" s="3" t="s">
        <v>2964</v>
      </c>
      <c r="Q374" s="3" t="s">
        <v>42</v>
      </c>
      <c r="R374" s="3" t="s">
        <v>2965</v>
      </c>
      <c r="S374" s="3" t="s">
        <v>44</v>
      </c>
      <c r="T374" s="3" t="s">
        <v>2966</v>
      </c>
      <c r="U374" s="3">
        <v>9</v>
      </c>
      <c r="V374" s="3" t="s">
        <v>2967</v>
      </c>
      <c r="W374" s="3" t="s">
        <v>74</v>
      </c>
      <c r="X374" s="3" t="s">
        <v>2968</v>
      </c>
      <c r="Y374" s="3" t="s">
        <v>92</v>
      </c>
      <c r="Z374" s="3" t="s">
        <v>2969</v>
      </c>
      <c r="AA374" s="3">
        <v>9</v>
      </c>
      <c r="AB374" s="5"/>
      <c r="AC374" s="3" t="s">
        <v>2970</v>
      </c>
      <c r="AD374" s="3">
        <v>8</v>
      </c>
      <c r="AE374" s="3" t="s">
        <v>2971</v>
      </c>
      <c r="AF374" s="3" t="s">
        <v>208</v>
      </c>
      <c r="AG374" s="3" t="s">
        <v>2972</v>
      </c>
      <c r="AH374" s="3">
        <v>9</v>
      </c>
      <c r="AI374" s="5"/>
      <c r="AJ374" s="3" t="s">
        <v>2973</v>
      </c>
      <c r="AK374" s="3">
        <v>9</v>
      </c>
      <c r="AL374" s="3" t="s">
        <v>2974</v>
      </c>
      <c r="AM374" s="3" t="s">
        <v>2975</v>
      </c>
      <c r="AN374" s="3" t="s">
        <v>2771</v>
      </c>
      <c r="AO374" s="6">
        <v>0.70833333333575865</v>
      </c>
      <c r="AP374" s="1">
        <f t="shared" si="124"/>
        <v>5</v>
      </c>
      <c r="AQ374" s="1">
        <f t="shared" si="125"/>
        <v>10</v>
      </c>
      <c r="AR374" s="1">
        <f t="shared" si="126"/>
        <v>10</v>
      </c>
      <c r="AS374" s="1">
        <f t="shared" si="127"/>
        <v>5</v>
      </c>
      <c r="AT374" s="1">
        <f t="shared" si="128"/>
        <v>5</v>
      </c>
      <c r="AU374" s="1">
        <f t="shared" si="129"/>
        <v>9</v>
      </c>
      <c r="AV374" s="1">
        <f t="shared" si="130"/>
        <v>5</v>
      </c>
      <c r="AW374" s="1">
        <f t="shared" si="131"/>
        <v>5</v>
      </c>
      <c r="AX374" s="1">
        <f t="shared" si="132"/>
        <v>9</v>
      </c>
      <c r="AY374" s="1">
        <f t="shared" si="133"/>
        <v>8</v>
      </c>
      <c r="AZ374" s="1">
        <f t="shared" si="134"/>
        <v>10</v>
      </c>
      <c r="BA374" s="1">
        <f t="shared" si="135"/>
        <v>9</v>
      </c>
      <c r="BB374" s="1">
        <f t="shared" si="136"/>
        <v>9</v>
      </c>
      <c r="BC374" s="21">
        <f t="shared" si="137"/>
        <v>7</v>
      </c>
      <c r="BD374" s="21">
        <f t="shared" si="138"/>
        <v>7</v>
      </c>
      <c r="BE374" s="21">
        <f t="shared" si="139"/>
        <v>9</v>
      </c>
      <c r="BF374" s="21">
        <f t="shared" si="140"/>
        <v>7.6</v>
      </c>
      <c r="BG374" s="3" t="s">
        <v>2773</v>
      </c>
    </row>
    <row r="375" spans="1:59" ht="13" x14ac:dyDescent="0.15">
      <c r="A375" s="2">
        <v>43552.904360486107</v>
      </c>
      <c r="B375" s="3" t="s">
        <v>29</v>
      </c>
      <c r="C375" s="3" t="s">
        <v>2772</v>
      </c>
      <c r="D375" s="3" t="s">
        <v>2773</v>
      </c>
      <c r="E375" s="58" t="s">
        <v>2756</v>
      </c>
      <c r="F375" s="3" t="s">
        <v>64</v>
      </c>
      <c r="G375" s="3" t="s">
        <v>2976</v>
      </c>
      <c r="H375" s="3" t="s">
        <v>35</v>
      </c>
      <c r="I375" s="3">
        <v>4</v>
      </c>
      <c r="J375" s="3" t="s">
        <v>2977</v>
      </c>
      <c r="K375" s="3">
        <v>6</v>
      </c>
      <c r="L375" s="3">
        <v>2</v>
      </c>
      <c r="M375" s="3">
        <v>1.6</v>
      </c>
      <c r="N375" s="3" t="s">
        <v>2978</v>
      </c>
      <c r="O375" s="3">
        <v>8</v>
      </c>
      <c r="P375" s="3" t="s">
        <v>2979</v>
      </c>
      <c r="Q375" s="3">
        <v>6</v>
      </c>
      <c r="R375" s="3" t="s">
        <v>2980</v>
      </c>
      <c r="S375" s="3">
        <v>3</v>
      </c>
      <c r="T375" s="3" t="s">
        <v>2981</v>
      </c>
      <c r="U375" s="3" t="s">
        <v>91</v>
      </c>
      <c r="V375" s="3" t="s">
        <v>2982</v>
      </c>
      <c r="W375" s="3" t="s">
        <v>48</v>
      </c>
      <c r="X375" s="3" t="s">
        <v>1261</v>
      </c>
      <c r="Y375" s="3" t="s">
        <v>50</v>
      </c>
      <c r="Z375" s="3" t="s">
        <v>2983</v>
      </c>
      <c r="AA375" s="3">
        <v>9</v>
      </c>
      <c r="AB375" s="3">
        <v>51</v>
      </c>
      <c r="AC375" s="3" t="s">
        <v>2984</v>
      </c>
      <c r="AD375" s="3">
        <v>8</v>
      </c>
      <c r="AE375" s="5"/>
      <c r="AF375" s="3" t="s">
        <v>275</v>
      </c>
      <c r="AG375" s="3" t="s">
        <v>2985</v>
      </c>
      <c r="AH375" s="3" t="s">
        <v>197</v>
      </c>
      <c r="AI375" s="3">
        <v>20</v>
      </c>
      <c r="AJ375" s="3" t="s">
        <v>2986</v>
      </c>
      <c r="AK375" s="3">
        <v>9</v>
      </c>
      <c r="AL375" s="5"/>
      <c r="AM375" s="3" t="s">
        <v>2987</v>
      </c>
      <c r="AN375" s="3" t="s">
        <v>2788</v>
      </c>
      <c r="AO375" s="6">
        <v>0.36458333333575865</v>
      </c>
      <c r="AP375" s="1">
        <f t="shared" si="124"/>
        <v>4</v>
      </c>
      <c r="AQ375" s="1">
        <f t="shared" si="125"/>
        <v>6</v>
      </c>
      <c r="AR375" s="1">
        <f t="shared" si="126"/>
        <v>8</v>
      </c>
      <c r="AS375" s="1">
        <f t="shared" si="127"/>
        <v>6</v>
      </c>
      <c r="AT375" s="1">
        <f t="shared" si="128"/>
        <v>3</v>
      </c>
      <c r="AU375" s="1">
        <f t="shared" si="129"/>
        <v>0</v>
      </c>
      <c r="AV375" s="1">
        <f t="shared" si="130"/>
        <v>0</v>
      </c>
      <c r="AW375" s="1">
        <f t="shared" si="131"/>
        <v>0</v>
      </c>
      <c r="AX375" s="1">
        <f t="shared" si="132"/>
        <v>9</v>
      </c>
      <c r="AY375" s="1">
        <f t="shared" si="133"/>
        <v>8</v>
      </c>
      <c r="AZ375" s="1">
        <f t="shared" si="134"/>
        <v>0</v>
      </c>
      <c r="BA375" s="1">
        <f t="shared" si="135"/>
        <v>5</v>
      </c>
      <c r="BB375" s="1">
        <f t="shared" si="136"/>
        <v>9</v>
      </c>
      <c r="BC375" s="21">
        <f t="shared" si="137"/>
        <v>5.4</v>
      </c>
      <c r="BD375" s="21">
        <f t="shared" si="138"/>
        <v>0</v>
      </c>
      <c r="BE375" s="21">
        <f t="shared" si="139"/>
        <v>6</v>
      </c>
      <c r="BF375" s="21">
        <f t="shared" si="140"/>
        <v>4.8</v>
      </c>
      <c r="BG375" s="3" t="s">
        <v>2773</v>
      </c>
    </row>
    <row r="376" spans="1:59" ht="13" x14ac:dyDescent="0.15">
      <c r="A376" s="2">
        <v>43552.920719606482</v>
      </c>
      <c r="B376" s="3" t="s">
        <v>29</v>
      </c>
      <c r="C376" s="3" t="s">
        <v>2755</v>
      </c>
      <c r="D376" s="3" t="s">
        <v>2773</v>
      </c>
      <c r="E376" s="58" t="s">
        <v>2756</v>
      </c>
      <c r="F376" s="3" t="s">
        <v>315</v>
      </c>
      <c r="G376" s="3" t="s">
        <v>2988</v>
      </c>
      <c r="H376" s="3" t="s">
        <v>66</v>
      </c>
      <c r="I376" s="3" t="s">
        <v>36</v>
      </c>
      <c r="J376" s="3" t="s">
        <v>2989</v>
      </c>
      <c r="K376" s="3">
        <v>6</v>
      </c>
      <c r="L376" s="3">
        <v>4</v>
      </c>
      <c r="M376" s="5"/>
      <c r="N376" s="3" t="s">
        <v>2990</v>
      </c>
      <c r="O376" s="3" t="s">
        <v>87</v>
      </c>
      <c r="P376" s="3" t="s">
        <v>2991</v>
      </c>
      <c r="Q376" s="3" t="s">
        <v>42</v>
      </c>
      <c r="R376" s="3" t="s">
        <v>2992</v>
      </c>
      <c r="S376" s="3" t="s">
        <v>44</v>
      </c>
      <c r="T376" s="3" t="s">
        <v>2993</v>
      </c>
      <c r="U376" s="3" t="s">
        <v>46</v>
      </c>
      <c r="V376" s="3" t="s">
        <v>2994</v>
      </c>
      <c r="W376" s="3" t="s">
        <v>48</v>
      </c>
      <c r="X376" s="3" t="s">
        <v>2995</v>
      </c>
      <c r="Y376" s="3" t="s">
        <v>50</v>
      </c>
      <c r="Z376" s="3" t="s">
        <v>2996</v>
      </c>
      <c r="AA376" s="3">
        <v>7</v>
      </c>
      <c r="AB376" s="5"/>
      <c r="AC376" s="3" t="s">
        <v>2997</v>
      </c>
      <c r="AD376" s="3">
        <v>6</v>
      </c>
      <c r="AE376" s="3" t="s">
        <v>2998</v>
      </c>
      <c r="AF376" s="3" t="s">
        <v>275</v>
      </c>
      <c r="AG376" s="3" t="s">
        <v>2999</v>
      </c>
      <c r="AH376" s="3" t="s">
        <v>58</v>
      </c>
      <c r="AI376" s="5"/>
      <c r="AJ376" s="3" t="s">
        <v>3000</v>
      </c>
      <c r="AK376" s="3" t="s">
        <v>60</v>
      </c>
      <c r="AL376" s="3" t="s">
        <v>3001</v>
      </c>
      <c r="AM376" s="3" t="s">
        <v>3002</v>
      </c>
      <c r="AN376" s="3" t="s">
        <v>2771</v>
      </c>
      <c r="AO376" s="6">
        <v>0.54166666666424135</v>
      </c>
      <c r="AP376" s="1">
        <f t="shared" si="124"/>
        <v>5</v>
      </c>
      <c r="AQ376" s="1">
        <f t="shared" si="125"/>
        <v>6</v>
      </c>
      <c r="AR376" s="1">
        <f t="shared" si="126"/>
        <v>10</v>
      </c>
      <c r="AS376" s="1">
        <f t="shared" si="127"/>
        <v>5</v>
      </c>
      <c r="AT376" s="1">
        <f t="shared" si="128"/>
        <v>5</v>
      </c>
      <c r="AU376" s="1">
        <f t="shared" si="129"/>
        <v>5</v>
      </c>
      <c r="AV376" s="1">
        <f t="shared" si="130"/>
        <v>0</v>
      </c>
      <c r="AW376" s="1">
        <f t="shared" si="131"/>
        <v>0</v>
      </c>
      <c r="AX376" s="1">
        <f t="shared" si="132"/>
        <v>7</v>
      </c>
      <c r="AY376" s="1">
        <f t="shared" si="133"/>
        <v>6</v>
      </c>
      <c r="AZ376" s="1">
        <f t="shared" si="134"/>
        <v>0</v>
      </c>
      <c r="BA376" s="1">
        <f t="shared" si="135"/>
        <v>0</v>
      </c>
      <c r="BB376" s="1">
        <f t="shared" si="136"/>
        <v>10</v>
      </c>
      <c r="BC376" s="21">
        <f t="shared" si="137"/>
        <v>6.2</v>
      </c>
      <c r="BD376" s="21">
        <f t="shared" si="138"/>
        <v>2.5</v>
      </c>
      <c r="BE376" s="21">
        <f t="shared" si="139"/>
        <v>3.3333333333333335</v>
      </c>
      <c r="BF376" s="21">
        <f t="shared" si="140"/>
        <v>5.2666666666666666</v>
      </c>
      <c r="BG376" s="3" t="s">
        <v>2773</v>
      </c>
    </row>
    <row r="377" spans="1:59" ht="13" x14ac:dyDescent="0.15">
      <c r="A377" s="2">
        <v>43552.933935497684</v>
      </c>
      <c r="B377" s="3" t="s">
        <v>29</v>
      </c>
      <c r="C377" s="3" t="s">
        <v>2772</v>
      </c>
      <c r="D377" s="3" t="s">
        <v>2773</v>
      </c>
      <c r="E377" s="58" t="s">
        <v>2756</v>
      </c>
      <c r="F377" s="3" t="s">
        <v>64</v>
      </c>
      <c r="G377" s="3" t="s">
        <v>3003</v>
      </c>
      <c r="H377" s="3" t="s">
        <v>264</v>
      </c>
      <c r="I377" s="3" t="s">
        <v>36</v>
      </c>
      <c r="J377" s="5"/>
      <c r="K377" s="3">
        <v>4</v>
      </c>
      <c r="L377" s="3">
        <v>1.6</v>
      </c>
      <c r="M377" s="3">
        <v>0.6</v>
      </c>
      <c r="N377" s="3" t="s">
        <v>3004</v>
      </c>
      <c r="O377" s="3">
        <v>8</v>
      </c>
      <c r="P377" s="3" t="s">
        <v>3005</v>
      </c>
      <c r="Q377" s="3">
        <v>6</v>
      </c>
      <c r="R377" s="3" t="s">
        <v>3006</v>
      </c>
      <c r="S377" s="3">
        <v>4</v>
      </c>
      <c r="T377" s="3" t="s">
        <v>3007</v>
      </c>
      <c r="U377" s="3" t="s">
        <v>46</v>
      </c>
      <c r="V377" s="3" t="s">
        <v>3008</v>
      </c>
      <c r="W377" s="3" t="s">
        <v>48</v>
      </c>
      <c r="X377" s="5"/>
      <c r="Y377" s="3" t="s">
        <v>50</v>
      </c>
      <c r="Z377" s="3" t="s">
        <v>3009</v>
      </c>
      <c r="AA377" s="3" t="s">
        <v>291</v>
      </c>
      <c r="AB377" s="3">
        <v>38</v>
      </c>
      <c r="AC377" s="3" t="s">
        <v>3010</v>
      </c>
      <c r="AD377" s="3">
        <v>9</v>
      </c>
      <c r="AE377" s="5"/>
      <c r="AF377" s="3" t="s">
        <v>275</v>
      </c>
      <c r="AG377" s="3" t="s">
        <v>3011</v>
      </c>
      <c r="AH377" s="3">
        <v>2</v>
      </c>
      <c r="AI377" s="3">
        <v>3</v>
      </c>
      <c r="AJ377" s="3" t="s">
        <v>3012</v>
      </c>
      <c r="AK377" s="3" t="s">
        <v>60</v>
      </c>
      <c r="AL377" s="3" t="s">
        <v>3013</v>
      </c>
      <c r="AM377" s="3" t="s">
        <v>3014</v>
      </c>
      <c r="AN377" s="3" t="s">
        <v>2788</v>
      </c>
      <c r="AO377" s="6">
        <v>0.375</v>
      </c>
      <c r="AP377" s="1">
        <f t="shared" si="124"/>
        <v>5</v>
      </c>
      <c r="AQ377" s="1">
        <f t="shared" si="125"/>
        <v>4</v>
      </c>
      <c r="AR377" s="1">
        <f t="shared" si="126"/>
        <v>8</v>
      </c>
      <c r="AS377" s="1">
        <f t="shared" si="127"/>
        <v>6</v>
      </c>
      <c r="AT377" s="1">
        <f t="shared" si="128"/>
        <v>4</v>
      </c>
      <c r="AU377" s="1">
        <f t="shared" si="129"/>
        <v>5</v>
      </c>
      <c r="AV377" s="1">
        <f t="shared" si="130"/>
        <v>0</v>
      </c>
      <c r="AW377" s="1">
        <f t="shared" si="131"/>
        <v>0</v>
      </c>
      <c r="AX377" s="1">
        <f t="shared" si="132"/>
        <v>10</v>
      </c>
      <c r="AY377" s="1">
        <f t="shared" si="133"/>
        <v>9</v>
      </c>
      <c r="AZ377" s="1">
        <f t="shared" si="134"/>
        <v>0</v>
      </c>
      <c r="BA377" s="1">
        <f t="shared" si="135"/>
        <v>2</v>
      </c>
      <c r="BB377" s="1">
        <f t="shared" si="136"/>
        <v>10</v>
      </c>
      <c r="BC377" s="21">
        <f t="shared" si="137"/>
        <v>5.4</v>
      </c>
      <c r="BD377" s="21">
        <f t="shared" si="138"/>
        <v>2.5</v>
      </c>
      <c r="BE377" s="21">
        <f t="shared" si="139"/>
        <v>5.5</v>
      </c>
      <c r="BF377" s="21">
        <f t="shared" si="140"/>
        <v>5.3</v>
      </c>
      <c r="BG377" s="3" t="s">
        <v>2773</v>
      </c>
    </row>
    <row r="378" spans="1:59" ht="13" x14ac:dyDescent="0.15">
      <c r="A378" s="2">
        <v>43552.939919062497</v>
      </c>
      <c r="B378" s="3" t="s">
        <v>29</v>
      </c>
      <c r="C378" s="3" t="s">
        <v>2755</v>
      </c>
      <c r="D378" s="3" t="s">
        <v>2773</v>
      </c>
      <c r="E378" s="58" t="s">
        <v>2756</v>
      </c>
      <c r="F378" s="3" t="s">
        <v>100</v>
      </c>
      <c r="G378" s="3" t="s">
        <v>3015</v>
      </c>
      <c r="H378" s="3" t="s">
        <v>35</v>
      </c>
      <c r="I378" s="3">
        <v>1</v>
      </c>
      <c r="J378" s="3" t="s">
        <v>3016</v>
      </c>
      <c r="K378" s="3" t="s">
        <v>38</v>
      </c>
      <c r="L378" s="3">
        <v>2</v>
      </c>
      <c r="M378" s="5"/>
      <c r="N378" s="3" t="s">
        <v>3017</v>
      </c>
      <c r="O378" s="3" t="s">
        <v>87</v>
      </c>
      <c r="P378" s="3" t="s">
        <v>3018</v>
      </c>
      <c r="Q378" s="3">
        <v>1</v>
      </c>
      <c r="R378" s="3" t="s">
        <v>3019</v>
      </c>
      <c r="S378" s="3" t="s">
        <v>44</v>
      </c>
      <c r="T378" s="3" t="s">
        <v>3020</v>
      </c>
      <c r="U378" s="3" t="s">
        <v>183</v>
      </c>
      <c r="V378" s="3" t="s">
        <v>3021</v>
      </c>
      <c r="W378" s="3" t="s">
        <v>1072</v>
      </c>
      <c r="X378" s="3" t="s">
        <v>3022</v>
      </c>
      <c r="Y378" s="3">
        <v>1</v>
      </c>
      <c r="Z378" s="3" t="s">
        <v>3023</v>
      </c>
      <c r="AA378" s="3" t="s">
        <v>52</v>
      </c>
      <c r="AB378" s="5"/>
      <c r="AC378" s="3" t="s">
        <v>3024</v>
      </c>
      <c r="AD378" s="3" t="s">
        <v>343</v>
      </c>
      <c r="AE378" s="3" t="s">
        <v>3025</v>
      </c>
      <c r="AF378" s="3" t="s">
        <v>208</v>
      </c>
      <c r="AG378" s="3" t="s">
        <v>3026</v>
      </c>
      <c r="AH378" s="3">
        <v>9</v>
      </c>
      <c r="AI378" s="5"/>
      <c r="AJ378" s="3" t="s">
        <v>3027</v>
      </c>
      <c r="AK378" s="3" t="s">
        <v>60</v>
      </c>
      <c r="AL378" s="3" t="s">
        <v>3028</v>
      </c>
      <c r="AM378" s="3" t="s">
        <v>3029</v>
      </c>
      <c r="AN378" s="3" t="s">
        <v>2771</v>
      </c>
      <c r="AO378" s="6">
        <v>0.58333333333575865</v>
      </c>
      <c r="AP378" s="1">
        <f t="shared" si="124"/>
        <v>1</v>
      </c>
      <c r="AQ378" s="1">
        <f t="shared" si="125"/>
        <v>5</v>
      </c>
      <c r="AR378" s="1">
        <f t="shared" si="126"/>
        <v>10</v>
      </c>
      <c r="AS378" s="1">
        <f t="shared" si="127"/>
        <v>1</v>
      </c>
      <c r="AT378" s="1">
        <f t="shared" si="128"/>
        <v>5</v>
      </c>
      <c r="AU378" s="1">
        <f t="shared" si="129"/>
        <v>10</v>
      </c>
      <c r="AV378" s="1">
        <f t="shared" si="130"/>
        <v>10</v>
      </c>
      <c r="AW378" s="1">
        <f t="shared" si="131"/>
        <v>1</v>
      </c>
      <c r="AX378" s="1">
        <f t="shared" si="132"/>
        <v>5</v>
      </c>
      <c r="AY378" s="1">
        <f t="shared" si="133"/>
        <v>10</v>
      </c>
      <c r="AZ378" s="1">
        <f t="shared" si="134"/>
        <v>10</v>
      </c>
      <c r="BA378" s="1">
        <f t="shared" si="135"/>
        <v>9</v>
      </c>
      <c r="BB378" s="1">
        <f t="shared" si="136"/>
        <v>10</v>
      </c>
      <c r="BC378" s="21">
        <f t="shared" si="137"/>
        <v>4.4000000000000004</v>
      </c>
      <c r="BD378" s="21">
        <f t="shared" si="138"/>
        <v>8.5</v>
      </c>
      <c r="BE378" s="21">
        <f t="shared" si="139"/>
        <v>8</v>
      </c>
      <c r="BF378" s="21">
        <f t="shared" si="140"/>
        <v>6.5</v>
      </c>
      <c r="BG378" s="3" t="s">
        <v>2773</v>
      </c>
    </row>
    <row r="379" spans="1:59" ht="13" x14ac:dyDescent="0.15">
      <c r="A379" s="2">
        <v>43552.95070425926</v>
      </c>
      <c r="B379" s="3" t="s">
        <v>29</v>
      </c>
      <c r="C379" s="3" t="s">
        <v>2772</v>
      </c>
      <c r="D379" s="3" t="s">
        <v>2773</v>
      </c>
      <c r="E379" s="58" t="s">
        <v>2756</v>
      </c>
      <c r="F379" s="3" t="s">
        <v>315</v>
      </c>
      <c r="G379" s="3" t="s">
        <v>3030</v>
      </c>
      <c r="H379" s="3" t="s">
        <v>66</v>
      </c>
      <c r="I379" s="3">
        <v>4</v>
      </c>
      <c r="J379" s="3" t="s">
        <v>3031</v>
      </c>
      <c r="K379" s="3">
        <v>8</v>
      </c>
      <c r="L379" s="3">
        <v>3.2</v>
      </c>
      <c r="M379" s="3">
        <v>1.6</v>
      </c>
      <c r="N379" s="5"/>
      <c r="O379" s="3" t="s">
        <v>191</v>
      </c>
      <c r="P379" s="3" t="s">
        <v>3032</v>
      </c>
      <c r="Q379" s="3">
        <v>9</v>
      </c>
      <c r="R379" s="3" t="s">
        <v>3033</v>
      </c>
      <c r="S379" s="3" t="s">
        <v>44</v>
      </c>
      <c r="T379" s="3" t="s">
        <v>3034</v>
      </c>
      <c r="U379" s="3">
        <v>8</v>
      </c>
      <c r="V379" s="3" t="s">
        <v>3035</v>
      </c>
      <c r="W379" s="3" t="s">
        <v>48</v>
      </c>
      <c r="X379" s="3" t="s">
        <v>512</v>
      </c>
      <c r="Y379" s="3" t="s">
        <v>92</v>
      </c>
      <c r="Z379" s="3" t="s">
        <v>3036</v>
      </c>
      <c r="AA379" s="3">
        <v>9</v>
      </c>
      <c r="AB379" s="3">
        <v>68</v>
      </c>
      <c r="AC379" s="5"/>
      <c r="AD379" s="3" t="s">
        <v>54</v>
      </c>
      <c r="AE379" s="5"/>
      <c r="AF379" s="3">
        <v>4</v>
      </c>
      <c r="AG379" s="3" t="s">
        <v>3037</v>
      </c>
      <c r="AH379" s="3">
        <v>1</v>
      </c>
      <c r="AI379" s="3">
        <v>1</v>
      </c>
      <c r="AJ379" s="3" t="s">
        <v>3038</v>
      </c>
      <c r="AK379" s="3" t="s">
        <v>111</v>
      </c>
      <c r="AL379" s="3" t="s">
        <v>3039</v>
      </c>
      <c r="AM379" s="3" t="s">
        <v>3040</v>
      </c>
      <c r="AN379" s="3" t="s">
        <v>2788</v>
      </c>
      <c r="AO379" s="6">
        <v>0.39930555555474712</v>
      </c>
      <c r="AP379" s="1">
        <f t="shared" si="124"/>
        <v>4</v>
      </c>
      <c r="AQ379" s="1">
        <f t="shared" si="125"/>
        <v>8</v>
      </c>
      <c r="AR379" s="1">
        <f t="shared" si="126"/>
        <v>0</v>
      </c>
      <c r="AS379" s="1">
        <f t="shared" si="127"/>
        <v>9</v>
      </c>
      <c r="AT379" s="1">
        <f t="shared" si="128"/>
        <v>5</v>
      </c>
      <c r="AU379" s="1">
        <f t="shared" si="129"/>
        <v>8</v>
      </c>
      <c r="AV379" s="1">
        <f t="shared" si="130"/>
        <v>0</v>
      </c>
      <c r="AW379" s="1">
        <f t="shared" si="131"/>
        <v>5</v>
      </c>
      <c r="AX379" s="1">
        <f t="shared" si="132"/>
        <v>9</v>
      </c>
      <c r="AY379" s="1">
        <f t="shared" si="133"/>
        <v>5</v>
      </c>
      <c r="AZ379" s="1">
        <f t="shared" si="134"/>
        <v>4</v>
      </c>
      <c r="BA379" s="1">
        <f t="shared" si="135"/>
        <v>1</v>
      </c>
      <c r="BB379" s="1">
        <f t="shared" si="136"/>
        <v>5</v>
      </c>
      <c r="BC379" s="21">
        <f t="shared" si="137"/>
        <v>5.2</v>
      </c>
      <c r="BD379" s="21">
        <f t="shared" si="138"/>
        <v>4.833333333333333</v>
      </c>
      <c r="BE379" s="21">
        <f t="shared" si="139"/>
        <v>4.833333333333333</v>
      </c>
      <c r="BF379" s="21">
        <f t="shared" si="140"/>
        <v>5.0333333333333332</v>
      </c>
      <c r="BG379" s="3" t="s">
        <v>2773</v>
      </c>
    </row>
    <row r="380" spans="1:59" ht="13" x14ac:dyDescent="0.15">
      <c r="A380" s="2">
        <v>43552.953305995368</v>
      </c>
      <c r="B380" s="3" t="s">
        <v>29</v>
      </c>
      <c r="C380" s="3" t="s">
        <v>2755</v>
      </c>
      <c r="D380" s="3" t="s">
        <v>2773</v>
      </c>
      <c r="E380" s="58" t="s">
        <v>2756</v>
      </c>
      <c r="F380" s="3" t="s">
        <v>100</v>
      </c>
      <c r="G380" s="3" t="s">
        <v>3041</v>
      </c>
      <c r="H380" s="3" t="s">
        <v>35</v>
      </c>
      <c r="I380" s="3" t="s">
        <v>36</v>
      </c>
      <c r="J380" s="3" t="s">
        <v>3042</v>
      </c>
      <c r="K380" s="3">
        <v>9</v>
      </c>
      <c r="L380" s="3">
        <v>2</v>
      </c>
      <c r="M380" s="5"/>
      <c r="N380" s="3" t="s">
        <v>3043</v>
      </c>
      <c r="O380" s="3" t="s">
        <v>87</v>
      </c>
      <c r="P380" s="3" t="s">
        <v>3044</v>
      </c>
      <c r="Q380" s="3" t="s">
        <v>226</v>
      </c>
      <c r="R380" s="3" t="s">
        <v>3045</v>
      </c>
      <c r="S380" s="3" t="s">
        <v>44</v>
      </c>
      <c r="T380" s="3" t="s">
        <v>3046</v>
      </c>
      <c r="U380" s="3" t="s">
        <v>183</v>
      </c>
      <c r="V380" s="3" t="s">
        <v>3047</v>
      </c>
      <c r="W380" s="3">
        <v>8</v>
      </c>
      <c r="X380" s="3" t="s">
        <v>3048</v>
      </c>
      <c r="Y380" s="3" t="s">
        <v>50</v>
      </c>
      <c r="Z380" s="5"/>
      <c r="AA380" s="3" t="s">
        <v>291</v>
      </c>
      <c r="AB380" s="5"/>
      <c r="AC380" s="3" t="s">
        <v>3049</v>
      </c>
      <c r="AD380" s="3" t="s">
        <v>343</v>
      </c>
      <c r="AE380" s="3" t="s">
        <v>3050</v>
      </c>
      <c r="AF380" s="3">
        <v>8</v>
      </c>
      <c r="AG380" s="3" t="s">
        <v>3051</v>
      </c>
      <c r="AH380" s="3" t="s">
        <v>197</v>
      </c>
      <c r="AI380" s="5"/>
      <c r="AJ380" s="3" t="s">
        <v>3052</v>
      </c>
      <c r="AK380" s="3" t="s">
        <v>60</v>
      </c>
      <c r="AL380" s="3" t="s">
        <v>3053</v>
      </c>
      <c r="AM380" s="3" t="s">
        <v>3054</v>
      </c>
      <c r="AN380" s="3" t="s">
        <v>2771</v>
      </c>
      <c r="AO380" s="6">
        <v>0.45833333333575865</v>
      </c>
      <c r="AP380" s="1">
        <f t="shared" si="124"/>
        <v>5</v>
      </c>
      <c r="AQ380" s="1">
        <f t="shared" si="125"/>
        <v>9</v>
      </c>
      <c r="AR380" s="1">
        <f t="shared" si="126"/>
        <v>10</v>
      </c>
      <c r="AS380" s="1">
        <f t="shared" si="127"/>
        <v>10</v>
      </c>
      <c r="AT380" s="1">
        <f t="shared" si="128"/>
        <v>5</v>
      </c>
      <c r="AU380" s="1">
        <f t="shared" si="129"/>
        <v>10</v>
      </c>
      <c r="AV380" s="1">
        <f t="shared" si="130"/>
        <v>8</v>
      </c>
      <c r="AW380" s="1">
        <f t="shared" si="131"/>
        <v>0</v>
      </c>
      <c r="AX380" s="1">
        <f t="shared" si="132"/>
        <v>10</v>
      </c>
      <c r="AY380" s="1">
        <f t="shared" si="133"/>
        <v>10</v>
      </c>
      <c r="AZ380" s="1">
        <f t="shared" si="134"/>
        <v>8</v>
      </c>
      <c r="BA380" s="1">
        <f t="shared" si="135"/>
        <v>5</v>
      </c>
      <c r="BB380" s="1">
        <f t="shared" si="136"/>
        <v>10</v>
      </c>
      <c r="BC380" s="21">
        <f t="shared" si="137"/>
        <v>7.8</v>
      </c>
      <c r="BD380" s="21">
        <f t="shared" si="138"/>
        <v>7.666666666666667</v>
      </c>
      <c r="BE380" s="21">
        <f t="shared" si="139"/>
        <v>8</v>
      </c>
      <c r="BF380" s="21">
        <f t="shared" si="140"/>
        <v>8.0333333333333332</v>
      </c>
      <c r="BG380" s="3" t="s">
        <v>2773</v>
      </c>
    </row>
    <row r="381" spans="1:59" ht="13" x14ac:dyDescent="0.15">
      <c r="A381" s="2">
        <v>43552.971270474533</v>
      </c>
      <c r="B381" s="3" t="s">
        <v>29</v>
      </c>
      <c r="C381" s="3" t="s">
        <v>2772</v>
      </c>
      <c r="D381" s="3" t="s">
        <v>2773</v>
      </c>
      <c r="E381" s="58" t="s">
        <v>2756</v>
      </c>
      <c r="F381" s="3" t="s">
        <v>315</v>
      </c>
      <c r="G381" s="3" t="s">
        <v>3055</v>
      </c>
      <c r="H381" s="3" t="s">
        <v>35</v>
      </c>
      <c r="I381" s="3">
        <v>9</v>
      </c>
      <c r="J381" s="5"/>
      <c r="K381" s="3" t="s">
        <v>68</v>
      </c>
      <c r="L381" s="3">
        <v>3.6</v>
      </c>
      <c r="M381" s="3">
        <v>3</v>
      </c>
      <c r="N381" s="5"/>
      <c r="O381" s="3">
        <v>6</v>
      </c>
      <c r="P381" s="3" t="s">
        <v>3056</v>
      </c>
      <c r="Q381" s="3" t="s">
        <v>226</v>
      </c>
      <c r="R381" s="3" t="s">
        <v>512</v>
      </c>
      <c r="S381" s="3">
        <v>4</v>
      </c>
      <c r="T381" s="3" t="s">
        <v>3057</v>
      </c>
      <c r="U381" s="3">
        <v>8</v>
      </c>
      <c r="V381" s="3" t="s">
        <v>3058</v>
      </c>
      <c r="W381" s="3" t="s">
        <v>74</v>
      </c>
      <c r="X381" s="3" t="s">
        <v>3059</v>
      </c>
      <c r="Y381" s="3" t="s">
        <v>92</v>
      </c>
      <c r="Z381" s="3" t="s">
        <v>3060</v>
      </c>
      <c r="AA381" s="3" t="s">
        <v>291</v>
      </c>
      <c r="AB381" s="3">
        <v>60</v>
      </c>
      <c r="AC381" s="5"/>
      <c r="AD381" s="3">
        <v>7</v>
      </c>
      <c r="AE381" s="3" t="s">
        <v>3061</v>
      </c>
      <c r="AF381" s="3">
        <v>9</v>
      </c>
      <c r="AG381" s="3" t="s">
        <v>3062</v>
      </c>
      <c r="AH381" s="3" t="s">
        <v>176</v>
      </c>
      <c r="AI381" s="3">
        <v>60</v>
      </c>
      <c r="AJ381" s="3" t="s">
        <v>3063</v>
      </c>
      <c r="AK381" s="3">
        <v>9</v>
      </c>
      <c r="AL381" s="3" t="s">
        <v>3064</v>
      </c>
      <c r="AM381" s="3" t="s">
        <v>3065</v>
      </c>
      <c r="AN381" s="3" t="s">
        <v>2788</v>
      </c>
      <c r="AO381" s="6">
        <v>0.41666666666424135</v>
      </c>
      <c r="AP381" s="1">
        <f t="shared" si="124"/>
        <v>9</v>
      </c>
      <c r="AQ381" s="1">
        <f t="shared" si="125"/>
        <v>10</v>
      </c>
      <c r="AR381" s="1">
        <f t="shared" si="126"/>
        <v>6</v>
      </c>
      <c r="AS381" s="1">
        <f t="shared" si="127"/>
        <v>10</v>
      </c>
      <c r="AT381" s="1">
        <f t="shared" si="128"/>
        <v>4</v>
      </c>
      <c r="AU381" s="1">
        <f t="shared" si="129"/>
        <v>8</v>
      </c>
      <c r="AV381" s="1">
        <f t="shared" si="130"/>
        <v>5</v>
      </c>
      <c r="AW381" s="1">
        <f t="shared" si="131"/>
        <v>5</v>
      </c>
      <c r="AX381" s="1">
        <f t="shared" si="132"/>
        <v>10</v>
      </c>
      <c r="AY381" s="1">
        <f t="shared" si="133"/>
        <v>7</v>
      </c>
      <c r="AZ381" s="1">
        <f t="shared" si="134"/>
        <v>9</v>
      </c>
      <c r="BA381" s="1">
        <f t="shared" si="135"/>
        <v>10</v>
      </c>
      <c r="BB381" s="1">
        <f t="shared" si="136"/>
        <v>9</v>
      </c>
      <c r="BC381" s="21">
        <f t="shared" si="137"/>
        <v>7.8</v>
      </c>
      <c r="BD381" s="21">
        <f t="shared" si="138"/>
        <v>6.5</v>
      </c>
      <c r="BE381" s="21">
        <f t="shared" si="139"/>
        <v>9.3333333333333339</v>
      </c>
      <c r="BF381" s="21">
        <f t="shared" si="140"/>
        <v>7.9666666666666668</v>
      </c>
      <c r="BG381" s="3" t="s">
        <v>2773</v>
      </c>
    </row>
    <row r="382" spans="1:59" ht="13" x14ac:dyDescent="0.15">
      <c r="A382" s="2">
        <v>43552.993577025467</v>
      </c>
      <c r="B382" s="3" t="s">
        <v>29</v>
      </c>
      <c r="C382" s="3" t="s">
        <v>2772</v>
      </c>
      <c r="D382" s="3" t="s">
        <v>2773</v>
      </c>
      <c r="E382" s="58" t="s">
        <v>2756</v>
      </c>
      <c r="F382" s="3" t="s">
        <v>100</v>
      </c>
      <c r="G382" s="3" t="s">
        <v>3066</v>
      </c>
      <c r="H382" s="3" t="s">
        <v>35</v>
      </c>
      <c r="I382" s="3">
        <v>8</v>
      </c>
      <c r="J382" s="5"/>
      <c r="K382" s="3" t="s">
        <v>68</v>
      </c>
      <c r="L382" s="4">
        <v>3.1</v>
      </c>
      <c r="M382" s="3">
        <v>2.6</v>
      </c>
      <c r="N382" s="5"/>
      <c r="O382" s="3">
        <v>7</v>
      </c>
      <c r="P382" s="3" t="s">
        <v>3067</v>
      </c>
      <c r="Q382" s="3">
        <v>8</v>
      </c>
      <c r="R382" s="3" t="s">
        <v>3068</v>
      </c>
      <c r="S382" s="3" t="s">
        <v>44</v>
      </c>
      <c r="T382" s="3" t="s">
        <v>3069</v>
      </c>
      <c r="U382" s="3">
        <v>9</v>
      </c>
      <c r="V382" s="3" t="s">
        <v>3070</v>
      </c>
      <c r="W382" s="3" t="s">
        <v>48</v>
      </c>
      <c r="X382" s="5"/>
      <c r="Y382" s="3" t="s">
        <v>92</v>
      </c>
      <c r="Z382" s="5"/>
      <c r="AA382" s="3" t="s">
        <v>291</v>
      </c>
      <c r="AB382" s="3">
        <v>65</v>
      </c>
      <c r="AC382" s="3" t="s">
        <v>3071</v>
      </c>
      <c r="AD382" s="3">
        <v>7</v>
      </c>
      <c r="AE382" s="3" t="s">
        <v>3072</v>
      </c>
      <c r="AF382" s="3">
        <v>8</v>
      </c>
      <c r="AG382" s="3" t="s">
        <v>3073</v>
      </c>
      <c r="AH382" s="3">
        <v>6</v>
      </c>
      <c r="AI382" s="3">
        <v>15</v>
      </c>
      <c r="AJ382" s="3" t="s">
        <v>3074</v>
      </c>
      <c r="AK382" s="3">
        <v>8</v>
      </c>
      <c r="AL382" s="3" t="s">
        <v>3075</v>
      </c>
      <c r="AM382" s="3" t="s">
        <v>3076</v>
      </c>
      <c r="AN382" s="3" t="s">
        <v>2788</v>
      </c>
      <c r="AO382" s="6">
        <v>0.43055555555474712</v>
      </c>
      <c r="AP382" s="1">
        <f t="shared" si="124"/>
        <v>8</v>
      </c>
      <c r="AQ382" s="1">
        <f t="shared" si="125"/>
        <v>10</v>
      </c>
      <c r="AR382" s="1">
        <f t="shared" si="126"/>
        <v>7</v>
      </c>
      <c r="AS382" s="1">
        <f t="shared" si="127"/>
        <v>8</v>
      </c>
      <c r="AT382" s="1">
        <f t="shared" si="128"/>
        <v>5</v>
      </c>
      <c r="AU382" s="1">
        <f t="shared" si="129"/>
        <v>9</v>
      </c>
      <c r="AV382" s="1">
        <f t="shared" si="130"/>
        <v>0</v>
      </c>
      <c r="AW382" s="1">
        <f t="shared" si="131"/>
        <v>5</v>
      </c>
      <c r="AX382" s="1">
        <f t="shared" si="132"/>
        <v>10</v>
      </c>
      <c r="AY382" s="1">
        <f t="shared" si="133"/>
        <v>7</v>
      </c>
      <c r="AZ382" s="1">
        <f t="shared" si="134"/>
        <v>8</v>
      </c>
      <c r="BA382" s="1">
        <f t="shared" si="135"/>
        <v>6</v>
      </c>
      <c r="BB382" s="1">
        <f t="shared" si="136"/>
        <v>8</v>
      </c>
      <c r="BC382" s="21">
        <f t="shared" si="137"/>
        <v>7.6</v>
      </c>
      <c r="BD382" s="21">
        <f t="shared" si="138"/>
        <v>5.333333333333333</v>
      </c>
      <c r="BE382" s="21">
        <f t="shared" si="139"/>
        <v>7.833333333333333</v>
      </c>
      <c r="BF382" s="21">
        <f t="shared" si="140"/>
        <v>7.2333333333333334</v>
      </c>
      <c r="BG382" s="3" t="s">
        <v>2773</v>
      </c>
    </row>
    <row r="383" spans="1:59" ht="13" x14ac:dyDescent="0.15">
      <c r="A383" s="2">
        <v>43553.389552199078</v>
      </c>
      <c r="B383" s="3" t="s">
        <v>29</v>
      </c>
      <c r="C383" s="3" t="s">
        <v>2772</v>
      </c>
      <c r="D383" s="3" t="s">
        <v>2773</v>
      </c>
      <c r="E383" s="58" t="s">
        <v>2756</v>
      </c>
      <c r="F383" s="3" t="s">
        <v>315</v>
      </c>
      <c r="G383" s="3" t="s">
        <v>3077</v>
      </c>
      <c r="H383" s="3" t="s">
        <v>35</v>
      </c>
      <c r="I383" s="3">
        <v>4</v>
      </c>
      <c r="J383" s="3" t="s">
        <v>3078</v>
      </c>
      <c r="K383" s="3">
        <v>6</v>
      </c>
      <c r="L383" s="3">
        <v>2.2000000000000002</v>
      </c>
      <c r="M383" s="3">
        <v>0.8</v>
      </c>
      <c r="N383" s="3" t="s">
        <v>3079</v>
      </c>
      <c r="O383" s="3">
        <v>7</v>
      </c>
      <c r="P383" s="3" t="s">
        <v>3080</v>
      </c>
      <c r="Q383" s="3">
        <v>2</v>
      </c>
      <c r="R383" s="3" t="s">
        <v>3081</v>
      </c>
      <c r="S383" s="3" t="s">
        <v>44</v>
      </c>
      <c r="T383" s="3" t="s">
        <v>3082</v>
      </c>
      <c r="U383" s="3" t="s">
        <v>46</v>
      </c>
      <c r="V383" s="3" t="s">
        <v>3058</v>
      </c>
      <c r="W383" s="3" t="s">
        <v>48</v>
      </c>
      <c r="X383" s="3" t="s">
        <v>3083</v>
      </c>
      <c r="Y383" s="3">
        <v>4</v>
      </c>
      <c r="Z383" s="3" t="s">
        <v>3084</v>
      </c>
      <c r="AA383" s="3" t="s">
        <v>291</v>
      </c>
      <c r="AB383" s="3">
        <v>63</v>
      </c>
      <c r="AC383" s="5"/>
      <c r="AD383" s="3">
        <v>6</v>
      </c>
      <c r="AE383" s="3" t="s">
        <v>3085</v>
      </c>
      <c r="AF383" s="3" t="s">
        <v>56</v>
      </c>
      <c r="AG383" s="3" t="s">
        <v>3086</v>
      </c>
      <c r="AH383" s="3" t="s">
        <v>58</v>
      </c>
      <c r="AI383" s="3">
        <v>0</v>
      </c>
      <c r="AJ383" s="3" t="s">
        <v>3087</v>
      </c>
      <c r="AK383" s="3">
        <v>8</v>
      </c>
      <c r="AL383" s="3" t="s">
        <v>3088</v>
      </c>
      <c r="AM383" s="3" t="s">
        <v>3089</v>
      </c>
      <c r="AN383" s="3" t="s">
        <v>2788</v>
      </c>
      <c r="AO383" s="6">
        <v>0.45833333333575865</v>
      </c>
      <c r="AP383" s="1">
        <f t="shared" si="124"/>
        <v>4</v>
      </c>
      <c r="AQ383" s="1">
        <f t="shared" si="125"/>
        <v>6</v>
      </c>
      <c r="AR383" s="1">
        <f t="shared" si="126"/>
        <v>7</v>
      </c>
      <c r="AS383" s="1">
        <f t="shared" si="127"/>
        <v>2</v>
      </c>
      <c r="AT383" s="1">
        <f t="shared" si="128"/>
        <v>5</v>
      </c>
      <c r="AU383" s="1">
        <f t="shared" si="129"/>
        <v>5</v>
      </c>
      <c r="AV383" s="1">
        <f t="shared" si="130"/>
        <v>0</v>
      </c>
      <c r="AW383" s="1">
        <f t="shared" si="131"/>
        <v>4</v>
      </c>
      <c r="AX383" s="1">
        <f t="shared" si="132"/>
        <v>10</v>
      </c>
      <c r="AY383" s="1">
        <f t="shared" si="133"/>
        <v>6</v>
      </c>
      <c r="AZ383" s="1">
        <f t="shared" si="134"/>
        <v>5</v>
      </c>
      <c r="BA383" s="1">
        <f t="shared" si="135"/>
        <v>0</v>
      </c>
      <c r="BB383" s="1">
        <f t="shared" si="136"/>
        <v>8</v>
      </c>
      <c r="BC383" s="21">
        <f t="shared" si="137"/>
        <v>4.8</v>
      </c>
      <c r="BD383" s="21">
        <f t="shared" si="138"/>
        <v>3.1666666666666665</v>
      </c>
      <c r="BE383" s="21">
        <f t="shared" si="139"/>
        <v>5.166666666666667</v>
      </c>
      <c r="BF383" s="21">
        <f t="shared" si="140"/>
        <v>4.8666666666666663</v>
      </c>
      <c r="BG383" s="3" t="s">
        <v>2773</v>
      </c>
    </row>
    <row r="384" spans="1:59" ht="13" x14ac:dyDescent="0.15">
      <c r="A384" s="2">
        <v>43553.405242395835</v>
      </c>
      <c r="B384" s="3" t="s">
        <v>29</v>
      </c>
      <c r="C384" s="3" t="s">
        <v>2772</v>
      </c>
      <c r="D384" s="3" t="s">
        <v>2773</v>
      </c>
      <c r="E384" s="58" t="s">
        <v>2756</v>
      </c>
      <c r="F384" s="3" t="s">
        <v>33</v>
      </c>
      <c r="G384" s="3" t="s">
        <v>3090</v>
      </c>
      <c r="H384" s="3" t="s">
        <v>35</v>
      </c>
      <c r="I384" s="3">
        <v>8</v>
      </c>
      <c r="J384" s="3" t="s">
        <v>3091</v>
      </c>
      <c r="K384" s="3">
        <v>9</v>
      </c>
      <c r="L384" s="4">
        <v>3.1</v>
      </c>
      <c r="M384" s="3">
        <v>2</v>
      </c>
      <c r="N384" s="3" t="s">
        <v>3092</v>
      </c>
      <c r="O384" s="3">
        <v>9</v>
      </c>
      <c r="P384" s="3" t="s">
        <v>3067</v>
      </c>
      <c r="Q384" s="3">
        <v>8</v>
      </c>
      <c r="R384" s="3" t="s">
        <v>3093</v>
      </c>
      <c r="S384" s="3">
        <v>8</v>
      </c>
      <c r="T384" s="5"/>
      <c r="U384" s="3">
        <v>8</v>
      </c>
      <c r="V384" s="3" t="s">
        <v>3094</v>
      </c>
      <c r="W384" s="3">
        <v>7</v>
      </c>
      <c r="X384" s="3" t="s">
        <v>3095</v>
      </c>
      <c r="Y384" s="3" t="s">
        <v>92</v>
      </c>
      <c r="Z384" s="3" t="s">
        <v>3096</v>
      </c>
      <c r="AA384" s="3">
        <v>8</v>
      </c>
      <c r="AB384" s="3">
        <v>68</v>
      </c>
      <c r="AC384" s="5"/>
      <c r="AD384" s="3" t="s">
        <v>54</v>
      </c>
      <c r="AE384" s="3" t="s">
        <v>3097</v>
      </c>
      <c r="AF384" s="3">
        <v>9</v>
      </c>
      <c r="AG384" s="5"/>
      <c r="AH384" s="3">
        <v>8</v>
      </c>
      <c r="AI384" s="3">
        <v>26</v>
      </c>
      <c r="AJ384" s="3" t="s">
        <v>3098</v>
      </c>
      <c r="AK384" s="3">
        <v>6</v>
      </c>
      <c r="AL384" s="3" t="s">
        <v>3099</v>
      </c>
      <c r="AM384" s="3" t="s">
        <v>3100</v>
      </c>
      <c r="AN384" s="3" t="s">
        <v>2788</v>
      </c>
      <c r="AO384" s="6">
        <v>0.73958333333575865</v>
      </c>
      <c r="AP384" s="1">
        <f t="shared" si="124"/>
        <v>8</v>
      </c>
      <c r="AQ384" s="1">
        <f t="shared" si="125"/>
        <v>9</v>
      </c>
      <c r="AR384" s="1">
        <f t="shared" si="126"/>
        <v>9</v>
      </c>
      <c r="AS384" s="1">
        <f t="shared" si="127"/>
        <v>8</v>
      </c>
      <c r="AT384" s="1">
        <f t="shared" si="128"/>
        <v>8</v>
      </c>
      <c r="AU384" s="1">
        <f t="shared" si="129"/>
        <v>8</v>
      </c>
      <c r="AV384" s="1">
        <f t="shared" si="130"/>
        <v>7</v>
      </c>
      <c r="AW384" s="1">
        <f t="shared" si="131"/>
        <v>5</v>
      </c>
      <c r="AX384" s="1">
        <f t="shared" si="132"/>
        <v>8</v>
      </c>
      <c r="AY384" s="1">
        <f t="shared" si="133"/>
        <v>5</v>
      </c>
      <c r="AZ384" s="1">
        <f t="shared" si="134"/>
        <v>9</v>
      </c>
      <c r="BA384" s="1">
        <f t="shared" si="135"/>
        <v>8</v>
      </c>
      <c r="BB384" s="1">
        <f t="shared" si="136"/>
        <v>6</v>
      </c>
      <c r="BC384" s="21">
        <f t="shared" si="137"/>
        <v>8.4</v>
      </c>
      <c r="BD384" s="21">
        <f t="shared" si="138"/>
        <v>7.166666666666667</v>
      </c>
      <c r="BE384" s="21">
        <f t="shared" si="139"/>
        <v>7.666666666666667</v>
      </c>
      <c r="BF384" s="21">
        <f t="shared" si="140"/>
        <v>7.7666666666666666</v>
      </c>
      <c r="BG384" s="3" t="s">
        <v>2773</v>
      </c>
    </row>
    <row r="385" spans="1:59" ht="13" x14ac:dyDescent="0.15">
      <c r="A385" s="2">
        <v>43553.919337638887</v>
      </c>
      <c r="B385" s="3" t="s">
        <v>29</v>
      </c>
      <c r="C385" s="3" t="s">
        <v>2755</v>
      </c>
      <c r="D385" s="3" t="s">
        <v>2773</v>
      </c>
      <c r="E385" s="58" t="s">
        <v>2756</v>
      </c>
      <c r="F385" s="3" t="s">
        <v>33</v>
      </c>
      <c r="G385" s="3" t="s">
        <v>3101</v>
      </c>
      <c r="H385" s="3" t="s">
        <v>66</v>
      </c>
      <c r="I385" s="3" t="s">
        <v>36</v>
      </c>
      <c r="J385" s="3" t="s">
        <v>3102</v>
      </c>
      <c r="K385" s="3" t="s">
        <v>68</v>
      </c>
      <c r="L385" s="3">
        <v>3</v>
      </c>
      <c r="M385" s="5"/>
      <c r="N385" s="3" t="s">
        <v>3103</v>
      </c>
      <c r="O385" s="3" t="s">
        <v>87</v>
      </c>
      <c r="P385" s="3" t="s">
        <v>3104</v>
      </c>
      <c r="Q385" s="3" t="s">
        <v>226</v>
      </c>
      <c r="R385" s="3" t="s">
        <v>3105</v>
      </c>
      <c r="S385" s="3" t="s">
        <v>44</v>
      </c>
      <c r="T385" s="3" t="s">
        <v>3106</v>
      </c>
      <c r="U385" s="3" t="s">
        <v>46</v>
      </c>
      <c r="V385" s="3" t="s">
        <v>3107</v>
      </c>
      <c r="W385" s="3" t="s">
        <v>1072</v>
      </c>
      <c r="X385" s="3" t="s">
        <v>3108</v>
      </c>
      <c r="Y385" s="3" t="s">
        <v>1145</v>
      </c>
      <c r="Z385" s="3" t="s">
        <v>3109</v>
      </c>
      <c r="AA385" s="3" t="s">
        <v>291</v>
      </c>
      <c r="AB385" s="5"/>
      <c r="AC385" s="3" t="s">
        <v>3110</v>
      </c>
      <c r="AD385" s="3" t="s">
        <v>343</v>
      </c>
      <c r="AE385" s="3" t="s">
        <v>3111</v>
      </c>
      <c r="AF385" s="3" t="s">
        <v>208</v>
      </c>
      <c r="AG385" s="3" t="s">
        <v>3112</v>
      </c>
      <c r="AH385" s="3" t="s">
        <v>176</v>
      </c>
      <c r="AI385" s="5"/>
      <c r="AJ385" s="3" t="s">
        <v>3113</v>
      </c>
      <c r="AK385" s="3" t="s">
        <v>111</v>
      </c>
      <c r="AL385" s="3" t="s">
        <v>3114</v>
      </c>
      <c r="AM385" s="3" t="s">
        <v>3115</v>
      </c>
      <c r="AN385" s="3" t="s">
        <v>2771</v>
      </c>
      <c r="AO385" s="6">
        <v>0.29166666666424135</v>
      </c>
      <c r="AP385" s="1">
        <f t="shared" si="124"/>
        <v>5</v>
      </c>
      <c r="AQ385" s="1">
        <f t="shared" si="125"/>
        <v>10</v>
      </c>
      <c r="AR385" s="1">
        <f t="shared" si="126"/>
        <v>10</v>
      </c>
      <c r="AS385" s="1">
        <f t="shared" si="127"/>
        <v>10</v>
      </c>
      <c r="AT385" s="1">
        <f t="shared" si="128"/>
        <v>5</v>
      </c>
      <c r="AU385" s="1">
        <f t="shared" si="129"/>
        <v>5</v>
      </c>
      <c r="AV385" s="1">
        <f t="shared" si="130"/>
        <v>10</v>
      </c>
      <c r="AW385" s="1">
        <f t="shared" si="131"/>
        <v>10</v>
      </c>
      <c r="AX385" s="1">
        <f t="shared" si="132"/>
        <v>10</v>
      </c>
      <c r="AY385" s="1">
        <f t="shared" si="133"/>
        <v>10</v>
      </c>
      <c r="AZ385" s="1">
        <f t="shared" si="134"/>
        <v>10</v>
      </c>
      <c r="BA385" s="1">
        <f t="shared" si="135"/>
        <v>10</v>
      </c>
      <c r="BB385" s="1">
        <f t="shared" si="136"/>
        <v>5</v>
      </c>
      <c r="BC385" s="21">
        <f t="shared" si="137"/>
        <v>8</v>
      </c>
      <c r="BD385" s="21">
        <f t="shared" si="138"/>
        <v>7.5</v>
      </c>
      <c r="BE385" s="21">
        <f t="shared" si="139"/>
        <v>10</v>
      </c>
      <c r="BF385" s="21">
        <f t="shared" si="140"/>
        <v>8</v>
      </c>
      <c r="BG385" s="3" t="s">
        <v>2773</v>
      </c>
    </row>
    <row r="386" spans="1:59" ht="13" x14ac:dyDescent="0.15">
      <c r="A386" s="2">
        <v>43553.930886678238</v>
      </c>
      <c r="B386" s="3" t="s">
        <v>29</v>
      </c>
      <c r="C386" s="3" t="s">
        <v>2755</v>
      </c>
      <c r="D386" s="3" t="s">
        <v>2773</v>
      </c>
      <c r="E386" s="58" t="s">
        <v>2756</v>
      </c>
      <c r="F386" s="3" t="s">
        <v>64</v>
      </c>
      <c r="G386" s="3" t="s">
        <v>3116</v>
      </c>
      <c r="H386" s="3" t="s">
        <v>66</v>
      </c>
      <c r="I386" s="3" t="s">
        <v>36</v>
      </c>
      <c r="J386" s="3" t="s">
        <v>3117</v>
      </c>
      <c r="K386" s="3" t="s">
        <v>68</v>
      </c>
      <c r="L386" s="5"/>
      <c r="M386" s="5"/>
      <c r="N386" s="3" t="s">
        <v>3118</v>
      </c>
      <c r="O386" s="3" t="s">
        <v>87</v>
      </c>
      <c r="P386" s="3" t="s">
        <v>3119</v>
      </c>
      <c r="Q386" s="3" t="s">
        <v>226</v>
      </c>
      <c r="R386" s="3" t="s">
        <v>3120</v>
      </c>
      <c r="S386" s="3" t="s">
        <v>44</v>
      </c>
      <c r="T386" s="3" t="s">
        <v>3121</v>
      </c>
      <c r="U386" s="3" t="s">
        <v>46</v>
      </c>
      <c r="V386" s="3" t="s">
        <v>3122</v>
      </c>
      <c r="W386" s="3" t="s">
        <v>74</v>
      </c>
      <c r="X386" s="5"/>
      <c r="Y386" s="3" t="s">
        <v>1145</v>
      </c>
      <c r="Z386" s="3" t="s">
        <v>3123</v>
      </c>
      <c r="AA386" s="3">
        <v>9</v>
      </c>
      <c r="AB386" s="5"/>
      <c r="AC386" s="3" t="s">
        <v>3124</v>
      </c>
      <c r="AD386" s="3">
        <v>9</v>
      </c>
      <c r="AE386" s="3" t="s">
        <v>3125</v>
      </c>
      <c r="AF386" s="3" t="s">
        <v>208</v>
      </c>
      <c r="AG386" s="3" t="s">
        <v>3126</v>
      </c>
      <c r="AH386" s="3">
        <v>4</v>
      </c>
      <c r="AI386" s="5"/>
      <c r="AJ386" s="3" t="s">
        <v>3127</v>
      </c>
      <c r="AK386" s="3" t="s">
        <v>60</v>
      </c>
      <c r="AL386" s="3" t="s">
        <v>3128</v>
      </c>
      <c r="AM386" s="3" t="s">
        <v>3129</v>
      </c>
      <c r="AN386" s="3" t="s">
        <v>2771</v>
      </c>
      <c r="AO386" s="6">
        <v>0.5</v>
      </c>
      <c r="AP386" s="1">
        <f t="shared" si="124"/>
        <v>5</v>
      </c>
      <c r="AQ386" s="1">
        <f t="shared" si="125"/>
        <v>10</v>
      </c>
      <c r="AR386" s="1">
        <f t="shared" si="126"/>
        <v>10</v>
      </c>
      <c r="AS386" s="1">
        <f t="shared" si="127"/>
        <v>10</v>
      </c>
      <c r="AT386" s="1">
        <f t="shared" si="128"/>
        <v>5</v>
      </c>
      <c r="AU386" s="1">
        <f t="shared" si="129"/>
        <v>5</v>
      </c>
      <c r="AV386" s="1">
        <f t="shared" si="130"/>
        <v>5</v>
      </c>
      <c r="AW386" s="1">
        <f t="shared" si="131"/>
        <v>10</v>
      </c>
      <c r="AX386" s="1">
        <f t="shared" si="132"/>
        <v>9</v>
      </c>
      <c r="AY386" s="1">
        <f t="shared" si="133"/>
        <v>9</v>
      </c>
      <c r="AZ386" s="1">
        <f t="shared" si="134"/>
        <v>10</v>
      </c>
      <c r="BA386" s="1">
        <f t="shared" si="135"/>
        <v>4</v>
      </c>
      <c r="BB386" s="1">
        <f t="shared" si="136"/>
        <v>10</v>
      </c>
      <c r="BC386" s="21">
        <f t="shared" si="137"/>
        <v>8</v>
      </c>
      <c r="BD386" s="21">
        <f t="shared" si="138"/>
        <v>5.833333333333333</v>
      </c>
      <c r="BE386" s="21">
        <f t="shared" si="139"/>
        <v>7.5</v>
      </c>
      <c r="BF386" s="21">
        <f t="shared" si="140"/>
        <v>7.666666666666667</v>
      </c>
      <c r="BG386" s="3" t="s">
        <v>2773</v>
      </c>
    </row>
    <row r="387" spans="1:59" ht="13" x14ac:dyDescent="0.15">
      <c r="A387" s="2">
        <v>43553.96419741898</v>
      </c>
      <c r="B387" s="3" t="s">
        <v>29</v>
      </c>
      <c r="C387" s="3" t="s">
        <v>2755</v>
      </c>
      <c r="D387" s="3" t="s">
        <v>2773</v>
      </c>
      <c r="E387" s="58" t="s">
        <v>2756</v>
      </c>
      <c r="F387" s="3" t="s">
        <v>147</v>
      </c>
      <c r="G387" s="3" t="s">
        <v>3130</v>
      </c>
      <c r="H387" s="3" t="s">
        <v>66</v>
      </c>
      <c r="I387" s="3" t="s">
        <v>36</v>
      </c>
      <c r="J387" s="3" t="s">
        <v>3131</v>
      </c>
      <c r="K387" s="3" t="s">
        <v>38</v>
      </c>
      <c r="L387" s="5"/>
      <c r="M387" s="5"/>
      <c r="N387" s="3" t="s">
        <v>3132</v>
      </c>
      <c r="O387" s="3" t="s">
        <v>87</v>
      </c>
      <c r="P387" s="3" t="s">
        <v>3133</v>
      </c>
      <c r="Q387" s="3" t="s">
        <v>226</v>
      </c>
      <c r="R387" s="3" t="s">
        <v>3134</v>
      </c>
      <c r="S387" s="3" t="s">
        <v>44</v>
      </c>
      <c r="T387" s="3" t="s">
        <v>3135</v>
      </c>
      <c r="U387" s="3" t="s">
        <v>46</v>
      </c>
      <c r="V387" s="3" t="s">
        <v>3136</v>
      </c>
      <c r="W387" s="3" t="s">
        <v>48</v>
      </c>
      <c r="X387" s="3" t="s">
        <v>3137</v>
      </c>
      <c r="Y387" s="3" t="s">
        <v>50</v>
      </c>
      <c r="Z387" s="3" t="s">
        <v>3138</v>
      </c>
      <c r="AA387" s="3" t="s">
        <v>52</v>
      </c>
      <c r="AB387" s="5"/>
      <c r="AC387" s="3" t="s">
        <v>3139</v>
      </c>
      <c r="AD387" s="3" t="s">
        <v>54</v>
      </c>
      <c r="AE387" s="3" t="s">
        <v>3140</v>
      </c>
      <c r="AF387" s="3" t="s">
        <v>275</v>
      </c>
      <c r="AG387" s="3" t="s">
        <v>3141</v>
      </c>
      <c r="AH387" s="3" t="s">
        <v>58</v>
      </c>
      <c r="AI387" s="5"/>
      <c r="AJ387" s="3" t="s">
        <v>3142</v>
      </c>
      <c r="AK387" s="3" t="s">
        <v>574</v>
      </c>
      <c r="AL387" s="3" t="s">
        <v>3143</v>
      </c>
      <c r="AM387" s="3" t="s">
        <v>3144</v>
      </c>
      <c r="AN387" s="3" t="s">
        <v>2771</v>
      </c>
      <c r="AO387" s="6">
        <v>0.58333333333575865</v>
      </c>
      <c r="AP387" s="1">
        <f t="shared" si="124"/>
        <v>5</v>
      </c>
      <c r="AQ387" s="1">
        <f t="shared" si="125"/>
        <v>5</v>
      </c>
      <c r="AR387" s="1">
        <f t="shared" si="126"/>
        <v>10</v>
      </c>
      <c r="AS387" s="1">
        <f t="shared" si="127"/>
        <v>10</v>
      </c>
      <c r="AT387" s="1">
        <f t="shared" si="128"/>
        <v>5</v>
      </c>
      <c r="AU387" s="1">
        <f t="shared" si="129"/>
        <v>5</v>
      </c>
      <c r="AV387" s="1">
        <f t="shared" si="130"/>
        <v>0</v>
      </c>
      <c r="AW387" s="1">
        <f t="shared" si="131"/>
        <v>0</v>
      </c>
      <c r="AX387" s="1">
        <f t="shared" si="132"/>
        <v>5</v>
      </c>
      <c r="AY387" s="1">
        <f t="shared" si="133"/>
        <v>5</v>
      </c>
      <c r="AZ387" s="1">
        <f t="shared" si="134"/>
        <v>0</v>
      </c>
      <c r="BA387" s="1">
        <f t="shared" si="135"/>
        <v>0</v>
      </c>
      <c r="BB387" s="1">
        <f t="shared" si="136"/>
        <v>0</v>
      </c>
      <c r="BC387" s="21">
        <f t="shared" si="137"/>
        <v>7</v>
      </c>
      <c r="BD387" s="21">
        <f t="shared" si="138"/>
        <v>2.5</v>
      </c>
      <c r="BE387" s="21">
        <f t="shared" si="139"/>
        <v>2.5</v>
      </c>
      <c r="BF387" s="21">
        <f t="shared" si="140"/>
        <v>4.5</v>
      </c>
      <c r="BG387" s="3" t="s">
        <v>2773</v>
      </c>
    </row>
    <row r="388" spans="1:59" ht="13" x14ac:dyDescent="0.15">
      <c r="A388" s="2">
        <v>43553.980204537038</v>
      </c>
      <c r="B388" s="3" t="s">
        <v>29</v>
      </c>
      <c r="C388" s="3" t="s">
        <v>2755</v>
      </c>
      <c r="D388" s="3" t="s">
        <v>2773</v>
      </c>
      <c r="E388" s="58" t="s">
        <v>2756</v>
      </c>
      <c r="F388" s="3" t="s">
        <v>33</v>
      </c>
      <c r="G388" s="3" t="s">
        <v>3145</v>
      </c>
      <c r="H388" s="3" t="s">
        <v>35</v>
      </c>
      <c r="I388" s="3" t="s">
        <v>36</v>
      </c>
      <c r="J388" s="3" t="s">
        <v>3146</v>
      </c>
      <c r="K388" s="3" t="s">
        <v>68</v>
      </c>
      <c r="L388" s="5"/>
      <c r="M388" s="5"/>
      <c r="N388" s="3" t="s">
        <v>3147</v>
      </c>
      <c r="O388" s="3" t="s">
        <v>87</v>
      </c>
      <c r="P388" s="3" t="s">
        <v>3148</v>
      </c>
      <c r="Q388" s="3" t="s">
        <v>226</v>
      </c>
      <c r="R388" s="3" t="s">
        <v>3149</v>
      </c>
      <c r="S388" s="3" t="s">
        <v>44</v>
      </c>
      <c r="T388" s="3" t="s">
        <v>3150</v>
      </c>
      <c r="U388" s="3" t="s">
        <v>46</v>
      </c>
      <c r="V388" s="3" t="s">
        <v>3151</v>
      </c>
      <c r="W388" s="3" t="s">
        <v>74</v>
      </c>
      <c r="X388" s="3" t="s">
        <v>3152</v>
      </c>
      <c r="Y388" s="3" t="s">
        <v>92</v>
      </c>
      <c r="Z388" s="3" t="s">
        <v>3153</v>
      </c>
      <c r="AA388" s="3" t="s">
        <v>291</v>
      </c>
      <c r="AB388" s="5"/>
      <c r="AC388" s="3" t="s">
        <v>3154</v>
      </c>
      <c r="AD388" s="3" t="s">
        <v>343</v>
      </c>
      <c r="AE388" s="3" t="s">
        <v>3155</v>
      </c>
      <c r="AF388" s="3" t="s">
        <v>208</v>
      </c>
      <c r="AG388" s="3" t="s">
        <v>3156</v>
      </c>
      <c r="AH388" s="3" t="s">
        <v>176</v>
      </c>
      <c r="AI388" s="5"/>
      <c r="AJ388" s="3" t="s">
        <v>3157</v>
      </c>
      <c r="AK388" s="3" t="s">
        <v>60</v>
      </c>
      <c r="AL388" s="3" t="s">
        <v>3158</v>
      </c>
      <c r="AM388" s="3" t="s">
        <v>3159</v>
      </c>
      <c r="AN388" s="3" t="s">
        <v>2771</v>
      </c>
      <c r="AO388" s="6">
        <v>0.70833333333575865</v>
      </c>
      <c r="AP388" s="1">
        <f t="shared" si="124"/>
        <v>5</v>
      </c>
      <c r="AQ388" s="1">
        <f t="shared" si="125"/>
        <v>10</v>
      </c>
      <c r="AR388" s="1">
        <f t="shared" si="126"/>
        <v>10</v>
      </c>
      <c r="AS388" s="1">
        <f t="shared" si="127"/>
        <v>10</v>
      </c>
      <c r="AT388" s="1">
        <f t="shared" si="128"/>
        <v>5</v>
      </c>
      <c r="AU388" s="1">
        <f t="shared" si="129"/>
        <v>5</v>
      </c>
      <c r="AV388" s="1">
        <f t="shared" si="130"/>
        <v>5</v>
      </c>
      <c r="AW388" s="1">
        <f t="shared" si="131"/>
        <v>5</v>
      </c>
      <c r="AX388" s="1">
        <f t="shared" si="132"/>
        <v>10</v>
      </c>
      <c r="AY388" s="1">
        <f t="shared" si="133"/>
        <v>10</v>
      </c>
      <c r="AZ388" s="1">
        <f t="shared" si="134"/>
        <v>10</v>
      </c>
      <c r="BA388" s="1">
        <f t="shared" si="135"/>
        <v>10</v>
      </c>
      <c r="BB388" s="1">
        <f t="shared" si="136"/>
        <v>10</v>
      </c>
      <c r="BC388" s="21">
        <f t="shared" si="137"/>
        <v>8</v>
      </c>
      <c r="BD388" s="21">
        <f t="shared" si="138"/>
        <v>5</v>
      </c>
      <c r="BE388" s="21">
        <f t="shared" si="139"/>
        <v>10</v>
      </c>
      <c r="BF388" s="21">
        <f t="shared" si="140"/>
        <v>8</v>
      </c>
      <c r="BG388" s="3" t="s">
        <v>2773</v>
      </c>
    </row>
    <row r="389" spans="1:59" ht="13" x14ac:dyDescent="0.15">
      <c r="A389" s="2">
        <v>43553.993612129634</v>
      </c>
      <c r="B389" s="3" t="s">
        <v>29</v>
      </c>
      <c r="C389" s="3" t="s">
        <v>2755</v>
      </c>
      <c r="D389" s="3" t="s">
        <v>2773</v>
      </c>
      <c r="E389" s="58" t="s">
        <v>2756</v>
      </c>
      <c r="F389" s="3" t="s">
        <v>187</v>
      </c>
      <c r="G389" s="3" t="s">
        <v>3160</v>
      </c>
      <c r="H389" s="3" t="s">
        <v>35</v>
      </c>
      <c r="I389" s="3" t="s">
        <v>36</v>
      </c>
      <c r="J389" s="3" t="s">
        <v>3161</v>
      </c>
      <c r="K389" s="3" t="s">
        <v>68</v>
      </c>
      <c r="L389" s="5"/>
      <c r="M389" s="5"/>
      <c r="N389" s="3" t="s">
        <v>3043</v>
      </c>
      <c r="O389" s="3" t="s">
        <v>87</v>
      </c>
      <c r="P389" s="3" t="s">
        <v>3162</v>
      </c>
      <c r="Q389" s="3" t="s">
        <v>226</v>
      </c>
      <c r="R389" s="3" t="s">
        <v>3163</v>
      </c>
      <c r="S389" s="3" t="s">
        <v>44</v>
      </c>
      <c r="T389" s="3" t="s">
        <v>3164</v>
      </c>
      <c r="U389" s="3" t="s">
        <v>46</v>
      </c>
      <c r="V389" s="3" t="s">
        <v>3165</v>
      </c>
      <c r="W389" s="3" t="s">
        <v>74</v>
      </c>
      <c r="X389" s="3" t="s">
        <v>3166</v>
      </c>
      <c r="Y389" s="3" t="s">
        <v>50</v>
      </c>
      <c r="Z389" s="3" t="s">
        <v>3167</v>
      </c>
      <c r="AA389" s="3" t="s">
        <v>291</v>
      </c>
      <c r="AB389" s="5"/>
      <c r="AC389" s="3" t="s">
        <v>3168</v>
      </c>
      <c r="AD389" s="3" t="s">
        <v>54</v>
      </c>
      <c r="AE389" s="3" t="s">
        <v>3169</v>
      </c>
      <c r="AF389" s="3" t="s">
        <v>208</v>
      </c>
      <c r="AG389" s="3" t="s">
        <v>3170</v>
      </c>
      <c r="AH389" s="3" t="s">
        <v>197</v>
      </c>
      <c r="AI389" s="5"/>
      <c r="AJ389" s="3" t="s">
        <v>3171</v>
      </c>
      <c r="AK389" s="3" t="s">
        <v>60</v>
      </c>
      <c r="AL389" s="3" t="s">
        <v>3172</v>
      </c>
      <c r="AM389" s="3" t="s">
        <v>3173</v>
      </c>
      <c r="AN389" s="3" t="s">
        <v>2771</v>
      </c>
      <c r="AO389" s="6">
        <v>0.66666666666424135</v>
      </c>
      <c r="AP389" s="1">
        <f t="shared" si="124"/>
        <v>5</v>
      </c>
      <c r="AQ389" s="1">
        <f t="shared" si="125"/>
        <v>10</v>
      </c>
      <c r="AR389" s="1">
        <f t="shared" si="126"/>
        <v>10</v>
      </c>
      <c r="AS389" s="1">
        <f t="shared" si="127"/>
        <v>10</v>
      </c>
      <c r="AT389" s="1">
        <f t="shared" si="128"/>
        <v>5</v>
      </c>
      <c r="AU389" s="1">
        <f t="shared" si="129"/>
        <v>5</v>
      </c>
      <c r="AV389" s="1">
        <f t="shared" si="130"/>
        <v>5</v>
      </c>
      <c r="AW389" s="1">
        <f t="shared" si="131"/>
        <v>0</v>
      </c>
      <c r="AX389" s="1">
        <f t="shared" si="132"/>
        <v>10</v>
      </c>
      <c r="AY389" s="1">
        <f t="shared" si="133"/>
        <v>5</v>
      </c>
      <c r="AZ389" s="1">
        <f t="shared" si="134"/>
        <v>10</v>
      </c>
      <c r="BA389" s="1">
        <f t="shared" si="135"/>
        <v>5</v>
      </c>
      <c r="BB389" s="1">
        <f t="shared" si="136"/>
        <v>10</v>
      </c>
      <c r="BC389" s="21">
        <f t="shared" si="137"/>
        <v>8</v>
      </c>
      <c r="BD389" s="21">
        <f t="shared" si="138"/>
        <v>4.166666666666667</v>
      </c>
      <c r="BE389" s="21">
        <f t="shared" si="139"/>
        <v>7.5</v>
      </c>
      <c r="BF389" s="21">
        <f t="shared" si="140"/>
        <v>7.333333333333333</v>
      </c>
      <c r="BG389" s="3" t="s">
        <v>2773</v>
      </c>
    </row>
    <row r="390" spans="1:59" ht="13" x14ac:dyDescent="0.15">
      <c r="A390" s="2">
        <v>43554.779731886578</v>
      </c>
      <c r="B390" s="3" t="s">
        <v>29</v>
      </c>
      <c r="C390" s="3" t="s">
        <v>2755</v>
      </c>
      <c r="D390" s="3" t="s">
        <v>2773</v>
      </c>
      <c r="E390" s="58" t="s">
        <v>2756</v>
      </c>
      <c r="F390" s="3" t="s">
        <v>187</v>
      </c>
      <c r="G390" s="3" t="s">
        <v>3174</v>
      </c>
      <c r="H390" s="3" t="s">
        <v>35</v>
      </c>
      <c r="I390" s="3" t="s">
        <v>36</v>
      </c>
      <c r="J390" s="3" t="s">
        <v>3175</v>
      </c>
      <c r="K390" s="3" t="s">
        <v>38</v>
      </c>
      <c r="L390" s="3">
        <v>2.5</v>
      </c>
      <c r="M390" s="3">
        <v>1</v>
      </c>
      <c r="N390" s="3" t="s">
        <v>3176</v>
      </c>
      <c r="O390" s="3" t="s">
        <v>87</v>
      </c>
      <c r="P390" s="3" t="s">
        <v>3177</v>
      </c>
      <c r="Q390" s="3" t="s">
        <v>226</v>
      </c>
      <c r="R390" s="3" t="s">
        <v>3178</v>
      </c>
      <c r="S390" s="3" t="s">
        <v>44</v>
      </c>
      <c r="T390" s="3" t="s">
        <v>3179</v>
      </c>
      <c r="U390" s="3" t="s">
        <v>46</v>
      </c>
      <c r="V390" s="3" t="s">
        <v>3180</v>
      </c>
      <c r="W390" s="3" t="s">
        <v>48</v>
      </c>
      <c r="X390" s="3" t="s">
        <v>3181</v>
      </c>
      <c r="Y390" s="3" t="s">
        <v>50</v>
      </c>
      <c r="Z390" s="3" t="s">
        <v>3182</v>
      </c>
      <c r="AA390" s="3" t="s">
        <v>291</v>
      </c>
      <c r="AB390" s="5"/>
      <c r="AC390" s="3" t="s">
        <v>3183</v>
      </c>
      <c r="AD390" s="3" t="s">
        <v>343</v>
      </c>
      <c r="AE390" s="3" t="s">
        <v>3184</v>
      </c>
      <c r="AF390" s="3" t="s">
        <v>208</v>
      </c>
      <c r="AG390" s="3" t="s">
        <v>3185</v>
      </c>
      <c r="AH390" s="3" t="s">
        <v>176</v>
      </c>
      <c r="AI390" s="5"/>
      <c r="AJ390" s="3" t="s">
        <v>3186</v>
      </c>
      <c r="AK390" s="3" t="s">
        <v>60</v>
      </c>
      <c r="AL390" s="3" t="s">
        <v>3187</v>
      </c>
      <c r="AM390" s="3" t="s">
        <v>3188</v>
      </c>
      <c r="AN390" s="3" t="s">
        <v>2771</v>
      </c>
      <c r="AO390" s="6">
        <v>0.58333333333575865</v>
      </c>
      <c r="AP390" s="1">
        <f t="shared" si="124"/>
        <v>5</v>
      </c>
      <c r="AQ390" s="1">
        <f t="shared" si="125"/>
        <v>5</v>
      </c>
      <c r="AR390" s="1">
        <f t="shared" si="126"/>
        <v>10</v>
      </c>
      <c r="AS390" s="1">
        <f t="shared" si="127"/>
        <v>10</v>
      </c>
      <c r="AT390" s="1">
        <f t="shared" si="128"/>
        <v>5</v>
      </c>
      <c r="AU390" s="1">
        <f t="shared" si="129"/>
        <v>5</v>
      </c>
      <c r="AV390" s="1">
        <f t="shared" si="130"/>
        <v>0</v>
      </c>
      <c r="AW390" s="1">
        <f t="shared" si="131"/>
        <v>0</v>
      </c>
      <c r="AX390" s="1">
        <f t="shared" si="132"/>
        <v>10</v>
      </c>
      <c r="AY390" s="1">
        <f t="shared" si="133"/>
        <v>10</v>
      </c>
      <c r="AZ390" s="1">
        <f t="shared" si="134"/>
        <v>10</v>
      </c>
      <c r="BA390" s="1">
        <f t="shared" si="135"/>
        <v>10</v>
      </c>
      <c r="BB390" s="1">
        <f t="shared" si="136"/>
        <v>10</v>
      </c>
      <c r="BC390" s="21">
        <f t="shared" si="137"/>
        <v>7</v>
      </c>
      <c r="BD390" s="21">
        <f t="shared" si="138"/>
        <v>2.5</v>
      </c>
      <c r="BE390" s="21">
        <f t="shared" si="139"/>
        <v>10</v>
      </c>
      <c r="BF390" s="21">
        <f t="shared" si="140"/>
        <v>7</v>
      </c>
      <c r="BG390" s="3" t="s">
        <v>2773</v>
      </c>
    </row>
    <row r="391" spans="1:59" ht="13" x14ac:dyDescent="0.15">
      <c r="A391" s="2">
        <v>43554.817764849533</v>
      </c>
      <c r="B391" s="3" t="s">
        <v>29</v>
      </c>
      <c r="C391" s="3" t="s">
        <v>2755</v>
      </c>
      <c r="D391" s="3" t="s">
        <v>2773</v>
      </c>
      <c r="E391" s="58" t="s">
        <v>2756</v>
      </c>
      <c r="F391" s="3" t="s">
        <v>187</v>
      </c>
      <c r="G391" s="3" t="s">
        <v>3189</v>
      </c>
      <c r="H391" s="3" t="s">
        <v>35</v>
      </c>
      <c r="I391" s="3" t="s">
        <v>36</v>
      </c>
      <c r="J391" s="5"/>
      <c r="K391" s="3" t="s">
        <v>68</v>
      </c>
      <c r="L391" s="5"/>
      <c r="M391" s="5"/>
      <c r="N391" s="5"/>
      <c r="O391" s="3" t="s">
        <v>87</v>
      </c>
      <c r="P391" s="5"/>
      <c r="Q391" s="3" t="s">
        <v>226</v>
      </c>
      <c r="R391" s="3" t="s">
        <v>3190</v>
      </c>
      <c r="S391" s="3" t="s">
        <v>560</v>
      </c>
      <c r="T391" s="3" t="s">
        <v>3191</v>
      </c>
      <c r="U391" s="3" t="s">
        <v>46</v>
      </c>
      <c r="V391" s="3" t="s">
        <v>3192</v>
      </c>
      <c r="W391" s="3" t="s">
        <v>74</v>
      </c>
      <c r="X391" s="3" t="s">
        <v>3193</v>
      </c>
      <c r="Y391" s="3" t="s">
        <v>92</v>
      </c>
      <c r="Z391" s="3" t="s">
        <v>3194</v>
      </c>
      <c r="AA391" s="3" t="s">
        <v>291</v>
      </c>
      <c r="AB391" s="5"/>
      <c r="AC391" s="5"/>
      <c r="AD391" s="3" t="s">
        <v>343</v>
      </c>
      <c r="AE391" s="3" t="s">
        <v>3195</v>
      </c>
      <c r="AF391" s="3" t="s">
        <v>208</v>
      </c>
      <c r="AG391" s="3" t="s">
        <v>3196</v>
      </c>
      <c r="AH391" s="3" t="s">
        <v>176</v>
      </c>
      <c r="AI391" s="5"/>
      <c r="AJ391" s="3" t="s">
        <v>3197</v>
      </c>
      <c r="AK391" s="3" t="s">
        <v>60</v>
      </c>
      <c r="AL391" s="3" t="s">
        <v>3198</v>
      </c>
      <c r="AM391" s="3" t="s">
        <v>3199</v>
      </c>
      <c r="AN391" s="3" t="s">
        <v>2771</v>
      </c>
      <c r="AO391" s="6">
        <v>0.625</v>
      </c>
      <c r="AP391" s="1">
        <f t="shared" si="124"/>
        <v>5</v>
      </c>
      <c r="AQ391" s="1">
        <f t="shared" si="125"/>
        <v>10</v>
      </c>
      <c r="AR391" s="1">
        <f t="shared" si="126"/>
        <v>10</v>
      </c>
      <c r="AS391" s="1">
        <f t="shared" si="127"/>
        <v>10</v>
      </c>
      <c r="AT391" s="1">
        <f t="shared" si="128"/>
        <v>10</v>
      </c>
      <c r="AU391" s="1">
        <f t="shared" si="129"/>
        <v>5</v>
      </c>
      <c r="AV391" s="1">
        <f t="shared" si="130"/>
        <v>5</v>
      </c>
      <c r="AW391" s="1">
        <f t="shared" si="131"/>
        <v>5</v>
      </c>
      <c r="AX391" s="1">
        <f t="shared" si="132"/>
        <v>10</v>
      </c>
      <c r="AY391" s="1">
        <f t="shared" si="133"/>
        <v>10</v>
      </c>
      <c r="AZ391" s="1">
        <f t="shared" si="134"/>
        <v>10</v>
      </c>
      <c r="BA391" s="1">
        <f t="shared" si="135"/>
        <v>10</v>
      </c>
      <c r="BB391" s="1">
        <f t="shared" si="136"/>
        <v>10</v>
      </c>
      <c r="BC391" s="21">
        <f t="shared" si="137"/>
        <v>9</v>
      </c>
      <c r="BD391" s="21">
        <f t="shared" si="138"/>
        <v>5</v>
      </c>
      <c r="BE391" s="21">
        <f t="shared" si="139"/>
        <v>10</v>
      </c>
      <c r="BF391" s="21">
        <f t="shared" si="140"/>
        <v>8.5</v>
      </c>
      <c r="BG391" s="3" t="s">
        <v>2773</v>
      </c>
    </row>
    <row r="392" spans="1:59" ht="13" x14ac:dyDescent="0.15">
      <c r="A392" s="2">
        <v>43554.906078935186</v>
      </c>
      <c r="B392" s="3" t="s">
        <v>29</v>
      </c>
      <c r="C392" s="3" t="s">
        <v>2755</v>
      </c>
      <c r="D392" s="3" t="s">
        <v>2773</v>
      </c>
      <c r="E392" s="58" t="s">
        <v>2756</v>
      </c>
      <c r="F392" s="3" t="s">
        <v>315</v>
      </c>
      <c r="G392" s="3" t="s">
        <v>3200</v>
      </c>
      <c r="H392" s="3" t="s">
        <v>66</v>
      </c>
      <c r="I392" s="3" t="s">
        <v>36</v>
      </c>
      <c r="J392" s="3" t="s">
        <v>3201</v>
      </c>
      <c r="K392" s="3" t="s">
        <v>68</v>
      </c>
      <c r="L392" s="5"/>
      <c r="M392" s="5"/>
      <c r="N392" s="3" t="s">
        <v>3202</v>
      </c>
      <c r="O392" s="3" t="s">
        <v>87</v>
      </c>
      <c r="P392" s="3" t="s">
        <v>3203</v>
      </c>
      <c r="Q392" s="3" t="s">
        <v>226</v>
      </c>
      <c r="R392" s="3" t="s">
        <v>3204</v>
      </c>
      <c r="S392" s="3" t="s">
        <v>44</v>
      </c>
      <c r="T392" s="3" t="s">
        <v>3205</v>
      </c>
      <c r="U392" s="3" t="s">
        <v>183</v>
      </c>
      <c r="V392" s="3" t="s">
        <v>3206</v>
      </c>
      <c r="W392" s="3" t="s">
        <v>1072</v>
      </c>
      <c r="X392" s="3" t="s">
        <v>3207</v>
      </c>
      <c r="Y392" s="3" t="s">
        <v>92</v>
      </c>
      <c r="Z392" s="3" t="s">
        <v>3208</v>
      </c>
      <c r="AA392" s="3" t="s">
        <v>52</v>
      </c>
      <c r="AB392" s="5"/>
      <c r="AC392" s="3" t="s">
        <v>3209</v>
      </c>
      <c r="AD392" s="3" t="s">
        <v>54</v>
      </c>
      <c r="AE392" s="3" t="s">
        <v>3210</v>
      </c>
      <c r="AF392" s="3" t="s">
        <v>56</v>
      </c>
      <c r="AG392" s="3" t="s">
        <v>3211</v>
      </c>
      <c r="AH392" s="3" t="s">
        <v>197</v>
      </c>
      <c r="AI392" s="5"/>
      <c r="AJ392" s="3" t="s">
        <v>3212</v>
      </c>
      <c r="AK392" s="3" t="s">
        <v>60</v>
      </c>
      <c r="AL392" s="3" t="s">
        <v>3213</v>
      </c>
      <c r="AM392" s="3" t="s">
        <v>3214</v>
      </c>
      <c r="AN392" s="3" t="s">
        <v>2771</v>
      </c>
      <c r="AO392" s="6">
        <v>0.5</v>
      </c>
      <c r="AP392" s="1">
        <f t="shared" si="124"/>
        <v>5</v>
      </c>
      <c r="AQ392" s="1">
        <f t="shared" si="125"/>
        <v>10</v>
      </c>
      <c r="AR392" s="1">
        <f t="shared" si="126"/>
        <v>10</v>
      </c>
      <c r="AS392" s="1">
        <f t="shared" si="127"/>
        <v>10</v>
      </c>
      <c r="AT392" s="1">
        <f t="shared" si="128"/>
        <v>5</v>
      </c>
      <c r="AU392" s="1">
        <f t="shared" si="129"/>
        <v>10</v>
      </c>
      <c r="AV392" s="1">
        <f t="shared" si="130"/>
        <v>10</v>
      </c>
      <c r="AW392" s="1">
        <f t="shared" si="131"/>
        <v>5</v>
      </c>
      <c r="AX392" s="1">
        <f t="shared" si="132"/>
        <v>5</v>
      </c>
      <c r="AY392" s="1">
        <f t="shared" si="133"/>
        <v>5</v>
      </c>
      <c r="AZ392" s="1">
        <f t="shared" si="134"/>
        <v>5</v>
      </c>
      <c r="BA392" s="1">
        <f t="shared" si="135"/>
        <v>5</v>
      </c>
      <c r="BB392" s="1">
        <f t="shared" si="136"/>
        <v>10</v>
      </c>
      <c r="BC392" s="21">
        <f t="shared" si="137"/>
        <v>8</v>
      </c>
      <c r="BD392" s="21">
        <f t="shared" si="138"/>
        <v>9.1666666666666661</v>
      </c>
      <c r="BE392" s="21">
        <f t="shared" si="139"/>
        <v>5</v>
      </c>
      <c r="BF392" s="21">
        <f t="shared" si="140"/>
        <v>7.833333333333333</v>
      </c>
      <c r="BG392" s="3" t="s">
        <v>2773</v>
      </c>
    </row>
    <row r="393" spans="1:59" ht="13" hidden="1" x14ac:dyDescent="0.15">
      <c r="A393" s="12">
        <v>43500.810992662038</v>
      </c>
      <c r="B393" s="13" t="s">
        <v>770</v>
      </c>
      <c r="C393" s="13" t="s">
        <v>3215</v>
      </c>
      <c r="D393" s="13" t="s">
        <v>3216</v>
      </c>
      <c r="E393" s="13" t="s">
        <v>1477</v>
      </c>
      <c r="F393" s="13"/>
      <c r="G393" s="13" t="s">
        <v>3217</v>
      </c>
      <c r="H393" s="13" t="s">
        <v>35</v>
      </c>
      <c r="I393" s="13">
        <v>6</v>
      </c>
      <c r="J393" s="13"/>
      <c r="K393" s="13" t="s">
        <v>38</v>
      </c>
      <c r="L393" s="13">
        <v>1</v>
      </c>
      <c r="M393" s="13">
        <v>1</v>
      </c>
      <c r="N393" s="13"/>
      <c r="O393" s="13">
        <v>6</v>
      </c>
      <c r="P393" s="13"/>
      <c r="Q393" s="13">
        <v>7</v>
      </c>
      <c r="R393" s="13" t="s">
        <v>3218</v>
      </c>
      <c r="S393" s="13">
        <v>4</v>
      </c>
      <c r="T393" s="13"/>
      <c r="U393" s="13">
        <v>6</v>
      </c>
      <c r="V393" s="13"/>
      <c r="W393" s="13" t="s">
        <v>74</v>
      </c>
      <c r="X393" s="13"/>
      <c r="Y393" s="13">
        <v>3</v>
      </c>
      <c r="Z393" s="13"/>
      <c r="AA393" s="13">
        <v>6</v>
      </c>
      <c r="AB393" s="13">
        <v>69</v>
      </c>
      <c r="AC393" s="13"/>
      <c r="AD393" s="13">
        <v>6</v>
      </c>
      <c r="AE393" s="13"/>
      <c r="AF393" s="13" t="s">
        <v>552</v>
      </c>
      <c r="AG393" s="13"/>
      <c r="AH393" s="13" t="s">
        <v>197</v>
      </c>
      <c r="AI393" s="13"/>
      <c r="AJ393" s="13"/>
      <c r="AK393" s="13">
        <v>4</v>
      </c>
      <c r="AL393" s="13"/>
      <c r="AM393" s="13"/>
      <c r="AN393" s="13"/>
      <c r="AO393" s="13"/>
      <c r="AP393" s="1">
        <f t="shared" si="90"/>
        <v>6</v>
      </c>
      <c r="AQ393" s="1">
        <f t="shared" si="91"/>
        <v>5</v>
      </c>
      <c r="AR393" s="1">
        <f t="shared" si="92"/>
        <v>6</v>
      </c>
      <c r="AS393" s="1">
        <f t="shared" si="93"/>
        <v>7</v>
      </c>
      <c r="AT393" s="1">
        <f t="shared" si="94"/>
        <v>4</v>
      </c>
      <c r="AU393" s="1">
        <f t="shared" si="95"/>
        <v>6</v>
      </c>
      <c r="AV393" s="1">
        <f t="shared" si="96"/>
        <v>5</v>
      </c>
      <c r="AW393" s="1">
        <f t="shared" si="97"/>
        <v>3</v>
      </c>
      <c r="AX393" s="1">
        <f t="shared" si="98"/>
        <v>6</v>
      </c>
      <c r="AY393" s="1">
        <f t="shared" si="99"/>
        <v>6</v>
      </c>
      <c r="AZ393" s="1">
        <f t="shared" si="100"/>
        <v>0</v>
      </c>
      <c r="BA393" s="1">
        <f t="shared" si="101"/>
        <v>5</v>
      </c>
      <c r="BB393" s="1">
        <f t="shared" si="102"/>
        <v>4</v>
      </c>
      <c r="BC393" s="21">
        <f t="shared" ref="BC393:BC450" si="141">((AP393*3)+(AQ393*3)+(AR393*3)+(AS393*3)+(AT393*3))/15</f>
        <v>5.6</v>
      </c>
      <c r="BD393" s="21">
        <f t="shared" ref="BD393:BD450" si="142">((AU393*3)+(AV393*2)+(AW393*1))/6</f>
        <v>5.166666666666667</v>
      </c>
      <c r="BE393" s="21">
        <f t="shared" ref="BE393:BE450" si="143">((AX393*2)+(AY393*1)+(AZ393*1)+(BA393*2))/6</f>
        <v>4.666666666666667</v>
      </c>
      <c r="BF393" s="21">
        <f t="shared" si="123"/>
        <v>5.166666666666667</v>
      </c>
      <c r="BG393" s="13" t="s">
        <v>3216</v>
      </c>
    </row>
    <row r="394" spans="1:59" ht="13" x14ac:dyDescent="0.15">
      <c r="A394" s="2">
        <v>43559.031141956017</v>
      </c>
      <c r="B394" s="3" t="s">
        <v>29</v>
      </c>
      <c r="C394" s="3" t="s">
        <v>3237</v>
      </c>
      <c r="D394" s="3" t="s">
        <v>3219</v>
      </c>
      <c r="E394" s="58" t="s">
        <v>3220</v>
      </c>
      <c r="F394" s="3" t="s">
        <v>64</v>
      </c>
      <c r="G394" s="3" t="s">
        <v>3221</v>
      </c>
      <c r="H394" s="3" t="s">
        <v>35</v>
      </c>
      <c r="I394" s="3">
        <v>4</v>
      </c>
      <c r="J394" s="3" t="s">
        <v>3222</v>
      </c>
      <c r="K394" s="3">
        <v>8</v>
      </c>
      <c r="L394" s="3">
        <v>2.56</v>
      </c>
      <c r="M394" s="3">
        <v>1.97</v>
      </c>
      <c r="N394" s="3" t="s">
        <v>3223</v>
      </c>
      <c r="O394" s="3" t="s">
        <v>87</v>
      </c>
      <c r="P394" s="3" t="s">
        <v>3224</v>
      </c>
      <c r="Q394" s="3">
        <v>7</v>
      </c>
      <c r="R394" s="3" t="s">
        <v>3225</v>
      </c>
      <c r="S394" s="3" t="s">
        <v>90</v>
      </c>
      <c r="T394" s="3" t="s">
        <v>3226</v>
      </c>
      <c r="U394" s="3">
        <v>6</v>
      </c>
      <c r="V394" s="3" t="s">
        <v>3227</v>
      </c>
      <c r="W394" s="3" t="s">
        <v>48</v>
      </c>
      <c r="X394" s="3" t="s">
        <v>3228</v>
      </c>
      <c r="Y394" s="3" t="s">
        <v>50</v>
      </c>
      <c r="Z394" s="3" t="s">
        <v>3229</v>
      </c>
      <c r="AA394" s="3" t="s">
        <v>52</v>
      </c>
      <c r="AB394" s="3">
        <v>89</v>
      </c>
      <c r="AC394" s="3" t="s">
        <v>3230</v>
      </c>
      <c r="AD394" s="3">
        <v>6</v>
      </c>
      <c r="AE394" s="3" t="s">
        <v>3231</v>
      </c>
      <c r="AF394" s="3" t="s">
        <v>56</v>
      </c>
      <c r="AG394" s="3" t="s">
        <v>3232</v>
      </c>
      <c r="AH394" s="3">
        <v>4</v>
      </c>
      <c r="AI394" s="3">
        <v>2</v>
      </c>
      <c r="AJ394" s="3" t="s">
        <v>3233</v>
      </c>
      <c r="AK394" s="3">
        <v>7</v>
      </c>
      <c r="AL394" s="3" t="s">
        <v>3234</v>
      </c>
      <c r="AM394" s="3" t="s">
        <v>3235</v>
      </c>
      <c r="AN394" s="3" t="s">
        <v>3236</v>
      </c>
      <c r="AO394" s="6">
        <v>0.70347222222335404</v>
      </c>
      <c r="AP394" s="1">
        <f t="shared" si="90"/>
        <v>4</v>
      </c>
      <c r="AQ394" s="1">
        <f t="shared" si="91"/>
        <v>8</v>
      </c>
      <c r="AR394" s="1">
        <f t="shared" si="92"/>
        <v>10</v>
      </c>
      <c r="AS394" s="1">
        <f t="shared" si="93"/>
        <v>7</v>
      </c>
      <c r="AT394" s="1">
        <f t="shared" si="94"/>
        <v>0</v>
      </c>
      <c r="AU394" s="1">
        <f t="shared" si="95"/>
        <v>6</v>
      </c>
      <c r="AV394" s="1">
        <f t="shared" si="96"/>
        <v>0</v>
      </c>
      <c r="AW394" s="1">
        <f t="shared" si="97"/>
        <v>0</v>
      </c>
      <c r="AX394" s="1">
        <f t="shared" si="98"/>
        <v>5</v>
      </c>
      <c r="AY394" s="1">
        <f t="shared" si="99"/>
        <v>6</v>
      </c>
      <c r="AZ394" s="1">
        <f t="shared" si="100"/>
        <v>5</v>
      </c>
      <c r="BA394" s="1">
        <f t="shared" si="101"/>
        <v>4</v>
      </c>
      <c r="BB394" s="1">
        <f t="shared" si="102"/>
        <v>7</v>
      </c>
      <c r="BC394" s="21">
        <f t="shared" si="141"/>
        <v>5.8</v>
      </c>
      <c r="BD394" s="21">
        <f t="shared" si="142"/>
        <v>3</v>
      </c>
      <c r="BE394" s="21">
        <f t="shared" si="143"/>
        <v>4.833333333333333</v>
      </c>
      <c r="BF394" s="21">
        <f t="shared" si="123"/>
        <v>5.166666666666667</v>
      </c>
      <c r="BG394" s="3" t="s">
        <v>3219</v>
      </c>
    </row>
    <row r="395" spans="1:59" ht="13" x14ac:dyDescent="0.15">
      <c r="A395" s="2">
        <v>43559.049855671299</v>
      </c>
      <c r="B395" s="3" t="s">
        <v>29</v>
      </c>
      <c r="C395" s="3" t="s">
        <v>3237</v>
      </c>
      <c r="D395" s="3" t="s">
        <v>3219</v>
      </c>
      <c r="E395" s="58" t="s">
        <v>3220</v>
      </c>
      <c r="F395" s="3" t="s">
        <v>187</v>
      </c>
      <c r="G395" s="3" t="s">
        <v>3238</v>
      </c>
      <c r="H395" s="3" t="s">
        <v>264</v>
      </c>
      <c r="I395" s="3">
        <v>7</v>
      </c>
      <c r="J395" s="3" t="s">
        <v>3239</v>
      </c>
      <c r="K395" s="3" t="s">
        <v>68</v>
      </c>
      <c r="L395" s="3">
        <v>3.9</v>
      </c>
      <c r="M395" s="3">
        <v>2.8</v>
      </c>
      <c r="N395" s="3" t="s">
        <v>3240</v>
      </c>
      <c r="O395" s="3" t="s">
        <v>191</v>
      </c>
      <c r="P395" s="3" t="s">
        <v>3241</v>
      </c>
      <c r="Q395" s="3" t="s">
        <v>181</v>
      </c>
      <c r="R395" s="3" t="s">
        <v>3242</v>
      </c>
      <c r="S395" s="3" t="s">
        <v>90</v>
      </c>
      <c r="T395" s="3" t="s">
        <v>3243</v>
      </c>
      <c r="U395" s="3" t="s">
        <v>91</v>
      </c>
      <c r="V395" s="3" t="s">
        <v>3244</v>
      </c>
      <c r="W395" s="3" t="s">
        <v>48</v>
      </c>
      <c r="X395" s="3" t="s">
        <v>3245</v>
      </c>
      <c r="Y395" s="3" t="s">
        <v>50</v>
      </c>
      <c r="Z395" s="3" t="s">
        <v>3246</v>
      </c>
      <c r="AA395" s="3">
        <v>9</v>
      </c>
      <c r="AB395" s="3">
        <v>69</v>
      </c>
      <c r="AC395" s="3" t="s">
        <v>3247</v>
      </c>
      <c r="AD395" s="3">
        <v>9</v>
      </c>
      <c r="AE395" s="3" t="s">
        <v>3248</v>
      </c>
      <c r="AF395" s="3" t="s">
        <v>275</v>
      </c>
      <c r="AG395" s="3" t="s">
        <v>3249</v>
      </c>
      <c r="AH395" s="3">
        <v>6</v>
      </c>
      <c r="AI395" s="3">
        <v>7</v>
      </c>
      <c r="AJ395" s="3" t="s">
        <v>3250</v>
      </c>
      <c r="AK395" s="3">
        <v>8</v>
      </c>
      <c r="AL395" s="3" t="s">
        <v>3251</v>
      </c>
      <c r="AM395" s="3" t="s">
        <v>3252</v>
      </c>
      <c r="AN395" s="3" t="s">
        <v>3236</v>
      </c>
      <c r="AO395" s="6">
        <v>0.64236111110949423</v>
      </c>
      <c r="AP395" s="1">
        <f t="shared" si="90"/>
        <v>7</v>
      </c>
      <c r="AQ395" s="1">
        <f t="shared" si="91"/>
        <v>10</v>
      </c>
      <c r="AR395" s="1">
        <f t="shared" si="92"/>
        <v>0</v>
      </c>
      <c r="AS395" s="1">
        <f t="shared" si="93"/>
        <v>0</v>
      </c>
      <c r="AT395" s="1">
        <f t="shared" si="94"/>
        <v>0</v>
      </c>
      <c r="AU395" s="1">
        <f t="shared" si="95"/>
        <v>0</v>
      </c>
      <c r="AV395" s="1">
        <f t="shared" si="96"/>
        <v>0</v>
      </c>
      <c r="AW395" s="1">
        <f t="shared" si="97"/>
        <v>0</v>
      </c>
      <c r="AX395" s="1">
        <f t="shared" si="98"/>
        <v>9</v>
      </c>
      <c r="AY395" s="1">
        <f t="shared" si="99"/>
        <v>9</v>
      </c>
      <c r="AZ395" s="1">
        <f t="shared" si="100"/>
        <v>0</v>
      </c>
      <c r="BA395" s="1">
        <f t="shared" si="101"/>
        <v>6</v>
      </c>
      <c r="BB395" s="1">
        <f t="shared" si="102"/>
        <v>8</v>
      </c>
      <c r="BC395" s="21">
        <f t="shared" si="141"/>
        <v>3.4</v>
      </c>
      <c r="BD395" s="21">
        <f t="shared" si="142"/>
        <v>0</v>
      </c>
      <c r="BE395" s="21">
        <f t="shared" si="143"/>
        <v>6.5</v>
      </c>
      <c r="BF395" s="21">
        <f t="shared" si="123"/>
        <v>3.8</v>
      </c>
      <c r="BG395" s="3" t="s">
        <v>3219</v>
      </c>
    </row>
    <row r="396" spans="1:59" ht="13" x14ac:dyDescent="0.15">
      <c r="A396" s="2">
        <v>43559.054392499995</v>
      </c>
      <c r="B396" s="3" t="s">
        <v>29</v>
      </c>
      <c r="C396" s="3" t="s">
        <v>3237</v>
      </c>
      <c r="D396" s="3" t="s">
        <v>3219</v>
      </c>
      <c r="E396" s="58" t="s">
        <v>3220</v>
      </c>
      <c r="F396" s="3" t="s">
        <v>100</v>
      </c>
      <c r="G396" s="3" t="s">
        <v>3253</v>
      </c>
      <c r="H396" s="3" t="s">
        <v>35</v>
      </c>
      <c r="I396" s="3">
        <v>2</v>
      </c>
      <c r="J396" s="3" t="s">
        <v>3254</v>
      </c>
      <c r="K396" s="3">
        <v>2</v>
      </c>
      <c r="L396" s="3">
        <v>1.96</v>
      </c>
      <c r="M396" s="3">
        <v>0.45</v>
      </c>
      <c r="N396" s="3" t="s">
        <v>3255</v>
      </c>
      <c r="O396" s="3">
        <v>4</v>
      </c>
      <c r="P396" s="3" t="s">
        <v>3256</v>
      </c>
      <c r="Q396" s="3" t="s">
        <v>181</v>
      </c>
      <c r="R396" s="3" t="s">
        <v>3257</v>
      </c>
      <c r="S396" s="3">
        <v>1</v>
      </c>
      <c r="T396" s="3" t="s">
        <v>3258</v>
      </c>
      <c r="U396" s="3">
        <v>7</v>
      </c>
      <c r="V396" s="3" t="s">
        <v>3259</v>
      </c>
      <c r="W396" s="3" t="s">
        <v>74</v>
      </c>
      <c r="X396" s="3" t="s">
        <v>3260</v>
      </c>
      <c r="Y396" s="3" t="s">
        <v>50</v>
      </c>
      <c r="Z396" s="3" t="s">
        <v>3261</v>
      </c>
      <c r="AA396" s="3">
        <v>7</v>
      </c>
      <c r="AB396" s="3">
        <v>72</v>
      </c>
      <c r="AC396" s="3" t="s">
        <v>3262</v>
      </c>
      <c r="AD396" s="3">
        <v>7</v>
      </c>
      <c r="AE396" s="3" t="s">
        <v>3263</v>
      </c>
      <c r="AF396" s="3">
        <v>7</v>
      </c>
      <c r="AG396" s="3" t="s">
        <v>3264</v>
      </c>
      <c r="AH396" s="3">
        <v>7</v>
      </c>
      <c r="AI396" s="3">
        <v>8</v>
      </c>
      <c r="AJ396" s="3" t="s">
        <v>3265</v>
      </c>
      <c r="AK396" s="3">
        <v>7</v>
      </c>
      <c r="AL396" s="3" t="s">
        <v>3266</v>
      </c>
      <c r="AM396" s="3" t="s">
        <v>3267</v>
      </c>
      <c r="AN396" s="3" t="s">
        <v>3236</v>
      </c>
      <c r="AO396" s="6">
        <v>0.66666666666424135</v>
      </c>
      <c r="AP396" s="1">
        <f t="shared" si="90"/>
        <v>2</v>
      </c>
      <c r="AQ396" s="1">
        <f t="shared" si="91"/>
        <v>2</v>
      </c>
      <c r="AR396" s="1">
        <f t="shared" si="92"/>
        <v>4</v>
      </c>
      <c r="AS396" s="1">
        <f t="shared" si="93"/>
        <v>0</v>
      </c>
      <c r="AT396" s="1">
        <f t="shared" si="94"/>
        <v>1</v>
      </c>
      <c r="AU396" s="1">
        <f t="shared" si="95"/>
        <v>7</v>
      </c>
      <c r="AV396" s="1">
        <f t="shared" si="96"/>
        <v>5</v>
      </c>
      <c r="AW396" s="1">
        <f t="shared" si="97"/>
        <v>0</v>
      </c>
      <c r="AX396" s="1">
        <f t="shared" si="98"/>
        <v>7</v>
      </c>
      <c r="AY396" s="1">
        <f t="shared" si="99"/>
        <v>7</v>
      </c>
      <c r="AZ396" s="1">
        <f t="shared" si="100"/>
        <v>7</v>
      </c>
      <c r="BA396" s="1">
        <f t="shared" si="101"/>
        <v>7</v>
      </c>
      <c r="BB396" s="1">
        <f t="shared" si="102"/>
        <v>7</v>
      </c>
      <c r="BC396" s="21">
        <f t="shared" si="141"/>
        <v>1.8</v>
      </c>
      <c r="BD396" s="21">
        <f t="shared" si="142"/>
        <v>5.166666666666667</v>
      </c>
      <c r="BE396" s="21">
        <f t="shared" si="143"/>
        <v>7</v>
      </c>
      <c r="BF396" s="21">
        <f t="shared" si="123"/>
        <v>4.0333333333333332</v>
      </c>
      <c r="BG396" s="3" t="s">
        <v>3219</v>
      </c>
    </row>
    <row r="397" spans="1:59" ht="13" x14ac:dyDescent="0.15">
      <c r="A397" s="2">
        <v>43559.05856795139</v>
      </c>
      <c r="B397" s="3" t="s">
        <v>29</v>
      </c>
      <c r="C397" s="3" t="s">
        <v>3237</v>
      </c>
      <c r="D397" s="3" t="s">
        <v>3219</v>
      </c>
      <c r="E397" s="58" t="s">
        <v>3220</v>
      </c>
      <c r="F397" s="3" t="s">
        <v>100</v>
      </c>
      <c r="G397" s="3" t="s">
        <v>3268</v>
      </c>
      <c r="H397" s="3" t="s">
        <v>264</v>
      </c>
      <c r="I397" s="3" t="s">
        <v>36</v>
      </c>
      <c r="J397" s="3" t="s">
        <v>3269</v>
      </c>
      <c r="K397" s="3">
        <v>8</v>
      </c>
      <c r="L397" s="4">
        <v>2.09</v>
      </c>
      <c r="M397" s="3">
        <v>1.32</v>
      </c>
      <c r="N397" s="3" t="s">
        <v>3270</v>
      </c>
      <c r="O397" s="3">
        <v>6</v>
      </c>
      <c r="P397" s="3" t="s">
        <v>3271</v>
      </c>
      <c r="Q397" s="3">
        <v>3</v>
      </c>
      <c r="R397" s="3" t="s">
        <v>3272</v>
      </c>
      <c r="S397" s="3">
        <v>3</v>
      </c>
      <c r="T397" s="3" t="s">
        <v>3273</v>
      </c>
      <c r="U397" s="3" t="s">
        <v>46</v>
      </c>
      <c r="V397" s="3" t="s">
        <v>3274</v>
      </c>
      <c r="W397" s="3" t="s">
        <v>74</v>
      </c>
      <c r="X397" s="3" t="s">
        <v>3275</v>
      </c>
      <c r="Y397" s="3">
        <v>1</v>
      </c>
      <c r="Z397" s="3" t="s">
        <v>3276</v>
      </c>
      <c r="AA397" s="3">
        <v>6</v>
      </c>
      <c r="AB397" s="3">
        <v>74</v>
      </c>
      <c r="AC397" s="3" t="s">
        <v>3277</v>
      </c>
      <c r="AD397" s="3">
        <v>6</v>
      </c>
      <c r="AE397" s="3" t="s">
        <v>3278</v>
      </c>
      <c r="AF397" s="3">
        <v>1</v>
      </c>
      <c r="AG397" s="3" t="s">
        <v>3279</v>
      </c>
      <c r="AH397" s="3">
        <v>1</v>
      </c>
      <c r="AI397" s="3">
        <v>0</v>
      </c>
      <c r="AJ397" s="3" t="s">
        <v>3280</v>
      </c>
      <c r="AK397" s="3">
        <v>3</v>
      </c>
      <c r="AL397" s="3" t="s">
        <v>3281</v>
      </c>
      <c r="AM397" s="3" t="s">
        <v>3282</v>
      </c>
      <c r="AN397" s="3" t="s">
        <v>3236</v>
      </c>
      <c r="AO397" s="6">
        <v>0.69861111111094942</v>
      </c>
      <c r="AP397" s="1">
        <f t="shared" ref="AP397:AP460" si="144">1*LEFT($I397,2)</f>
        <v>5</v>
      </c>
      <c r="AQ397" s="1">
        <f t="shared" ref="AQ397:AQ460" si="145">1*LEFT($K397,2)</f>
        <v>8</v>
      </c>
      <c r="AR397" s="1">
        <f t="shared" ref="AR397:AR460" si="146">1*LEFT($O397,2)</f>
        <v>6</v>
      </c>
      <c r="AS397" s="1">
        <f t="shared" ref="AS397:AS460" si="147">1*LEFT($Q397,2)</f>
        <v>3</v>
      </c>
      <c r="AT397" s="1">
        <f t="shared" ref="AT397:AT460" si="148">1*LEFT($S397,2)</f>
        <v>3</v>
      </c>
      <c r="AU397" s="1">
        <f t="shared" ref="AU397:AU460" si="149">1*LEFT($U397,2)</f>
        <v>5</v>
      </c>
      <c r="AV397" s="1">
        <f t="shared" ref="AV397:AV460" si="150">1*LEFT($W397,2)</f>
        <v>5</v>
      </c>
      <c r="AW397" s="1">
        <f t="shared" ref="AW397:AW460" si="151">1*LEFT($Y397,2)</f>
        <v>1</v>
      </c>
      <c r="AX397" s="1">
        <f t="shared" ref="AX397:AX460" si="152">1*LEFT($AA397,2)</f>
        <v>6</v>
      </c>
      <c r="AY397" s="1">
        <f t="shared" ref="AY397:AY460" si="153">1*LEFT($AD397,2)</f>
        <v>6</v>
      </c>
      <c r="AZ397" s="1">
        <f t="shared" ref="AZ397:AZ460" si="154">1*LEFT($AF397,2)</f>
        <v>1</v>
      </c>
      <c r="BA397" s="1">
        <f t="shared" ref="BA397:BA460" si="155">1*LEFT($AH397,2)</f>
        <v>1</v>
      </c>
      <c r="BB397" s="1">
        <f t="shared" ref="BB397:BB460" si="156">1*LEFT($AK397,2)</f>
        <v>3</v>
      </c>
      <c r="BC397" s="21">
        <f t="shared" si="141"/>
        <v>5</v>
      </c>
      <c r="BD397" s="21">
        <f t="shared" si="142"/>
        <v>4.333333333333333</v>
      </c>
      <c r="BE397" s="21">
        <f t="shared" si="143"/>
        <v>3.5</v>
      </c>
      <c r="BF397" s="21">
        <f t="shared" si="123"/>
        <v>4.3666666666666663</v>
      </c>
      <c r="BG397" s="3" t="s">
        <v>3219</v>
      </c>
    </row>
    <row r="398" spans="1:59" ht="13" x14ac:dyDescent="0.15">
      <c r="A398" s="2">
        <v>43559.083558124999</v>
      </c>
      <c r="B398" s="3" t="s">
        <v>29</v>
      </c>
      <c r="C398" s="3" t="s">
        <v>3237</v>
      </c>
      <c r="D398" s="3" t="s">
        <v>3219</v>
      </c>
      <c r="E398" s="58" t="s">
        <v>3220</v>
      </c>
      <c r="F398" s="3" t="s">
        <v>187</v>
      </c>
      <c r="G398" s="3" t="s">
        <v>3283</v>
      </c>
      <c r="H398" s="3" t="s">
        <v>66</v>
      </c>
      <c r="I398" s="3">
        <v>8</v>
      </c>
      <c r="J398" s="3" t="s">
        <v>3284</v>
      </c>
      <c r="K398" s="3">
        <v>7</v>
      </c>
      <c r="L398" s="3">
        <v>2.5499999999999998</v>
      </c>
      <c r="M398" s="3">
        <v>1.54</v>
      </c>
      <c r="N398" s="3" t="s">
        <v>3285</v>
      </c>
      <c r="O398" s="3">
        <v>7</v>
      </c>
      <c r="P398" s="3" t="s">
        <v>3286</v>
      </c>
      <c r="Q398" s="3">
        <v>8</v>
      </c>
      <c r="R398" s="3" t="s">
        <v>3287</v>
      </c>
      <c r="S398" s="3">
        <v>7</v>
      </c>
      <c r="T398" s="3" t="s">
        <v>3288</v>
      </c>
      <c r="U398" s="3">
        <v>7</v>
      </c>
      <c r="V398" s="3" t="s">
        <v>3289</v>
      </c>
      <c r="W398" s="3">
        <v>4</v>
      </c>
      <c r="X398" s="3" t="s">
        <v>3290</v>
      </c>
      <c r="Y398" s="3" t="s">
        <v>50</v>
      </c>
      <c r="Z398" s="3" t="s">
        <v>3291</v>
      </c>
      <c r="AA398" s="3">
        <v>2</v>
      </c>
      <c r="AB398" s="3">
        <v>88</v>
      </c>
      <c r="AC398" s="3" t="s">
        <v>3292</v>
      </c>
      <c r="AD398" s="3">
        <v>6</v>
      </c>
      <c r="AE398" s="3" t="s">
        <v>3293</v>
      </c>
      <c r="AF398" s="3">
        <v>8</v>
      </c>
      <c r="AG398" s="3" t="s">
        <v>3294</v>
      </c>
      <c r="AH398" s="3">
        <v>8</v>
      </c>
      <c r="AI398" s="3">
        <v>7</v>
      </c>
      <c r="AJ398" s="3" t="s">
        <v>3295</v>
      </c>
      <c r="AK398" s="3">
        <v>9</v>
      </c>
      <c r="AL398" s="3" t="s">
        <v>3296</v>
      </c>
      <c r="AM398" s="5"/>
      <c r="AN398" s="3" t="s">
        <v>3236</v>
      </c>
      <c r="AO398" s="6">
        <v>0.68263888888759539</v>
      </c>
      <c r="AP398" s="1">
        <f t="shared" si="144"/>
        <v>8</v>
      </c>
      <c r="AQ398" s="1">
        <f t="shared" si="145"/>
        <v>7</v>
      </c>
      <c r="AR398" s="1">
        <f t="shared" si="146"/>
        <v>7</v>
      </c>
      <c r="AS398" s="1">
        <f t="shared" si="147"/>
        <v>8</v>
      </c>
      <c r="AT398" s="1">
        <f t="shared" si="148"/>
        <v>7</v>
      </c>
      <c r="AU398" s="1">
        <f t="shared" si="149"/>
        <v>7</v>
      </c>
      <c r="AV398" s="1">
        <f t="shared" si="150"/>
        <v>4</v>
      </c>
      <c r="AW398" s="1">
        <f t="shared" si="151"/>
        <v>0</v>
      </c>
      <c r="AX398" s="1">
        <f t="shared" si="152"/>
        <v>2</v>
      </c>
      <c r="AY398" s="1">
        <f t="shared" si="153"/>
        <v>6</v>
      </c>
      <c r="AZ398" s="1">
        <f t="shared" si="154"/>
        <v>8</v>
      </c>
      <c r="BA398" s="1">
        <f t="shared" si="155"/>
        <v>8</v>
      </c>
      <c r="BB398" s="1">
        <f t="shared" si="156"/>
        <v>9</v>
      </c>
      <c r="BC398" s="21">
        <f t="shared" si="141"/>
        <v>7.4</v>
      </c>
      <c r="BD398" s="21">
        <f t="shared" si="142"/>
        <v>4.833333333333333</v>
      </c>
      <c r="BE398" s="21">
        <f t="shared" si="143"/>
        <v>5.666666666666667</v>
      </c>
      <c r="BF398" s="21">
        <f t="shared" si="123"/>
        <v>6.7</v>
      </c>
      <c r="BG398" s="3" t="s">
        <v>3219</v>
      </c>
    </row>
    <row r="399" spans="1:59" ht="13" x14ac:dyDescent="0.15">
      <c r="A399" s="2">
        <v>43559.086311840278</v>
      </c>
      <c r="B399" s="3" t="s">
        <v>29</v>
      </c>
      <c r="C399" s="3" t="s">
        <v>3237</v>
      </c>
      <c r="D399" s="3" t="s">
        <v>3219</v>
      </c>
      <c r="E399" s="58" t="s">
        <v>3220</v>
      </c>
      <c r="F399" s="3" t="s">
        <v>187</v>
      </c>
      <c r="G399" s="3" t="s">
        <v>3297</v>
      </c>
      <c r="H399" s="3" t="s">
        <v>66</v>
      </c>
      <c r="I399" s="3">
        <v>9</v>
      </c>
      <c r="J399" s="3" t="s">
        <v>3298</v>
      </c>
      <c r="K399" s="3" t="s">
        <v>68</v>
      </c>
      <c r="L399" s="3">
        <v>5</v>
      </c>
      <c r="M399" s="4">
        <v>3.8</v>
      </c>
      <c r="N399" s="5"/>
      <c r="O399" s="3" t="s">
        <v>87</v>
      </c>
      <c r="P399" s="3" t="s">
        <v>3299</v>
      </c>
      <c r="Q399" s="3" t="s">
        <v>226</v>
      </c>
      <c r="R399" s="3" t="s">
        <v>3300</v>
      </c>
      <c r="S399" s="3">
        <v>9</v>
      </c>
      <c r="T399" s="3" t="s">
        <v>3301</v>
      </c>
      <c r="U399" s="3">
        <v>9</v>
      </c>
      <c r="V399" s="3" t="s">
        <v>3302</v>
      </c>
      <c r="W399" s="3">
        <v>9</v>
      </c>
      <c r="X399" s="3" t="s">
        <v>3303</v>
      </c>
      <c r="Y399" s="3">
        <v>9</v>
      </c>
      <c r="Z399" s="3" t="s">
        <v>3304</v>
      </c>
      <c r="AA399" s="3" t="s">
        <v>52</v>
      </c>
      <c r="AB399" s="3">
        <v>78</v>
      </c>
      <c r="AC399" s="3" t="s">
        <v>3305</v>
      </c>
      <c r="AD399" s="3">
        <v>8</v>
      </c>
      <c r="AE399" s="3" t="s">
        <v>3306</v>
      </c>
      <c r="AF399" s="3">
        <v>7</v>
      </c>
      <c r="AG399" s="3" t="s">
        <v>3307</v>
      </c>
      <c r="AH399" s="3">
        <v>7</v>
      </c>
      <c r="AI399" s="3">
        <v>7</v>
      </c>
      <c r="AJ399" s="3" t="s">
        <v>3308</v>
      </c>
      <c r="AK399" s="3">
        <v>8</v>
      </c>
      <c r="AL399" s="3" t="s">
        <v>3309</v>
      </c>
      <c r="AM399" s="5"/>
      <c r="AN399" s="3" t="s">
        <v>3236</v>
      </c>
      <c r="AO399" s="6">
        <v>0.65972222221898846</v>
      </c>
      <c r="AP399" s="1">
        <f t="shared" si="144"/>
        <v>9</v>
      </c>
      <c r="AQ399" s="1">
        <f t="shared" si="145"/>
        <v>10</v>
      </c>
      <c r="AR399" s="1">
        <f t="shared" si="146"/>
        <v>10</v>
      </c>
      <c r="AS399" s="1">
        <f t="shared" si="147"/>
        <v>10</v>
      </c>
      <c r="AT399" s="1">
        <f t="shared" si="148"/>
        <v>9</v>
      </c>
      <c r="AU399" s="1">
        <f t="shared" si="149"/>
        <v>9</v>
      </c>
      <c r="AV399" s="1">
        <f t="shared" si="150"/>
        <v>9</v>
      </c>
      <c r="AW399" s="1">
        <f t="shared" si="151"/>
        <v>9</v>
      </c>
      <c r="AX399" s="1">
        <f t="shared" si="152"/>
        <v>5</v>
      </c>
      <c r="AY399" s="1">
        <f t="shared" si="153"/>
        <v>8</v>
      </c>
      <c r="AZ399" s="1">
        <f t="shared" si="154"/>
        <v>7</v>
      </c>
      <c r="BA399" s="1">
        <f t="shared" si="155"/>
        <v>7</v>
      </c>
      <c r="BB399" s="1">
        <f t="shared" si="156"/>
        <v>8</v>
      </c>
      <c r="BC399" s="21">
        <f t="shared" si="141"/>
        <v>9.6</v>
      </c>
      <c r="BD399" s="21">
        <f t="shared" si="142"/>
        <v>9</v>
      </c>
      <c r="BE399" s="21">
        <f t="shared" si="143"/>
        <v>6.5</v>
      </c>
      <c r="BF399" s="21">
        <f t="shared" si="123"/>
        <v>8.6999999999999993</v>
      </c>
      <c r="BG399" s="3" t="s">
        <v>3219</v>
      </c>
    </row>
    <row r="400" spans="1:59" ht="13" x14ac:dyDescent="0.15">
      <c r="A400" s="2">
        <v>43559.088365011572</v>
      </c>
      <c r="B400" s="3" t="s">
        <v>29</v>
      </c>
      <c r="C400" s="3" t="s">
        <v>3237</v>
      </c>
      <c r="D400" s="3" t="s">
        <v>3219</v>
      </c>
      <c r="E400" s="58" t="s">
        <v>3220</v>
      </c>
      <c r="F400" s="3" t="s">
        <v>315</v>
      </c>
      <c r="G400" s="3" t="s">
        <v>3310</v>
      </c>
      <c r="H400" s="3" t="s">
        <v>66</v>
      </c>
      <c r="I400" s="3">
        <v>9</v>
      </c>
      <c r="J400" s="3" t="s">
        <v>3311</v>
      </c>
      <c r="K400" s="3" t="s">
        <v>68</v>
      </c>
      <c r="L400" s="4">
        <v>5.3</v>
      </c>
      <c r="M400" s="3">
        <v>3</v>
      </c>
      <c r="N400" s="3" t="s">
        <v>3312</v>
      </c>
      <c r="O400" s="3" t="s">
        <v>87</v>
      </c>
      <c r="P400" s="3" t="s">
        <v>3313</v>
      </c>
      <c r="Q400" s="3">
        <v>8</v>
      </c>
      <c r="R400" s="3" t="s">
        <v>3314</v>
      </c>
      <c r="S400" s="3">
        <v>9</v>
      </c>
      <c r="T400" s="3" t="s">
        <v>3315</v>
      </c>
      <c r="U400" s="3" t="s">
        <v>183</v>
      </c>
      <c r="V400" s="3" t="s">
        <v>3316</v>
      </c>
      <c r="W400" s="3">
        <v>3</v>
      </c>
      <c r="X400" s="3" t="s">
        <v>3317</v>
      </c>
      <c r="Y400" s="3" t="s">
        <v>50</v>
      </c>
      <c r="Z400" s="3" t="s">
        <v>3318</v>
      </c>
      <c r="AA400" s="3">
        <v>7</v>
      </c>
      <c r="AB400" s="3">
        <v>77</v>
      </c>
      <c r="AC400" s="3" t="s">
        <v>3319</v>
      </c>
      <c r="AD400" s="3">
        <v>3</v>
      </c>
      <c r="AE400" s="3" t="s">
        <v>3320</v>
      </c>
      <c r="AF400" s="3">
        <v>8</v>
      </c>
      <c r="AG400" s="3" t="s">
        <v>3321</v>
      </c>
      <c r="AH400" s="3" t="s">
        <v>176</v>
      </c>
      <c r="AI400" s="3">
        <v>8</v>
      </c>
      <c r="AJ400" s="3" t="s">
        <v>3322</v>
      </c>
      <c r="AK400" s="3">
        <v>9</v>
      </c>
      <c r="AL400" s="3" t="s">
        <v>3323</v>
      </c>
      <c r="AM400" s="5"/>
      <c r="AN400" s="3" t="s">
        <v>3236</v>
      </c>
      <c r="AO400" s="6">
        <v>0.68472222222044365</v>
      </c>
      <c r="AP400" s="1">
        <f t="shared" si="144"/>
        <v>9</v>
      </c>
      <c r="AQ400" s="1">
        <f t="shared" si="145"/>
        <v>10</v>
      </c>
      <c r="AR400" s="1">
        <f t="shared" si="146"/>
        <v>10</v>
      </c>
      <c r="AS400" s="1">
        <f t="shared" si="147"/>
        <v>8</v>
      </c>
      <c r="AT400" s="1">
        <f t="shared" si="148"/>
        <v>9</v>
      </c>
      <c r="AU400" s="1">
        <f t="shared" si="149"/>
        <v>10</v>
      </c>
      <c r="AV400" s="1">
        <f t="shared" si="150"/>
        <v>3</v>
      </c>
      <c r="AW400" s="1">
        <f t="shared" si="151"/>
        <v>0</v>
      </c>
      <c r="AX400" s="1">
        <f t="shared" si="152"/>
        <v>7</v>
      </c>
      <c r="AY400" s="1">
        <f t="shared" si="153"/>
        <v>3</v>
      </c>
      <c r="AZ400" s="1">
        <f t="shared" si="154"/>
        <v>8</v>
      </c>
      <c r="BA400" s="1">
        <f t="shared" si="155"/>
        <v>10</v>
      </c>
      <c r="BB400" s="1">
        <f t="shared" si="156"/>
        <v>9</v>
      </c>
      <c r="BC400" s="21">
        <f t="shared" si="141"/>
        <v>9.1999999999999993</v>
      </c>
      <c r="BD400" s="21">
        <f t="shared" si="142"/>
        <v>6</v>
      </c>
      <c r="BE400" s="21">
        <f t="shared" si="143"/>
        <v>7.5</v>
      </c>
      <c r="BF400" s="21">
        <f t="shared" si="123"/>
        <v>8.1999999999999993</v>
      </c>
      <c r="BG400" s="3" t="s">
        <v>3219</v>
      </c>
    </row>
    <row r="401" spans="1:59" ht="13" x14ac:dyDescent="0.15">
      <c r="A401" s="2">
        <v>43559.090325648147</v>
      </c>
      <c r="B401" s="3" t="s">
        <v>29</v>
      </c>
      <c r="C401" s="3" t="s">
        <v>3237</v>
      </c>
      <c r="D401" s="3" t="s">
        <v>3219</v>
      </c>
      <c r="E401" s="58" t="s">
        <v>3220</v>
      </c>
      <c r="F401" s="3" t="s">
        <v>315</v>
      </c>
      <c r="G401" s="3" t="s">
        <v>3324</v>
      </c>
      <c r="H401" s="3" t="s">
        <v>66</v>
      </c>
      <c r="I401" s="3" t="s">
        <v>223</v>
      </c>
      <c r="J401" s="3" t="s">
        <v>3325</v>
      </c>
      <c r="K401" s="3">
        <v>9</v>
      </c>
      <c r="L401" s="3">
        <v>3.4</v>
      </c>
      <c r="M401" s="3">
        <v>1.65</v>
      </c>
      <c r="N401" s="3" t="s">
        <v>3326</v>
      </c>
      <c r="O401" s="3" t="s">
        <v>87</v>
      </c>
      <c r="P401" s="3" t="s">
        <v>3327</v>
      </c>
      <c r="Q401" s="3">
        <v>8</v>
      </c>
      <c r="R401" s="3" t="s">
        <v>3328</v>
      </c>
      <c r="S401" s="3">
        <v>8</v>
      </c>
      <c r="T401" s="3" t="s">
        <v>3329</v>
      </c>
      <c r="U401" s="3">
        <v>9</v>
      </c>
      <c r="V401" s="3" t="s">
        <v>3330</v>
      </c>
      <c r="W401" s="3" t="s">
        <v>74</v>
      </c>
      <c r="X401" s="3" t="s">
        <v>3331</v>
      </c>
      <c r="Y401" s="3">
        <v>1</v>
      </c>
      <c r="Z401" s="3" t="s">
        <v>3332</v>
      </c>
      <c r="AA401" s="3">
        <v>3</v>
      </c>
      <c r="AB401" s="5"/>
      <c r="AC401" s="3" t="s">
        <v>3333</v>
      </c>
      <c r="AD401" s="3">
        <v>1</v>
      </c>
      <c r="AE401" s="3" t="s">
        <v>3334</v>
      </c>
      <c r="AF401" s="3">
        <v>9</v>
      </c>
      <c r="AG401" s="3" t="s">
        <v>3335</v>
      </c>
      <c r="AH401" s="3" t="s">
        <v>58</v>
      </c>
      <c r="AI401" s="3">
        <v>0</v>
      </c>
      <c r="AJ401" s="3" t="s">
        <v>3336</v>
      </c>
      <c r="AK401" s="3">
        <v>9</v>
      </c>
      <c r="AL401" s="3" t="s">
        <v>3337</v>
      </c>
      <c r="AM401" s="5"/>
      <c r="AN401" s="3" t="s">
        <v>3236</v>
      </c>
      <c r="AO401" s="6">
        <v>0.70833333333575865</v>
      </c>
      <c r="AP401" s="1">
        <f t="shared" si="144"/>
        <v>10</v>
      </c>
      <c r="AQ401" s="1">
        <f t="shared" si="145"/>
        <v>9</v>
      </c>
      <c r="AR401" s="1">
        <f t="shared" si="146"/>
        <v>10</v>
      </c>
      <c r="AS401" s="1">
        <f t="shared" si="147"/>
        <v>8</v>
      </c>
      <c r="AT401" s="1">
        <f t="shared" si="148"/>
        <v>8</v>
      </c>
      <c r="AU401" s="1">
        <f t="shared" si="149"/>
        <v>9</v>
      </c>
      <c r="AV401" s="1">
        <f t="shared" si="150"/>
        <v>5</v>
      </c>
      <c r="AW401" s="1">
        <f t="shared" si="151"/>
        <v>1</v>
      </c>
      <c r="AX401" s="1">
        <f t="shared" si="152"/>
        <v>3</v>
      </c>
      <c r="AY401" s="1">
        <f t="shared" si="153"/>
        <v>1</v>
      </c>
      <c r="AZ401" s="1">
        <f t="shared" si="154"/>
        <v>9</v>
      </c>
      <c r="BA401" s="1">
        <f t="shared" si="155"/>
        <v>0</v>
      </c>
      <c r="BB401" s="1">
        <f t="shared" si="156"/>
        <v>9</v>
      </c>
      <c r="BC401" s="21">
        <f t="shared" si="141"/>
        <v>9</v>
      </c>
      <c r="BD401" s="21">
        <f t="shared" si="142"/>
        <v>6.333333333333333</v>
      </c>
      <c r="BE401" s="21">
        <f t="shared" si="143"/>
        <v>2.6666666666666665</v>
      </c>
      <c r="BF401" s="21">
        <f t="shared" si="123"/>
        <v>7.2</v>
      </c>
      <c r="BG401" s="3" t="s">
        <v>3219</v>
      </c>
    </row>
    <row r="402" spans="1:59" ht="13" x14ac:dyDescent="0.15">
      <c r="A402" s="2">
        <v>43559.09251357639</v>
      </c>
      <c r="B402" s="3" t="s">
        <v>29</v>
      </c>
      <c r="C402" s="3" t="s">
        <v>3237</v>
      </c>
      <c r="D402" s="3" t="s">
        <v>3219</v>
      </c>
      <c r="E402" s="58" t="s">
        <v>3220</v>
      </c>
      <c r="F402" s="3" t="s">
        <v>315</v>
      </c>
      <c r="G402" s="3" t="s">
        <v>3338</v>
      </c>
      <c r="H402" s="3" t="s">
        <v>66</v>
      </c>
      <c r="I402" s="3">
        <v>8</v>
      </c>
      <c r="J402" s="3" t="s">
        <v>3339</v>
      </c>
      <c r="K402" s="3">
        <v>9</v>
      </c>
      <c r="L402" s="3">
        <v>2.95</v>
      </c>
      <c r="M402" s="3">
        <v>2.17</v>
      </c>
      <c r="N402" s="3" t="s">
        <v>3340</v>
      </c>
      <c r="O402" s="3" t="s">
        <v>87</v>
      </c>
      <c r="P402" s="3" t="s">
        <v>3341</v>
      </c>
      <c r="Q402" s="3">
        <v>8</v>
      </c>
      <c r="R402" s="3" t="s">
        <v>3342</v>
      </c>
      <c r="S402" s="3">
        <v>7</v>
      </c>
      <c r="T402" s="3" t="s">
        <v>3343</v>
      </c>
      <c r="U402" s="3">
        <v>9</v>
      </c>
      <c r="V402" s="3" t="s">
        <v>3344</v>
      </c>
      <c r="W402" s="3">
        <v>9</v>
      </c>
      <c r="X402" s="3" t="s">
        <v>3345</v>
      </c>
      <c r="Y402" s="3">
        <v>9</v>
      </c>
      <c r="Z402" s="3" t="s">
        <v>3346</v>
      </c>
      <c r="AA402" s="3">
        <v>8</v>
      </c>
      <c r="AB402" s="3">
        <v>80</v>
      </c>
      <c r="AC402" s="3" t="s">
        <v>3347</v>
      </c>
      <c r="AD402" s="3">
        <v>7</v>
      </c>
      <c r="AE402" s="3" t="s">
        <v>3348</v>
      </c>
      <c r="AF402" s="3">
        <v>8</v>
      </c>
      <c r="AG402" s="3" t="s">
        <v>3349</v>
      </c>
      <c r="AH402" s="3">
        <v>8</v>
      </c>
      <c r="AI402" s="3">
        <v>5</v>
      </c>
      <c r="AJ402" s="3" t="s">
        <v>3350</v>
      </c>
      <c r="AK402" s="3">
        <v>8</v>
      </c>
      <c r="AL402" s="3" t="s">
        <v>3351</v>
      </c>
      <c r="AM402" s="5"/>
      <c r="AN402" s="3" t="s">
        <v>3236</v>
      </c>
      <c r="AO402" s="6">
        <v>0.63888888889050577</v>
      </c>
      <c r="AP402" s="1">
        <f t="shared" si="144"/>
        <v>8</v>
      </c>
      <c r="AQ402" s="1">
        <f t="shared" si="145"/>
        <v>9</v>
      </c>
      <c r="AR402" s="1">
        <f t="shared" si="146"/>
        <v>10</v>
      </c>
      <c r="AS402" s="1">
        <f t="shared" si="147"/>
        <v>8</v>
      </c>
      <c r="AT402" s="1">
        <f t="shared" si="148"/>
        <v>7</v>
      </c>
      <c r="AU402" s="1">
        <f t="shared" si="149"/>
        <v>9</v>
      </c>
      <c r="AV402" s="1">
        <f t="shared" si="150"/>
        <v>9</v>
      </c>
      <c r="AW402" s="1">
        <f t="shared" si="151"/>
        <v>9</v>
      </c>
      <c r="AX402" s="1">
        <f t="shared" si="152"/>
        <v>8</v>
      </c>
      <c r="AY402" s="1">
        <f t="shared" si="153"/>
        <v>7</v>
      </c>
      <c r="AZ402" s="1">
        <f t="shared" si="154"/>
        <v>8</v>
      </c>
      <c r="BA402" s="1">
        <f t="shared" si="155"/>
        <v>8</v>
      </c>
      <c r="BB402" s="1">
        <f t="shared" si="156"/>
        <v>8</v>
      </c>
      <c r="BC402" s="21">
        <f t="shared" si="141"/>
        <v>8.4</v>
      </c>
      <c r="BD402" s="21">
        <f t="shared" si="142"/>
        <v>9</v>
      </c>
      <c r="BE402" s="21">
        <f t="shared" si="143"/>
        <v>7.833333333333333</v>
      </c>
      <c r="BF402" s="21">
        <f t="shared" si="123"/>
        <v>8.3666666666666671</v>
      </c>
      <c r="BG402" s="3" t="s">
        <v>3219</v>
      </c>
    </row>
    <row r="403" spans="1:59" ht="13" x14ac:dyDescent="0.15">
      <c r="A403" s="2">
        <v>43559.094690983795</v>
      </c>
      <c r="B403" s="3" t="s">
        <v>29</v>
      </c>
      <c r="C403" s="3" t="s">
        <v>3237</v>
      </c>
      <c r="D403" s="3" t="s">
        <v>3219</v>
      </c>
      <c r="E403" s="58" t="s">
        <v>3220</v>
      </c>
      <c r="F403" s="3" t="s">
        <v>315</v>
      </c>
      <c r="G403" s="3" t="s">
        <v>3352</v>
      </c>
      <c r="H403" s="3" t="s">
        <v>66</v>
      </c>
      <c r="I403" s="3">
        <v>9</v>
      </c>
      <c r="J403" s="3" t="s">
        <v>3353</v>
      </c>
      <c r="K403" s="3" t="s">
        <v>38</v>
      </c>
      <c r="L403" s="4">
        <v>5.12</v>
      </c>
      <c r="M403" s="3">
        <v>0.93</v>
      </c>
      <c r="N403" s="3" t="s">
        <v>3354</v>
      </c>
      <c r="O403" s="3">
        <v>9</v>
      </c>
      <c r="P403" s="3" t="s">
        <v>3355</v>
      </c>
      <c r="Q403" s="3" t="s">
        <v>181</v>
      </c>
      <c r="R403" s="3" t="s">
        <v>3356</v>
      </c>
      <c r="S403" s="3" t="s">
        <v>90</v>
      </c>
      <c r="T403" s="3" t="s">
        <v>3357</v>
      </c>
      <c r="U403" s="3">
        <v>4</v>
      </c>
      <c r="V403" s="3" t="s">
        <v>3358</v>
      </c>
      <c r="W403" s="3" t="s">
        <v>48</v>
      </c>
      <c r="X403" s="3" t="s">
        <v>3359</v>
      </c>
      <c r="Y403" s="3" t="s">
        <v>50</v>
      </c>
      <c r="Z403" s="3" t="s">
        <v>3360</v>
      </c>
      <c r="AA403" s="3">
        <v>4</v>
      </c>
      <c r="AB403" s="3">
        <v>76</v>
      </c>
      <c r="AC403" s="3" t="s">
        <v>3361</v>
      </c>
      <c r="AD403" s="3" t="s">
        <v>563</v>
      </c>
      <c r="AE403" s="3" t="s">
        <v>3362</v>
      </c>
      <c r="AF403" s="3" t="s">
        <v>275</v>
      </c>
      <c r="AG403" s="3" t="s">
        <v>3363</v>
      </c>
      <c r="AH403" s="3" t="s">
        <v>58</v>
      </c>
      <c r="AI403" s="3">
        <v>0</v>
      </c>
      <c r="AJ403" s="3" t="s">
        <v>3364</v>
      </c>
      <c r="AK403" s="3">
        <v>1</v>
      </c>
      <c r="AL403" s="3" t="s">
        <v>3365</v>
      </c>
      <c r="AM403" s="5"/>
      <c r="AN403" s="3" t="s">
        <v>3236</v>
      </c>
      <c r="AO403" s="6">
        <v>0.66249999999854481</v>
      </c>
      <c r="AP403" s="1">
        <f t="shared" si="144"/>
        <v>9</v>
      </c>
      <c r="AQ403" s="1">
        <f t="shared" si="145"/>
        <v>5</v>
      </c>
      <c r="AR403" s="1">
        <f t="shared" si="146"/>
        <v>9</v>
      </c>
      <c r="AS403" s="1">
        <f t="shared" si="147"/>
        <v>0</v>
      </c>
      <c r="AT403" s="1">
        <f t="shared" si="148"/>
        <v>0</v>
      </c>
      <c r="AU403" s="1">
        <f t="shared" si="149"/>
        <v>4</v>
      </c>
      <c r="AV403" s="1">
        <f t="shared" si="150"/>
        <v>0</v>
      </c>
      <c r="AW403" s="1">
        <f t="shared" si="151"/>
        <v>0</v>
      </c>
      <c r="AX403" s="1">
        <f t="shared" si="152"/>
        <v>4</v>
      </c>
      <c r="AY403" s="1">
        <f t="shared" si="153"/>
        <v>0</v>
      </c>
      <c r="AZ403" s="1">
        <f t="shared" si="154"/>
        <v>0</v>
      </c>
      <c r="BA403" s="1">
        <f t="shared" si="155"/>
        <v>0</v>
      </c>
      <c r="BB403" s="1">
        <f t="shared" si="156"/>
        <v>1</v>
      </c>
      <c r="BC403" s="21">
        <f t="shared" si="141"/>
        <v>4.5999999999999996</v>
      </c>
      <c r="BD403" s="21">
        <f t="shared" si="142"/>
        <v>2</v>
      </c>
      <c r="BE403" s="21">
        <f t="shared" si="143"/>
        <v>1.3333333333333333</v>
      </c>
      <c r="BF403" s="21">
        <f t="shared" si="123"/>
        <v>3.0666666666666669</v>
      </c>
      <c r="BG403" s="3" t="s">
        <v>3219</v>
      </c>
    </row>
    <row r="404" spans="1:59" ht="13" x14ac:dyDescent="0.15">
      <c r="A404" s="2">
        <v>43559.097370509262</v>
      </c>
      <c r="B404" s="3" t="s">
        <v>29</v>
      </c>
      <c r="C404" s="3" t="s">
        <v>3237</v>
      </c>
      <c r="D404" s="3" t="s">
        <v>3219</v>
      </c>
      <c r="E404" s="58" t="s">
        <v>3220</v>
      </c>
      <c r="F404" s="3" t="s">
        <v>64</v>
      </c>
      <c r="G404" s="3" t="s">
        <v>3366</v>
      </c>
      <c r="H404" s="3" t="s">
        <v>35</v>
      </c>
      <c r="I404" s="3">
        <v>7</v>
      </c>
      <c r="J404" s="3" t="s">
        <v>3367</v>
      </c>
      <c r="K404" s="3">
        <v>7</v>
      </c>
      <c r="L404" s="3">
        <v>2.56</v>
      </c>
      <c r="M404" s="3">
        <v>1.73</v>
      </c>
      <c r="N404" s="3" t="s">
        <v>3368</v>
      </c>
      <c r="O404" s="3" t="s">
        <v>87</v>
      </c>
      <c r="P404" s="3" t="s">
        <v>3369</v>
      </c>
      <c r="Q404" s="3">
        <v>8</v>
      </c>
      <c r="R404" s="3" t="s">
        <v>3370</v>
      </c>
      <c r="S404" s="3">
        <v>9</v>
      </c>
      <c r="T404" s="3" t="s">
        <v>3371</v>
      </c>
      <c r="U404" s="3">
        <v>8</v>
      </c>
      <c r="V404" s="3" t="s">
        <v>3372</v>
      </c>
      <c r="W404" s="3">
        <v>6</v>
      </c>
      <c r="X404" s="3" t="s">
        <v>3373</v>
      </c>
      <c r="Y404" s="3" t="s">
        <v>50</v>
      </c>
      <c r="Z404" s="3" t="s">
        <v>3374</v>
      </c>
      <c r="AA404" s="3">
        <v>8</v>
      </c>
      <c r="AB404" s="3">
        <v>68</v>
      </c>
      <c r="AC404" s="3" t="s">
        <v>3375</v>
      </c>
      <c r="AD404" s="3" t="s">
        <v>54</v>
      </c>
      <c r="AE404" s="3" t="s">
        <v>3376</v>
      </c>
      <c r="AF404" s="3">
        <v>7</v>
      </c>
      <c r="AG404" s="3" t="s">
        <v>3377</v>
      </c>
      <c r="AH404" s="3">
        <v>4</v>
      </c>
      <c r="AI404" s="3">
        <v>0</v>
      </c>
      <c r="AJ404" s="3" t="s">
        <v>3378</v>
      </c>
      <c r="AK404" s="3">
        <v>8</v>
      </c>
      <c r="AL404" s="3" t="s">
        <v>3379</v>
      </c>
      <c r="AM404" s="5"/>
      <c r="AN404" s="3" t="s">
        <v>3236</v>
      </c>
      <c r="AO404" s="6">
        <v>0.65625</v>
      </c>
      <c r="AP404" s="1">
        <f t="shared" si="144"/>
        <v>7</v>
      </c>
      <c r="AQ404" s="1">
        <f t="shared" si="145"/>
        <v>7</v>
      </c>
      <c r="AR404" s="1">
        <f t="shared" si="146"/>
        <v>10</v>
      </c>
      <c r="AS404" s="1">
        <f t="shared" si="147"/>
        <v>8</v>
      </c>
      <c r="AT404" s="1">
        <f t="shared" si="148"/>
        <v>9</v>
      </c>
      <c r="AU404" s="1">
        <f t="shared" si="149"/>
        <v>8</v>
      </c>
      <c r="AV404" s="1">
        <f t="shared" si="150"/>
        <v>6</v>
      </c>
      <c r="AW404" s="1">
        <f t="shared" si="151"/>
        <v>0</v>
      </c>
      <c r="AX404" s="1">
        <f t="shared" si="152"/>
        <v>8</v>
      </c>
      <c r="AY404" s="1">
        <f t="shared" si="153"/>
        <v>5</v>
      </c>
      <c r="AZ404" s="1">
        <f t="shared" si="154"/>
        <v>7</v>
      </c>
      <c r="BA404" s="1">
        <f t="shared" si="155"/>
        <v>4</v>
      </c>
      <c r="BB404" s="1">
        <f t="shared" si="156"/>
        <v>8</v>
      </c>
      <c r="BC404" s="21">
        <f t="shared" si="141"/>
        <v>8.1999999999999993</v>
      </c>
      <c r="BD404" s="21">
        <f t="shared" si="142"/>
        <v>6</v>
      </c>
      <c r="BE404" s="21">
        <f t="shared" si="143"/>
        <v>6</v>
      </c>
      <c r="BF404" s="21">
        <f t="shared" si="123"/>
        <v>7.3</v>
      </c>
      <c r="BG404" s="3" t="s">
        <v>3219</v>
      </c>
    </row>
    <row r="405" spans="1:59" ht="13" x14ac:dyDescent="0.15">
      <c r="A405" s="2">
        <v>43559.101426562498</v>
      </c>
      <c r="B405" s="3" t="s">
        <v>29</v>
      </c>
      <c r="C405" s="3" t="s">
        <v>3237</v>
      </c>
      <c r="D405" s="3" t="s">
        <v>3219</v>
      </c>
      <c r="E405" s="58" t="s">
        <v>3220</v>
      </c>
      <c r="F405" s="3" t="s">
        <v>178</v>
      </c>
      <c r="G405" s="3" t="s">
        <v>3380</v>
      </c>
      <c r="H405" s="3" t="s">
        <v>35</v>
      </c>
      <c r="I405" s="3">
        <v>9</v>
      </c>
      <c r="J405" s="3" t="s">
        <v>3381</v>
      </c>
      <c r="K405" s="3" t="s">
        <v>68</v>
      </c>
      <c r="L405" s="3">
        <v>4.7300000000000004</v>
      </c>
      <c r="M405" s="3">
        <v>2.84</v>
      </c>
      <c r="N405" s="3" t="s">
        <v>3382</v>
      </c>
      <c r="O405" s="3" t="s">
        <v>87</v>
      </c>
      <c r="P405" s="3" t="s">
        <v>3383</v>
      </c>
      <c r="Q405" s="3" t="s">
        <v>226</v>
      </c>
      <c r="R405" s="3" t="s">
        <v>3384</v>
      </c>
      <c r="S405" s="3" t="s">
        <v>90</v>
      </c>
      <c r="T405" s="3" t="s">
        <v>3385</v>
      </c>
      <c r="U405" s="3">
        <v>7</v>
      </c>
      <c r="V405" s="3" t="s">
        <v>3386</v>
      </c>
      <c r="W405" s="3" t="s">
        <v>48</v>
      </c>
      <c r="X405" s="3" t="s">
        <v>3387</v>
      </c>
      <c r="Y405" s="3" t="s">
        <v>50</v>
      </c>
      <c r="Z405" s="3" t="s">
        <v>3388</v>
      </c>
      <c r="AA405" s="3">
        <v>4</v>
      </c>
      <c r="AB405" s="3">
        <v>77</v>
      </c>
      <c r="AC405" s="3" t="s">
        <v>3389</v>
      </c>
      <c r="AD405" s="3">
        <v>8</v>
      </c>
      <c r="AE405" s="3" t="s">
        <v>3390</v>
      </c>
      <c r="AF405" s="3" t="s">
        <v>56</v>
      </c>
      <c r="AG405" s="3" t="s">
        <v>3391</v>
      </c>
      <c r="AH405" s="3">
        <v>6</v>
      </c>
      <c r="AI405" s="3">
        <v>4</v>
      </c>
      <c r="AJ405" s="3" t="s">
        <v>3392</v>
      </c>
      <c r="AK405" s="3">
        <v>7</v>
      </c>
      <c r="AL405" s="3" t="s">
        <v>3393</v>
      </c>
      <c r="AM405" s="5"/>
      <c r="AN405" s="3" t="s">
        <v>3236</v>
      </c>
      <c r="AO405" s="6">
        <v>0.66666666666424135</v>
      </c>
      <c r="AP405" s="1">
        <f t="shared" si="144"/>
        <v>9</v>
      </c>
      <c r="AQ405" s="1">
        <f t="shared" si="145"/>
        <v>10</v>
      </c>
      <c r="AR405" s="1">
        <f t="shared" si="146"/>
        <v>10</v>
      </c>
      <c r="AS405" s="1">
        <f t="shared" si="147"/>
        <v>10</v>
      </c>
      <c r="AT405" s="1">
        <f t="shared" si="148"/>
        <v>0</v>
      </c>
      <c r="AU405" s="1">
        <f t="shared" si="149"/>
        <v>7</v>
      </c>
      <c r="AV405" s="1">
        <f t="shared" si="150"/>
        <v>0</v>
      </c>
      <c r="AW405" s="1">
        <f t="shared" si="151"/>
        <v>0</v>
      </c>
      <c r="AX405" s="1">
        <f t="shared" si="152"/>
        <v>4</v>
      </c>
      <c r="AY405" s="1">
        <f t="shared" si="153"/>
        <v>8</v>
      </c>
      <c r="AZ405" s="1">
        <f t="shared" si="154"/>
        <v>5</v>
      </c>
      <c r="BA405" s="1">
        <f t="shared" si="155"/>
        <v>6</v>
      </c>
      <c r="BB405" s="1">
        <f t="shared" si="156"/>
        <v>7</v>
      </c>
      <c r="BC405" s="21">
        <f t="shared" si="141"/>
        <v>7.8</v>
      </c>
      <c r="BD405" s="21">
        <f t="shared" si="142"/>
        <v>3.5</v>
      </c>
      <c r="BE405" s="21">
        <f t="shared" si="143"/>
        <v>5.5</v>
      </c>
      <c r="BF405" s="21">
        <f t="shared" si="123"/>
        <v>6.4</v>
      </c>
      <c r="BG405" s="3" t="s">
        <v>3219</v>
      </c>
    </row>
    <row r="406" spans="1:59" ht="13" x14ac:dyDescent="0.15">
      <c r="A406" s="2">
        <v>43559.115433645835</v>
      </c>
      <c r="B406" s="3" t="s">
        <v>29</v>
      </c>
      <c r="C406" s="3" t="s">
        <v>3237</v>
      </c>
      <c r="D406" s="3" t="s">
        <v>3219</v>
      </c>
      <c r="E406" s="58" t="s">
        <v>3220</v>
      </c>
      <c r="F406" s="3" t="s">
        <v>100</v>
      </c>
      <c r="G406" s="3" t="s">
        <v>3394</v>
      </c>
      <c r="H406" s="3" t="s">
        <v>35</v>
      </c>
      <c r="I406" s="3">
        <v>8</v>
      </c>
      <c r="J406" s="3" t="s">
        <v>3395</v>
      </c>
      <c r="K406" s="3">
        <v>7</v>
      </c>
      <c r="L406" s="3">
        <v>1.89</v>
      </c>
      <c r="M406" s="3">
        <v>1.41</v>
      </c>
      <c r="N406" s="5"/>
      <c r="O406" s="3">
        <v>8</v>
      </c>
      <c r="P406" s="3" t="s">
        <v>3396</v>
      </c>
      <c r="Q406" s="3">
        <v>9</v>
      </c>
      <c r="R406" s="3" t="s">
        <v>3397</v>
      </c>
      <c r="S406" s="3" t="s">
        <v>90</v>
      </c>
      <c r="T406" s="3" t="s">
        <v>3398</v>
      </c>
      <c r="U406" s="3">
        <v>6</v>
      </c>
      <c r="V406" s="3" t="s">
        <v>3399</v>
      </c>
      <c r="W406" s="3" t="s">
        <v>48</v>
      </c>
      <c r="X406" s="3" t="s">
        <v>3400</v>
      </c>
      <c r="Y406" s="3" t="s">
        <v>50</v>
      </c>
      <c r="Z406" s="3" t="s">
        <v>3401</v>
      </c>
      <c r="AA406" s="3">
        <v>4</v>
      </c>
      <c r="AB406" s="3">
        <v>81</v>
      </c>
      <c r="AC406" s="3" t="s">
        <v>3402</v>
      </c>
      <c r="AD406" s="3">
        <v>6</v>
      </c>
      <c r="AE406" s="5"/>
      <c r="AF406" s="3">
        <v>2</v>
      </c>
      <c r="AG406" s="3" t="s">
        <v>3403</v>
      </c>
      <c r="AH406" s="3" t="s">
        <v>197</v>
      </c>
      <c r="AI406" s="3">
        <v>2</v>
      </c>
      <c r="AJ406" s="3" t="s">
        <v>3404</v>
      </c>
      <c r="AK406" s="3" t="s">
        <v>111</v>
      </c>
      <c r="AL406" s="3" t="s">
        <v>3405</v>
      </c>
      <c r="AM406" s="5"/>
      <c r="AN406" s="3" t="s">
        <v>3236</v>
      </c>
      <c r="AO406" s="6">
        <v>0.65625</v>
      </c>
      <c r="AP406" s="1">
        <f t="shared" si="144"/>
        <v>8</v>
      </c>
      <c r="AQ406" s="1">
        <f t="shared" si="145"/>
        <v>7</v>
      </c>
      <c r="AR406" s="1">
        <f t="shared" si="146"/>
        <v>8</v>
      </c>
      <c r="AS406" s="1">
        <f t="shared" si="147"/>
        <v>9</v>
      </c>
      <c r="AT406" s="1">
        <f t="shared" si="148"/>
        <v>0</v>
      </c>
      <c r="AU406" s="1">
        <f t="shared" si="149"/>
        <v>6</v>
      </c>
      <c r="AV406" s="1">
        <f t="shared" si="150"/>
        <v>0</v>
      </c>
      <c r="AW406" s="1">
        <f t="shared" si="151"/>
        <v>0</v>
      </c>
      <c r="AX406" s="1">
        <f t="shared" si="152"/>
        <v>4</v>
      </c>
      <c r="AY406" s="1">
        <f t="shared" si="153"/>
        <v>6</v>
      </c>
      <c r="AZ406" s="1">
        <f t="shared" si="154"/>
        <v>2</v>
      </c>
      <c r="BA406" s="1">
        <f t="shared" si="155"/>
        <v>5</v>
      </c>
      <c r="BB406" s="1">
        <f t="shared" si="156"/>
        <v>5</v>
      </c>
      <c r="BC406" s="21">
        <f t="shared" si="141"/>
        <v>6.4</v>
      </c>
      <c r="BD406" s="21">
        <f t="shared" si="142"/>
        <v>3</v>
      </c>
      <c r="BE406" s="21">
        <f t="shared" si="143"/>
        <v>4.333333333333333</v>
      </c>
      <c r="BF406" s="21">
        <f t="shared" si="123"/>
        <v>5.166666666666667</v>
      </c>
      <c r="BG406" s="3" t="s">
        <v>3219</v>
      </c>
    </row>
    <row r="407" spans="1:59" ht="13" x14ac:dyDescent="0.15">
      <c r="A407" s="2">
        <v>43559.117817129634</v>
      </c>
      <c r="B407" s="3" t="s">
        <v>29</v>
      </c>
      <c r="C407" s="3" t="s">
        <v>3237</v>
      </c>
      <c r="D407" s="3" t="s">
        <v>3219</v>
      </c>
      <c r="E407" s="58" t="s">
        <v>3220</v>
      </c>
      <c r="F407" s="3" t="s">
        <v>33</v>
      </c>
      <c r="G407" s="3" t="s">
        <v>3406</v>
      </c>
      <c r="H407" s="3" t="s">
        <v>35</v>
      </c>
      <c r="I407" s="3" t="s">
        <v>223</v>
      </c>
      <c r="J407" s="3" t="s">
        <v>3407</v>
      </c>
      <c r="K407" s="3">
        <v>9</v>
      </c>
      <c r="L407" s="3">
        <v>3</v>
      </c>
      <c r="M407" s="3">
        <v>2.2000000000000002</v>
      </c>
      <c r="N407" s="5"/>
      <c r="O407" s="3" t="s">
        <v>87</v>
      </c>
      <c r="P407" s="3" t="s">
        <v>3408</v>
      </c>
      <c r="Q407" s="3" t="s">
        <v>226</v>
      </c>
      <c r="R407" s="3" t="s">
        <v>3409</v>
      </c>
      <c r="S407" s="3">
        <v>8</v>
      </c>
      <c r="T407" s="3" t="s">
        <v>3410</v>
      </c>
      <c r="U407" s="3" t="s">
        <v>91</v>
      </c>
      <c r="V407" s="3" t="s">
        <v>3411</v>
      </c>
      <c r="W407" s="3" t="s">
        <v>48</v>
      </c>
      <c r="X407" s="3" t="s">
        <v>3412</v>
      </c>
      <c r="Y407" s="3" t="s">
        <v>50</v>
      </c>
      <c r="Z407" s="3" t="s">
        <v>3413</v>
      </c>
      <c r="AA407" s="3">
        <v>7</v>
      </c>
      <c r="AB407" s="3">
        <v>74</v>
      </c>
      <c r="AC407" s="3" t="s">
        <v>3414</v>
      </c>
      <c r="AD407" s="3">
        <v>9</v>
      </c>
      <c r="AE407" s="3" t="s">
        <v>3415</v>
      </c>
      <c r="AF407" s="3" t="s">
        <v>208</v>
      </c>
      <c r="AG407" s="3" t="s">
        <v>3416</v>
      </c>
      <c r="AH407" s="3" t="s">
        <v>176</v>
      </c>
      <c r="AI407" s="3">
        <v>13</v>
      </c>
      <c r="AJ407" s="3" t="s">
        <v>3417</v>
      </c>
      <c r="AK407" s="3">
        <v>9</v>
      </c>
      <c r="AL407" s="3" t="s">
        <v>3418</v>
      </c>
      <c r="AM407" s="5"/>
      <c r="AN407" s="3" t="s">
        <v>3236</v>
      </c>
      <c r="AO407" s="6">
        <v>0.70833333333575865</v>
      </c>
      <c r="AP407" s="1">
        <f t="shared" si="144"/>
        <v>10</v>
      </c>
      <c r="AQ407" s="1">
        <f t="shared" si="145"/>
        <v>9</v>
      </c>
      <c r="AR407" s="1">
        <f t="shared" si="146"/>
        <v>10</v>
      </c>
      <c r="AS407" s="1">
        <f t="shared" si="147"/>
        <v>10</v>
      </c>
      <c r="AT407" s="1">
        <f t="shared" si="148"/>
        <v>8</v>
      </c>
      <c r="AU407" s="1">
        <f t="shared" si="149"/>
        <v>0</v>
      </c>
      <c r="AV407" s="1">
        <f t="shared" si="150"/>
        <v>0</v>
      </c>
      <c r="AW407" s="1">
        <f t="shared" si="151"/>
        <v>0</v>
      </c>
      <c r="AX407" s="1">
        <f t="shared" si="152"/>
        <v>7</v>
      </c>
      <c r="AY407" s="1">
        <f t="shared" si="153"/>
        <v>9</v>
      </c>
      <c r="AZ407" s="1">
        <f t="shared" si="154"/>
        <v>10</v>
      </c>
      <c r="BA407" s="1">
        <f t="shared" si="155"/>
        <v>10</v>
      </c>
      <c r="BB407" s="1">
        <f t="shared" si="156"/>
        <v>9</v>
      </c>
      <c r="BC407" s="21">
        <f t="shared" si="141"/>
        <v>9.4</v>
      </c>
      <c r="BD407" s="21">
        <f t="shared" si="142"/>
        <v>0</v>
      </c>
      <c r="BE407" s="21">
        <f t="shared" si="143"/>
        <v>8.8333333333333339</v>
      </c>
      <c r="BF407" s="21">
        <f t="shared" si="123"/>
        <v>7.3666666666666663</v>
      </c>
      <c r="BG407" s="3" t="s">
        <v>3219</v>
      </c>
    </row>
    <row r="408" spans="1:59" ht="13" x14ac:dyDescent="0.15">
      <c r="A408" s="2">
        <v>43559.123073587965</v>
      </c>
      <c r="B408" s="3" t="s">
        <v>29</v>
      </c>
      <c r="C408" s="3" t="s">
        <v>3237</v>
      </c>
      <c r="D408" s="3" t="s">
        <v>3219</v>
      </c>
      <c r="E408" s="58" t="s">
        <v>3220</v>
      </c>
      <c r="F408" s="3" t="s">
        <v>147</v>
      </c>
      <c r="G408" s="3" t="s">
        <v>3419</v>
      </c>
      <c r="H408" s="3" t="s">
        <v>66</v>
      </c>
      <c r="I408" s="3" t="s">
        <v>36</v>
      </c>
      <c r="J408" s="3" t="s">
        <v>3420</v>
      </c>
      <c r="K408" s="3" t="s">
        <v>68</v>
      </c>
      <c r="L408" s="3">
        <v>3.94</v>
      </c>
      <c r="M408" s="3">
        <v>3.2</v>
      </c>
      <c r="N408" s="3" t="s">
        <v>3421</v>
      </c>
      <c r="O408" s="3" t="s">
        <v>87</v>
      </c>
      <c r="P408" s="3" t="s">
        <v>3422</v>
      </c>
      <c r="Q408" s="3">
        <v>8</v>
      </c>
      <c r="R408" s="3" t="s">
        <v>3423</v>
      </c>
      <c r="S408" s="3" t="s">
        <v>90</v>
      </c>
      <c r="T408" s="3" t="s">
        <v>3226</v>
      </c>
      <c r="U408" s="3">
        <v>8</v>
      </c>
      <c r="V408" s="3" t="s">
        <v>3424</v>
      </c>
      <c r="W408" s="3">
        <v>9</v>
      </c>
      <c r="X408" s="3" t="s">
        <v>3425</v>
      </c>
      <c r="Y408" s="3">
        <v>8</v>
      </c>
      <c r="Z408" s="3" t="s">
        <v>3426</v>
      </c>
      <c r="AA408" s="3">
        <v>2</v>
      </c>
      <c r="AB408" s="3">
        <v>87</v>
      </c>
      <c r="AC408" s="3" t="s">
        <v>3427</v>
      </c>
      <c r="AD408" s="3">
        <v>4</v>
      </c>
      <c r="AE408" s="3" t="s">
        <v>3428</v>
      </c>
      <c r="AF408" s="3">
        <v>9</v>
      </c>
      <c r="AG408" s="3" t="s">
        <v>3429</v>
      </c>
      <c r="AH408" s="3">
        <v>2</v>
      </c>
      <c r="AI408" s="3">
        <v>1</v>
      </c>
      <c r="AJ408" s="3" t="s">
        <v>3430</v>
      </c>
      <c r="AK408" s="3">
        <v>8</v>
      </c>
      <c r="AL408" s="3" t="s">
        <v>3431</v>
      </c>
      <c r="AM408" s="5"/>
      <c r="AN408" s="3" t="s">
        <v>3236</v>
      </c>
      <c r="AO408" s="6">
        <v>0.64305555555620231</v>
      </c>
      <c r="AP408" s="1">
        <f t="shared" si="144"/>
        <v>5</v>
      </c>
      <c r="AQ408" s="1">
        <f t="shared" si="145"/>
        <v>10</v>
      </c>
      <c r="AR408" s="1">
        <f t="shared" si="146"/>
        <v>10</v>
      </c>
      <c r="AS408" s="1">
        <f t="shared" si="147"/>
        <v>8</v>
      </c>
      <c r="AT408" s="1">
        <f t="shared" si="148"/>
        <v>0</v>
      </c>
      <c r="AU408" s="1">
        <f t="shared" si="149"/>
        <v>8</v>
      </c>
      <c r="AV408" s="1">
        <f t="shared" si="150"/>
        <v>9</v>
      </c>
      <c r="AW408" s="1">
        <f t="shared" si="151"/>
        <v>8</v>
      </c>
      <c r="AX408" s="1">
        <f t="shared" si="152"/>
        <v>2</v>
      </c>
      <c r="AY408" s="1">
        <f t="shared" si="153"/>
        <v>4</v>
      </c>
      <c r="AZ408" s="1">
        <f t="shared" si="154"/>
        <v>9</v>
      </c>
      <c r="BA408" s="1">
        <f t="shared" si="155"/>
        <v>2</v>
      </c>
      <c r="BB408" s="1">
        <f t="shared" si="156"/>
        <v>8</v>
      </c>
      <c r="BC408" s="21">
        <f t="shared" si="141"/>
        <v>6.6</v>
      </c>
      <c r="BD408" s="21">
        <f t="shared" si="142"/>
        <v>8.3333333333333339</v>
      </c>
      <c r="BE408" s="21">
        <f t="shared" si="143"/>
        <v>3.5</v>
      </c>
      <c r="BF408" s="21">
        <f t="shared" si="123"/>
        <v>6.4666666666666668</v>
      </c>
      <c r="BG408" s="3" t="s">
        <v>3219</v>
      </c>
    </row>
    <row r="409" spans="1:59" ht="13" x14ac:dyDescent="0.15">
      <c r="A409" s="2">
        <v>43559.125662615741</v>
      </c>
      <c r="B409" s="3" t="s">
        <v>29</v>
      </c>
      <c r="C409" s="3" t="s">
        <v>3237</v>
      </c>
      <c r="D409" s="3" t="s">
        <v>3219</v>
      </c>
      <c r="E409" s="58" t="s">
        <v>3220</v>
      </c>
      <c r="F409" s="3" t="s">
        <v>147</v>
      </c>
      <c r="G409" s="3" t="s">
        <v>3432</v>
      </c>
      <c r="H409" s="3" t="s">
        <v>66</v>
      </c>
      <c r="I409" s="3">
        <v>7</v>
      </c>
      <c r="J409" s="3" t="s">
        <v>3433</v>
      </c>
      <c r="K409" s="3" t="s">
        <v>68</v>
      </c>
      <c r="L409" s="3">
        <v>3.17</v>
      </c>
      <c r="M409" s="3">
        <v>2.2999999999999998</v>
      </c>
      <c r="N409" s="3" t="s">
        <v>3434</v>
      </c>
      <c r="O409" s="3" t="s">
        <v>87</v>
      </c>
      <c r="P409" s="3" t="s">
        <v>3422</v>
      </c>
      <c r="Q409" s="3">
        <v>7</v>
      </c>
      <c r="R409" s="3" t="s">
        <v>3435</v>
      </c>
      <c r="S409" s="3">
        <v>7</v>
      </c>
      <c r="T409" s="3" t="s">
        <v>3436</v>
      </c>
      <c r="U409" s="3">
        <v>9</v>
      </c>
      <c r="V409" s="3" t="s">
        <v>3437</v>
      </c>
      <c r="W409" s="3">
        <v>8</v>
      </c>
      <c r="X409" s="3" t="s">
        <v>3438</v>
      </c>
      <c r="Y409" s="3" t="s">
        <v>50</v>
      </c>
      <c r="Z409" s="3" t="s">
        <v>3439</v>
      </c>
      <c r="AA409" s="3">
        <v>1</v>
      </c>
      <c r="AB409" s="5"/>
      <c r="AC409" s="3" t="s">
        <v>3440</v>
      </c>
      <c r="AD409" s="3">
        <v>2</v>
      </c>
      <c r="AE409" s="3" t="s">
        <v>3441</v>
      </c>
      <c r="AF409" s="3">
        <v>7</v>
      </c>
      <c r="AG409" s="3" t="s">
        <v>3442</v>
      </c>
      <c r="AH409" s="3" t="s">
        <v>176</v>
      </c>
      <c r="AI409" s="3">
        <v>15</v>
      </c>
      <c r="AJ409" s="3" t="s">
        <v>3443</v>
      </c>
      <c r="AK409" s="3" t="s">
        <v>60</v>
      </c>
      <c r="AL409" s="3" t="s">
        <v>3444</v>
      </c>
      <c r="AM409" s="5"/>
      <c r="AN409" s="3" t="s">
        <v>3236</v>
      </c>
      <c r="AO409" s="6">
        <v>0.66666666666424135</v>
      </c>
      <c r="AP409" s="1">
        <f t="shared" si="144"/>
        <v>7</v>
      </c>
      <c r="AQ409" s="1">
        <f t="shared" si="145"/>
        <v>10</v>
      </c>
      <c r="AR409" s="1">
        <f t="shared" si="146"/>
        <v>10</v>
      </c>
      <c r="AS409" s="1">
        <f t="shared" si="147"/>
        <v>7</v>
      </c>
      <c r="AT409" s="1">
        <f t="shared" si="148"/>
        <v>7</v>
      </c>
      <c r="AU409" s="1">
        <f t="shared" si="149"/>
        <v>9</v>
      </c>
      <c r="AV409" s="1">
        <f t="shared" si="150"/>
        <v>8</v>
      </c>
      <c r="AW409" s="1">
        <f t="shared" si="151"/>
        <v>0</v>
      </c>
      <c r="AX409" s="1">
        <f t="shared" si="152"/>
        <v>1</v>
      </c>
      <c r="AY409" s="1">
        <f t="shared" si="153"/>
        <v>2</v>
      </c>
      <c r="AZ409" s="1">
        <f t="shared" si="154"/>
        <v>7</v>
      </c>
      <c r="BA409" s="1">
        <f t="shared" si="155"/>
        <v>10</v>
      </c>
      <c r="BB409" s="1">
        <f t="shared" si="156"/>
        <v>10</v>
      </c>
      <c r="BC409" s="21">
        <f t="shared" si="141"/>
        <v>8.1999999999999993</v>
      </c>
      <c r="BD409" s="21">
        <f t="shared" si="142"/>
        <v>7.166666666666667</v>
      </c>
      <c r="BE409" s="21">
        <f t="shared" si="143"/>
        <v>5.166666666666667</v>
      </c>
      <c r="BF409" s="21">
        <f t="shared" si="123"/>
        <v>7.5666666666666664</v>
      </c>
      <c r="BG409" s="3" t="s">
        <v>3219</v>
      </c>
    </row>
    <row r="410" spans="1:59" ht="13" x14ac:dyDescent="0.15">
      <c r="A410" s="2">
        <v>43559.128726979165</v>
      </c>
      <c r="B410" s="3" t="s">
        <v>29</v>
      </c>
      <c r="C410" s="3" t="s">
        <v>3237</v>
      </c>
      <c r="D410" s="3" t="s">
        <v>3219</v>
      </c>
      <c r="E410" s="58" t="s">
        <v>3220</v>
      </c>
      <c r="F410" s="3" t="s">
        <v>178</v>
      </c>
      <c r="G410" s="3" t="s">
        <v>3445</v>
      </c>
      <c r="H410" s="3" t="s">
        <v>264</v>
      </c>
      <c r="I410" s="3">
        <v>9</v>
      </c>
      <c r="J410" s="3" t="s">
        <v>3446</v>
      </c>
      <c r="K410" s="3" t="s">
        <v>68</v>
      </c>
      <c r="L410" s="3">
        <v>6</v>
      </c>
      <c r="M410" s="3">
        <v>5.16</v>
      </c>
      <c r="N410" s="3" t="s">
        <v>3447</v>
      </c>
      <c r="O410" s="3" t="s">
        <v>87</v>
      </c>
      <c r="P410" s="3" t="s">
        <v>3422</v>
      </c>
      <c r="Q410" s="3" t="s">
        <v>226</v>
      </c>
      <c r="R410" s="3" t="s">
        <v>3448</v>
      </c>
      <c r="S410" s="3">
        <v>7</v>
      </c>
      <c r="T410" s="3" t="s">
        <v>3449</v>
      </c>
      <c r="U410" s="3" t="s">
        <v>183</v>
      </c>
      <c r="V410" s="3" t="s">
        <v>3450</v>
      </c>
      <c r="W410" s="3" t="s">
        <v>48</v>
      </c>
      <c r="X410" s="3" t="s">
        <v>3451</v>
      </c>
      <c r="Y410" s="3" t="s">
        <v>92</v>
      </c>
      <c r="Z410" s="3" t="s">
        <v>3452</v>
      </c>
      <c r="AA410" s="3">
        <v>4</v>
      </c>
      <c r="AB410" s="3">
        <v>77</v>
      </c>
      <c r="AC410" s="5"/>
      <c r="AD410" s="3" t="s">
        <v>343</v>
      </c>
      <c r="AE410" s="3" t="s">
        <v>3453</v>
      </c>
      <c r="AF410" s="3">
        <v>4</v>
      </c>
      <c r="AG410" s="3" t="s">
        <v>3454</v>
      </c>
      <c r="AH410" s="3">
        <v>6</v>
      </c>
      <c r="AI410" s="3">
        <v>3</v>
      </c>
      <c r="AJ410" s="3" t="s">
        <v>3455</v>
      </c>
      <c r="AK410" s="3">
        <v>8</v>
      </c>
      <c r="AL410" s="3" t="s">
        <v>3456</v>
      </c>
      <c r="AM410" s="5"/>
      <c r="AN410" s="3" t="s">
        <v>3236</v>
      </c>
      <c r="AO410" s="6">
        <v>0.64583333333575865</v>
      </c>
      <c r="AP410" s="1">
        <f t="shared" si="144"/>
        <v>9</v>
      </c>
      <c r="AQ410" s="1">
        <f t="shared" si="145"/>
        <v>10</v>
      </c>
      <c r="AR410" s="1">
        <f t="shared" si="146"/>
        <v>10</v>
      </c>
      <c r="AS410" s="1">
        <f t="shared" si="147"/>
        <v>10</v>
      </c>
      <c r="AT410" s="1">
        <f t="shared" si="148"/>
        <v>7</v>
      </c>
      <c r="AU410" s="1">
        <f t="shared" si="149"/>
        <v>10</v>
      </c>
      <c r="AV410" s="1">
        <f t="shared" si="150"/>
        <v>0</v>
      </c>
      <c r="AW410" s="1">
        <f t="shared" si="151"/>
        <v>5</v>
      </c>
      <c r="AX410" s="1">
        <f t="shared" si="152"/>
        <v>4</v>
      </c>
      <c r="AY410" s="1">
        <f t="shared" si="153"/>
        <v>10</v>
      </c>
      <c r="AZ410" s="1">
        <f t="shared" si="154"/>
        <v>4</v>
      </c>
      <c r="BA410" s="1">
        <f t="shared" si="155"/>
        <v>6</v>
      </c>
      <c r="BB410" s="1">
        <f t="shared" si="156"/>
        <v>8</v>
      </c>
      <c r="BC410" s="21">
        <f t="shared" si="141"/>
        <v>9.1999999999999993</v>
      </c>
      <c r="BD410" s="21">
        <f t="shared" si="142"/>
        <v>5.833333333333333</v>
      </c>
      <c r="BE410" s="21">
        <f t="shared" si="143"/>
        <v>5.666666666666667</v>
      </c>
      <c r="BF410" s="21">
        <f t="shared" si="123"/>
        <v>7.7</v>
      </c>
      <c r="BG410" s="3" t="s">
        <v>3219</v>
      </c>
    </row>
    <row r="411" spans="1:59" ht="13" x14ac:dyDescent="0.15">
      <c r="A411" s="2">
        <v>43559.133320590277</v>
      </c>
      <c r="B411" s="3" t="s">
        <v>29</v>
      </c>
      <c r="C411" s="3" t="s">
        <v>3237</v>
      </c>
      <c r="D411" s="3" t="s">
        <v>3219</v>
      </c>
      <c r="E411" s="58" t="s">
        <v>3220</v>
      </c>
      <c r="F411" s="3" t="s">
        <v>178</v>
      </c>
      <c r="G411" s="3" t="s">
        <v>3457</v>
      </c>
      <c r="H411" s="3" t="s">
        <v>35</v>
      </c>
      <c r="I411" s="3" t="s">
        <v>36</v>
      </c>
      <c r="J411" s="3" t="s">
        <v>3458</v>
      </c>
      <c r="K411" s="3" t="s">
        <v>38</v>
      </c>
      <c r="L411" s="3">
        <v>2</v>
      </c>
      <c r="M411" s="3">
        <v>1.4</v>
      </c>
      <c r="N411" s="3" t="s">
        <v>3459</v>
      </c>
      <c r="O411" s="3" t="s">
        <v>40</v>
      </c>
      <c r="P411" s="3" t="s">
        <v>3460</v>
      </c>
      <c r="Q411" s="3" t="s">
        <v>42</v>
      </c>
      <c r="R411" s="3" t="s">
        <v>3461</v>
      </c>
      <c r="S411" s="3">
        <v>7</v>
      </c>
      <c r="T411" s="3" t="s">
        <v>3462</v>
      </c>
      <c r="U411" s="3" t="s">
        <v>183</v>
      </c>
      <c r="V411" s="3" t="s">
        <v>3463</v>
      </c>
      <c r="W411" s="3" t="s">
        <v>48</v>
      </c>
      <c r="X411" s="3" t="s">
        <v>3464</v>
      </c>
      <c r="Y411" s="3" t="s">
        <v>50</v>
      </c>
      <c r="Z411" s="3" t="s">
        <v>3465</v>
      </c>
      <c r="AA411" s="3">
        <v>7</v>
      </c>
      <c r="AB411" s="3">
        <v>77</v>
      </c>
      <c r="AC411" s="5"/>
      <c r="AD411" s="3">
        <v>7</v>
      </c>
      <c r="AE411" s="5"/>
      <c r="AF411" s="3" t="s">
        <v>275</v>
      </c>
      <c r="AG411" s="3" t="s">
        <v>3466</v>
      </c>
      <c r="AH411" s="3">
        <v>1</v>
      </c>
      <c r="AI411" s="3">
        <v>0</v>
      </c>
      <c r="AJ411" s="3" t="s">
        <v>3467</v>
      </c>
      <c r="AK411" s="3">
        <v>7</v>
      </c>
      <c r="AL411" s="3" t="s">
        <v>3468</v>
      </c>
      <c r="AM411" s="5"/>
      <c r="AN411" s="3" t="s">
        <v>3236</v>
      </c>
      <c r="AO411" s="6">
        <v>0.65486111110658385</v>
      </c>
      <c r="AP411" s="1">
        <f t="shared" si="144"/>
        <v>5</v>
      </c>
      <c r="AQ411" s="1">
        <f t="shared" si="145"/>
        <v>5</v>
      </c>
      <c r="AR411" s="1">
        <f t="shared" si="146"/>
        <v>5</v>
      </c>
      <c r="AS411" s="1">
        <f t="shared" si="147"/>
        <v>5</v>
      </c>
      <c r="AT411" s="1">
        <f t="shared" si="148"/>
        <v>7</v>
      </c>
      <c r="AU411" s="1">
        <f t="shared" si="149"/>
        <v>10</v>
      </c>
      <c r="AV411" s="1">
        <f t="shared" si="150"/>
        <v>0</v>
      </c>
      <c r="AW411" s="1">
        <f t="shared" si="151"/>
        <v>0</v>
      </c>
      <c r="AX411" s="1">
        <f t="shared" si="152"/>
        <v>7</v>
      </c>
      <c r="AY411" s="1">
        <f t="shared" si="153"/>
        <v>7</v>
      </c>
      <c r="AZ411" s="1">
        <f t="shared" si="154"/>
        <v>0</v>
      </c>
      <c r="BA411" s="1">
        <f t="shared" si="155"/>
        <v>1</v>
      </c>
      <c r="BB411" s="1">
        <f t="shared" si="156"/>
        <v>7</v>
      </c>
      <c r="BC411" s="21">
        <f t="shared" si="141"/>
        <v>5.4</v>
      </c>
      <c r="BD411" s="21">
        <f t="shared" si="142"/>
        <v>5</v>
      </c>
      <c r="BE411" s="21">
        <f t="shared" si="143"/>
        <v>3.8333333333333335</v>
      </c>
      <c r="BF411" s="21">
        <f t="shared" si="123"/>
        <v>5.166666666666667</v>
      </c>
      <c r="BG411" s="3" t="s">
        <v>3219</v>
      </c>
    </row>
    <row r="412" spans="1:59" ht="13" x14ac:dyDescent="0.15">
      <c r="A412" s="2">
        <v>43559.035178414357</v>
      </c>
      <c r="B412" s="3" t="s">
        <v>29</v>
      </c>
      <c r="C412" s="3" t="s">
        <v>3237</v>
      </c>
      <c r="D412" s="3" t="s">
        <v>3219</v>
      </c>
      <c r="E412" s="58" t="s">
        <v>3220</v>
      </c>
      <c r="F412" s="3" t="s">
        <v>187</v>
      </c>
      <c r="G412" s="3" t="s">
        <v>3469</v>
      </c>
      <c r="H412" s="3" t="s">
        <v>264</v>
      </c>
      <c r="I412" s="3">
        <v>8</v>
      </c>
      <c r="J412" s="3" t="s">
        <v>3470</v>
      </c>
      <c r="K412" s="3" t="s">
        <v>38</v>
      </c>
      <c r="L412" s="3">
        <v>1.8</v>
      </c>
      <c r="M412" s="3">
        <v>1.1599999999999999</v>
      </c>
      <c r="N412" s="3" t="s">
        <v>3471</v>
      </c>
      <c r="O412" s="3" t="s">
        <v>87</v>
      </c>
      <c r="P412" s="3" t="s">
        <v>3472</v>
      </c>
      <c r="Q412" s="3">
        <v>9</v>
      </c>
      <c r="R412" s="3" t="s">
        <v>3473</v>
      </c>
      <c r="S412" s="3" t="s">
        <v>44</v>
      </c>
      <c r="T412" s="3" t="s">
        <v>3474</v>
      </c>
      <c r="U412" s="3" t="s">
        <v>91</v>
      </c>
      <c r="V412" s="3" t="s">
        <v>3475</v>
      </c>
      <c r="W412" s="3" t="s">
        <v>74</v>
      </c>
      <c r="X412" s="3" t="s">
        <v>3476</v>
      </c>
      <c r="Y412" s="3" t="s">
        <v>50</v>
      </c>
      <c r="Z412" s="3" t="s">
        <v>3477</v>
      </c>
      <c r="AA412" s="3">
        <v>9</v>
      </c>
      <c r="AB412" s="3">
        <v>68</v>
      </c>
      <c r="AC412" s="3" t="s">
        <v>3478</v>
      </c>
      <c r="AD412" s="3">
        <v>9</v>
      </c>
      <c r="AE412" s="3" t="s">
        <v>3479</v>
      </c>
      <c r="AF412" s="3">
        <v>2</v>
      </c>
      <c r="AG412" s="3" t="s">
        <v>3480</v>
      </c>
      <c r="AH412" s="3" t="s">
        <v>58</v>
      </c>
      <c r="AI412" s="3">
        <v>0</v>
      </c>
      <c r="AJ412" s="3" t="s">
        <v>3481</v>
      </c>
      <c r="AK412" s="3">
        <v>9</v>
      </c>
      <c r="AL412" s="3" t="s">
        <v>3482</v>
      </c>
      <c r="AM412" s="3" t="s">
        <v>3483</v>
      </c>
      <c r="AN412" s="3" t="s">
        <v>3236</v>
      </c>
      <c r="AO412" s="6">
        <v>0.66944444444379769</v>
      </c>
      <c r="AP412" s="1">
        <f t="shared" si="144"/>
        <v>8</v>
      </c>
      <c r="AQ412" s="1">
        <f t="shared" si="145"/>
        <v>5</v>
      </c>
      <c r="AR412" s="1">
        <f t="shared" si="146"/>
        <v>10</v>
      </c>
      <c r="AS412" s="1">
        <f t="shared" si="147"/>
        <v>9</v>
      </c>
      <c r="AT412" s="1">
        <f t="shared" si="148"/>
        <v>5</v>
      </c>
      <c r="AU412" s="1">
        <f t="shared" si="149"/>
        <v>0</v>
      </c>
      <c r="AV412" s="1">
        <f t="shared" si="150"/>
        <v>5</v>
      </c>
      <c r="AW412" s="1">
        <f t="shared" si="151"/>
        <v>0</v>
      </c>
      <c r="AX412" s="1">
        <f t="shared" si="152"/>
        <v>9</v>
      </c>
      <c r="AY412" s="1">
        <f t="shared" si="153"/>
        <v>9</v>
      </c>
      <c r="AZ412" s="1">
        <f t="shared" si="154"/>
        <v>2</v>
      </c>
      <c r="BA412" s="1">
        <f t="shared" si="155"/>
        <v>0</v>
      </c>
      <c r="BB412" s="1">
        <f t="shared" si="156"/>
        <v>9</v>
      </c>
      <c r="BC412" s="21">
        <f t="shared" si="141"/>
        <v>7.4</v>
      </c>
      <c r="BD412" s="21">
        <f t="shared" si="142"/>
        <v>1.6666666666666667</v>
      </c>
      <c r="BE412" s="21">
        <f t="shared" si="143"/>
        <v>4.833333333333333</v>
      </c>
      <c r="BF412" s="21">
        <f t="shared" si="123"/>
        <v>5.9</v>
      </c>
      <c r="BG412" s="3" t="s">
        <v>3219</v>
      </c>
    </row>
    <row r="413" spans="1:59" ht="13" x14ac:dyDescent="0.15">
      <c r="A413" s="2">
        <v>43559.120054999999</v>
      </c>
      <c r="B413" s="3" t="s">
        <v>29</v>
      </c>
      <c r="C413" s="3" t="s">
        <v>3237</v>
      </c>
      <c r="D413" s="3" t="s">
        <v>3219</v>
      </c>
      <c r="E413" s="58" t="s">
        <v>3220</v>
      </c>
      <c r="F413" s="3" t="s">
        <v>147</v>
      </c>
      <c r="G413" s="3" t="s">
        <v>3484</v>
      </c>
      <c r="H413" s="3" t="s">
        <v>264</v>
      </c>
      <c r="I413" s="3">
        <v>9</v>
      </c>
      <c r="J413" s="3" t="s">
        <v>3485</v>
      </c>
      <c r="K413" s="3" t="s">
        <v>68</v>
      </c>
      <c r="L413" s="3">
        <v>3.8</v>
      </c>
      <c r="M413" s="3">
        <v>2</v>
      </c>
      <c r="N413" s="5"/>
      <c r="O413" s="3" t="s">
        <v>87</v>
      </c>
      <c r="P413" s="3" t="s">
        <v>3486</v>
      </c>
      <c r="Q413" s="3">
        <v>3</v>
      </c>
      <c r="R413" s="3" t="s">
        <v>3487</v>
      </c>
      <c r="S413" s="3" t="s">
        <v>90</v>
      </c>
      <c r="T413" s="3" t="s">
        <v>846</v>
      </c>
      <c r="U413" s="3">
        <v>8</v>
      </c>
      <c r="V413" s="3" t="s">
        <v>3488</v>
      </c>
      <c r="W413" s="3" t="s">
        <v>74</v>
      </c>
      <c r="X413" s="3" t="s">
        <v>3489</v>
      </c>
      <c r="Y413" s="3" t="s">
        <v>50</v>
      </c>
      <c r="Z413" s="3" t="s">
        <v>3490</v>
      </c>
      <c r="AA413" s="3">
        <v>4</v>
      </c>
      <c r="AB413" s="3">
        <v>77</v>
      </c>
      <c r="AC413" s="3" t="s">
        <v>3491</v>
      </c>
      <c r="AD413" s="3">
        <v>8</v>
      </c>
      <c r="AE413" s="3" t="s">
        <v>3492</v>
      </c>
      <c r="AF413" s="3">
        <v>4</v>
      </c>
      <c r="AG413" s="3" t="s">
        <v>3493</v>
      </c>
      <c r="AH413" s="3" t="s">
        <v>197</v>
      </c>
      <c r="AI413" s="3">
        <v>0</v>
      </c>
      <c r="AJ413" s="3" t="s">
        <v>3494</v>
      </c>
      <c r="AK413" s="3">
        <v>6</v>
      </c>
      <c r="AL413" s="3" t="s">
        <v>3495</v>
      </c>
      <c r="AM413" s="5"/>
      <c r="AN413" s="3" t="s">
        <v>3236</v>
      </c>
      <c r="AO413" s="6">
        <v>0.69444444444525288</v>
      </c>
      <c r="AP413" s="1">
        <f t="shared" si="144"/>
        <v>9</v>
      </c>
      <c r="AQ413" s="1">
        <f t="shared" si="145"/>
        <v>10</v>
      </c>
      <c r="AR413" s="1">
        <f t="shared" si="146"/>
        <v>10</v>
      </c>
      <c r="AS413" s="1">
        <f t="shared" si="147"/>
        <v>3</v>
      </c>
      <c r="AT413" s="1">
        <f t="shared" si="148"/>
        <v>0</v>
      </c>
      <c r="AU413" s="1">
        <f t="shared" si="149"/>
        <v>8</v>
      </c>
      <c r="AV413" s="1">
        <f t="shared" si="150"/>
        <v>5</v>
      </c>
      <c r="AW413" s="1">
        <f t="shared" si="151"/>
        <v>0</v>
      </c>
      <c r="AX413" s="1">
        <f t="shared" si="152"/>
        <v>4</v>
      </c>
      <c r="AY413" s="1">
        <f t="shared" si="153"/>
        <v>8</v>
      </c>
      <c r="AZ413" s="1">
        <f t="shared" si="154"/>
        <v>4</v>
      </c>
      <c r="BA413" s="1">
        <f t="shared" si="155"/>
        <v>5</v>
      </c>
      <c r="BB413" s="1">
        <f t="shared" si="156"/>
        <v>6</v>
      </c>
      <c r="BC413" s="21">
        <f t="shared" si="141"/>
        <v>6.4</v>
      </c>
      <c r="BD413" s="21">
        <f t="shared" si="142"/>
        <v>5.666666666666667</v>
      </c>
      <c r="BE413" s="21">
        <f t="shared" si="143"/>
        <v>5</v>
      </c>
      <c r="BF413" s="21">
        <f t="shared" si="123"/>
        <v>5.9333333333333336</v>
      </c>
      <c r="BG413" s="3" t="s">
        <v>3219</v>
      </c>
    </row>
    <row r="414" spans="1:59" ht="13" x14ac:dyDescent="0.15">
      <c r="A414" s="2">
        <v>43537.721028159722</v>
      </c>
      <c r="B414" s="3" t="s">
        <v>29</v>
      </c>
      <c r="C414" s="3" t="s">
        <v>3496</v>
      </c>
      <c r="D414" s="3" t="s">
        <v>3497</v>
      </c>
      <c r="E414" s="58" t="s">
        <v>3498</v>
      </c>
      <c r="F414" s="3" t="s">
        <v>315</v>
      </c>
      <c r="G414" s="3" t="s">
        <v>3499</v>
      </c>
      <c r="H414" s="3" t="s">
        <v>264</v>
      </c>
      <c r="I414" s="3">
        <v>4</v>
      </c>
      <c r="J414" s="3" t="s">
        <v>3500</v>
      </c>
      <c r="K414" s="3">
        <v>3</v>
      </c>
      <c r="L414" s="4">
        <v>2.2000000000000002</v>
      </c>
      <c r="M414" s="3">
        <v>0.8</v>
      </c>
      <c r="N414" s="3" t="s">
        <v>3501</v>
      </c>
      <c r="O414" s="3">
        <v>8</v>
      </c>
      <c r="P414" s="3" t="s">
        <v>3502</v>
      </c>
      <c r="Q414" s="3">
        <v>6</v>
      </c>
      <c r="R414" s="3" t="s">
        <v>3503</v>
      </c>
      <c r="S414" s="3">
        <v>4</v>
      </c>
      <c r="T414" s="3" t="s">
        <v>3504</v>
      </c>
      <c r="U414" s="3" t="s">
        <v>91</v>
      </c>
      <c r="V414" s="5"/>
      <c r="W414" s="3" t="s">
        <v>48</v>
      </c>
      <c r="X414" s="5"/>
      <c r="Y414" s="3" t="s">
        <v>50</v>
      </c>
      <c r="Z414" s="5"/>
      <c r="AA414" s="3">
        <v>8</v>
      </c>
      <c r="AB414" s="3">
        <v>59</v>
      </c>
      <c r="AC414" s="5"/>
      <c r="AD414" s="3">
        <v>8</v>
      </c>
      <c r="AE414" s="3" t="s">
        <v>3505</v>
      </c>
      <c r="AF414" s="3" t="s">
        <v>275</v>
      </c>
      <c r="AG414" s="5"/>
      <c r="AH414" s="3">
        <v>9</v>
      </c>
      <c r="AI414" s="3">
        <v>28</v>
      </c>
      <c r="AJ414" s="3" t="s">
        <v>3506</v>
      </c>
      <c r="AK414" s="3">
        <v>9</v>
      </c>
      <c r="AL414" s="3" t="s">
        <v>3507</v>
      </c>
      <c r="AM414" s="3" t="s">
        <v>3508</v>
      </c>
      <c r="AN414" s="3" t="s">
        <v>3509</v>
      </c>
      <c r="AO414" s="6">
        <v>0.49305555555474712</v>
      </c>
      <c r="AP414" s="1">
        <f t="shared" si="144"/>
        <v>4</v>
      </c>
      <c r="AQ414" s="1">
        <f t="shared" si="145"/>
        <v>3</v>
      </c>
      <c r="AR414" s="1">
        <f t="shared" si="146"/>
        <v>8</v>
      </c>
      <c r="AS414" s="1">
        <f t="shared" si="147"/>
        <v>6</v>
      </c>
      <c r="AT414" s="1">
        <f t="shared" si="148"/>
        <v>4</v>
      </c>
      <c r="AU414" s="1">
        <f t="shared" si="149"/>
        <v>0</v>
      </c>
      <c r="AV414" s="1">
        <f t="shared" si="150"/>
        <v>0</v>
      </c>
      <c r="AW414" s="1">
        <f t="shared" si="151"/>
        <v>0</v>
      </c>
      <c r="AX414" s="1">
        <f t="shared" si="152"/>
        <v>8</v>
      </c>
      <c r="AY414" s="1">
        <f t="shared" si="153"/>
        <v>8</v>
      </c>
      <c r="AZ414" s="1">
        <f t="shared" si="154"/>
        <v>0</v>
      </c>
      <c r="BA414" s="1">
        <f t="shared" si="155"/>
        <v>9</v>
      </c>
      <c r="BB414" s="1">
        <f t="shared" si="156"/>
        <v>9</v>
      </c>
      <c r="BC414" s="21">
        <f t="shared" si="141"/>
        <v>5</v>
      </c>
      <c r="BD414" s="21">
        <f t="shared" si="142"/>
        <v>0</v>
      </c>
      <c r="BE414" s="21">
        <f t="shared" si="143"/>
        <v>7</v>
      </c>
      <c r="BF414" s="21">
        <f t="shared" si="123"/>
        <v>4.8</v>
      </c>
      <c r="BG414" s="3" t="s">
        <v>3497</v>
      </c>
    </row>
    <row r="415" spans="1:59" ht="13" x14ac:dyDescent="0.15">
      <c r="A415" s="2">
        <v>43544.454731782404</v>
      </c>
      <c r="B415" s="3" t="s">
        <v>29</v>
      </c>
      <c r="C415" s="3" t="s">
        <v>3496</v>
      </c>
      <c r="D415" s="3" t="s">
        <v>3497</v>
      </c>
      <c r="E415" s="58" t="s">
        <v>3498</v>
      </c>
      <c r="F415" s="3" t="s">
        <v>187</v>
      </c>
      <c r="G415" s="3" t="s">
        <v>3510</v>
      </c>
      <c r="H415" s="3" t="s">
        <v>264</v>
      </c>
      <c r="I415" s="3" t="s">
        <v>36</v>
      </c>
      <c r="J415" s="3" t="s">
        <v>3511</v>
      </c>
      <c r="K415" s="3">
        <v>8</v>
      </c>
      <c r="L415" s="3">
        <v>2.63</v>
      </c>
      <c r="M415" s="3">
        <v>1.42</v>
      </c>
      <c r="N415" s="3" t="s">
        <v>3512</v>
      </c>
      <c r="O415" s="3">
        <v>8</v>
      </c>
      <c r="P415" s="3" t="s">
        <v>3513</v>
      </c>
      <c r="Q415" s="3">
        <v>7</v>
      </c>
      <c r="R415" s="3" t="s">
        <v>3514</v>
      </c>
      <c r="S415" s="3" t="s">
        <v>44</v>
      </c>
      <c r="T415" s="3" t="s">
        <v>3515</v>
      </c>
      <c r="U415" s="3">
        <v>2</v>
      </c>
      <c r="V415" s="3" t="s">
        <v>3516</v>
      </c>
      <c r="W415" s="3">
        <v>6</v>
      </c>
      <c r="X415" s="3" t="s">
        <v>3517</v>
      </c>
      <c r="Y415" s="3" t="s">
        <v>50</v>
      </c>
      <c r="Z415" s="5"/>
      <c r="AA415" s="3" t="s">
        <v>291</v>
      </c>
      <c r="AB415" s="3">
        <v>54</v>
      </c>
      <c r="AC415" s="5"/>
      <c r="AD415" s="3">
        <v>7</v>
      </c>
      <c r="AE415" s="3" t="s">
        <v>3518</v>
      </c>
      <c r="AF415" s="3">
        <v>2</v>
      </c>
      <c r="AG415" s="3" t="s">
        <v>3519</v>
      </c>
      <c r="AH415" s="3" t="s">
        <v>197</v>
      </c>
      <c r="AI415" s="3">
        <v>3</v>
      </c>
      <c r="AJ415" s="5"/>
      <c r="AK415" s="3">
        <v>8</v>
      </c>
      <c r="AL415" s="5"/>
      <c r="AM415" s="3" t="s">
        <v>3520</v>
      </c>
      <c r="AN415" s="3" t="s">
        <v>3509</v>
      </c>
      <c r="AO415" s="6">
        <v>0.69861111111094942</v>
      </c>
      <c r="AP415" s="1">
        <f t="shared" si="144"/>
        <v>5</v>
      </c>
      <c r="AQ415" s="1">
        <f t="shared" si="145"/>
        <v>8</v>
      </c>
      <c r="AR415" s="1">
        <f t="shared" si="146"/>
        <v>8</v>
      </c>
      <c r="AS415" s="1">
        <f t="shared" si="147"/>
        <v>7</v>
      </c>
      <c r="AT415" s="1">
        <f t="shared" si="148"/>
        <v>5</v>
      </c>
      <c r="AU415" s="1">
        <f t="shared" si="149"/>
        <v>2</v>
      </c>
      <c r="AV415" s="1">
        <f t="shared" si="150"/>
        <v>6</v>
      </c>
      <c r="AW415" s="1">
        <f t="shared" si="151"/>
        <v>0</v>
      </c>
      <c r="AX415" s="1">
        <f t="shared" si="152"/>
        <v>10</v>
      </c>
      <c r="AY415" s="1">
        <f t="shared" si="153"/>
        <v>7</v>
      </c>
      <c r="AZ415" s="1">
        <f t="shared" si="154"/>
        <v>2</v>
      </c>
      <c r="BA415" s="1">
        <f t="shared" si="155"/>
        <v>5</v>
      </c>
      <c r="BB415" s="1">
        <f t="shared" si="156"/>
        <v>8</v>
      </c>
      <c r="BC415" s="21">
        <f t="shared" si="141"/>
        <v>6.6</v>
      </c>
      <c r="BD415" s="21">
        <f t="shared" si="142"/>
        <v>3</v>
      </c>
      <c r="BE415" s="21">
        <f t="shared" si="143"/>
        <v>6.5</v>
      </c>
      <c r="BF415" s="21">
        <f t="shared" si="123"/>
        <v>6</v>
      </c>
      <c r="BG415" s="3" t="s">
        <v>3497</v>
      </c>
    </row>
    <row r="416" spans="1:59" ht="13" x14ac:dyDescent="0.15">
      <c r="A416" s="2">
        <v>43544.696478854166</v>
      </c>
      <c r="B416" s="3" t="s">
        <v>29</v>
      </c>
      <c r="C416" s="3" t="s">
        <v>3496</v>
      </c>
      <c r="D416" s="3" t="s">
        <v>3497</v>
      </c>
      <c r="E416" s="58" t="s">
        <v>3498</v>
      </c>
      <c r="F416" s="3" t="s">
        <v>64</v>
      </c>
      <c r="G416" s="3" t="s">
        <v>3521</v>
      </c>
      <c r="H416" s="3" t="s">
        <v>264</v>
      </c>
      <c r="I416" s="3" t="s">
        <v>36</v>
      </c>
      <c r="J416" s="3" t="s">
        <v>3522</v>
      </c>
      <c r="K416" s="3">
        <v>8</v>
      </c>
      <c r="L416" s="4">
        <v>2.6</v>
      </c>
      <c r="M416" s="4">
        <v>1.9</v>
      </c>
      <c r="N416" s="3" t="s">
        <v>3523</v>
      </c>
      <c r="O416" s="3">
        <v>9</v>
      </c>
      <c r="P416" s="5"/>
      <c r="Q416" s="3">
        <v>8</v>
      </c>
      <c r="R416" s="3" t="s">
        <v>3524</v>
      </c>
      <c r="S416" s="3" t="s">
        <v>44</v>
      </c>
      <c r="T416" s="3" t="s">
        <v>3525</v>
      </c>
      <c r="U416" s="3">
        <v>7</v>
      </c>
      <c r="V416" s="3" t="s">
        <v>3526</v>
      </c>
      <c r="W416" s="3" t="s">
        <v>48</v>
      </c>
      <c r="X416" s="5"/>
      <c r="Y416" s="3" t="s">
        <v>50</v>
      </c>
      <c r="Z416" s="5"/>
      <c r="AA416" s="3" t="s">
        <v>291</v>
      </c>
      <c r="AB416" s="3">
        <v>56</v>
      </c>
      <c r="AC416" s="5"/>
      <c r="AD416" s="3">
        <v>9</v>
      </c>
      <c r="AE416" s="5"/>
      <c r="AF416" s="3">
        <v>8</v>
      </c>
      <c r="AG416" s="3" t="s">
        <v>3527</v>
      </c>
      <c r="AH416" s="3">
        <v>7</v>
      </c>
      <c r="AI416" s="3">
        <v>7</v>
      </c>
      <c r="AJ416" s="3" t="s">
        <v>3528</v>
      </c>
      <c r="AK416" s="3">
        <v>9</v>
      </c>
      <c r="AL416" s="3" t="s">
        <v>3529</v>
      </c>
      <c r="AM416" s="3" t="s">
        <v>3530</v>
      </c>
      <c r="AN416" s="3" t="s">
        <v>3509</v>
      </c>
      <c r="AO416" s="6">
        <v>0.71944444444670808</v>
      </c>
      <c r="AP416" s="1">
        <f t="shared" si="144"/>
        <v>5</v>
      </c>
      <c r="AQ416" s="1">
        <f t="shared" si="145"/>
        <v>8</v>
      </c>
      <c r="AR416" s="1">
        <f t="shared" si="146"/>
        <v>9</v>
      </c>
      <c r="AS416" s="1">
        <f t="shared" si="147"/>
        <v>8</v>
      </c>
      <c r="AT416" s="1">
        <f t="shared" si="148"/>
        <v>5</v>
      </c>
      <c r="AU416" s="1">
        <f t="shared" si="149"/>
        <v>7</v>
      </c>
      <c r="AV416" s="1">
        <f t="shared" si="150"/>
        <v>0</v>
      </c>
      <c r="AW416" s="1">
        <f t="shared" si="151"/>
        <v>0</v>
      </c>
      <c r="AX416" s="1">
        <f t="shared" si="152"/>
        <v>10</v>
      </c>
      <c r="AY416" s="1">
        <f t="shared" si="153"/>
        <v>9</v>
      </c>
      <c r="AZ416" s="1">
        <f t="shared" si="154"/>
        <v>8</v>
      </c>
      <c r="BA416" s="1">
        <f t="shared" si="155"/>
        <v>7</v>
      </c>
      <c r="BB416" s="1">
        <f t="shared" si="156"/>
        <v>9</v>
      </c>
      <c r="BC416" s="21">
        <f t="shared" si="141"/>
        <v>7</v>
      </c>
      <c r="BD416" s="21">
        <f t="shared" si="142"/>
        <v>3.5</v>
      </c>
      <c r="BE416" s="21">
        <f t="shared" si="143"/>
        <v>8.5</v>
      </c>
      <c r="BF416" s="21">
        <f t="shared" si="123"/>
        <v>6.8</v>
      </c>
      <c r="BG416" s="3" t="s">
        <v>3497</v>
      </c>
    </row>
    <row r="417" spans="1:59" ht="13" x14ac:dyDescent="0.15">
      <c r="A417" s="2">
        <v>43553.564625347222</v>
      </c>
      <c r="B417" s="3" t="s">
        <v>29</v>
      </c>
      <c r="C417" s="3" t="s">
        <v>3496</v>
      </c>
      <c r="D417" s="3" t="s">
        <v>3497</v>
      </c>
      <c r="E417" s="58" t="s">
        <v>3498</v>
      </c>
      <c r="F417" s="3" t="s">
        <v>178</v>
      </c>
      <c r="G417" s="3" t="s">
        <v>3531</v>
      </c>
      <c r="H417" s="3" t="s">
        <v>264</v>
      </c>
      <c r="I417" s="3">
        <v>8</v>
      </c>
      <c r="J417" s="3" t="s">
        <v>3532</v>
      </c>
      <c r="K417" s="3" t="s">
        <v>68</v>
      </c>
      <c r="L417" s="4">
        <v>3.4</v>
      </c>
      <c r="M417" s="3">
        <v>2</v>
      </c>
      <c r="N417" s="3" t="s">
        <v>3533</v>
      </c>
      <c r="O417" s="3" t="s">
        <v>87</v>
      </c>
      <c r="P417" s="5"/>
      <c r="Q417" s="3">
        <v>9</v>
      </c>
      <c r="R417" s="3" t="s">
        <v>3534</v>
      </c>
      <c r="S417" s="3">
        <v>8</v>
      </c>
      <c r="T417" s="3" t="s">
        <v>3535</v>
      </c>
      <c r="U417" s="3">
        <v>6</v>
      </c>
      <c r="V417" s="3" t="s">
        <v>3536</v>
      </c>
      <c r="W417" s="3" t="s">
        <v>48</v>
      </c>
      <c r="X417" s="5"/>
      <c r="Y417" s="3" t="s">
        <v>50</v>
      </c>
      <c r="Z417" s="5"/>
      <c r="AA417" s="3" t="s">
        <v>291</v>
      </c>
      <c r="AB417" s="3">
        <v>50</v>
      </c>
      <c r="AC417" s="5"/>
      <c r="AD417" s="3" t="s">
        <v>343</v>
      </c>
      <c r="AE417" s="5"/>
      <c r="AF417" s="3">
        <v>1</v>
      </c>
      <c r="AG417" s="3" t="s">
        <v>3537</v>
      </c>
      <c r="AH417" s="3" t="s">
        <v>176</v>
      </c>
      <c r="AI417" s="3">
        <v>17</v>
      </c>
      <c r="AJ417" s="5"/>
      <c r="AK417" s="3" t="s">
        <v>60</v>
      </c>
      <c r="AL417" s="5"/>
      <c r="AM417" s="3" t="s">
        <v>3538</v>
      </c>
      <c r="AN417" s="3" t="s">
        <v>3509</v>
      </c>
      <c r="AO417" s="6">
        <v>0.47361111111240461</v>
      </c>
      <c r="AP417" s="1">
        <f t="shared" si="144"/>
        <v>8</v>
      </c>
      <c r="AQ417" s="1">
        <f t="shared" si="145"/>
        <v>10</v>
      </c>
      <c r="AR417" s="1">
        <f t="shared" si="146"/>
        <v>10</v>
      </c>
      <c r="AS417" s="1">
        <f t="shared" si="147"/>
        <v>9</v>
      </c>
      <c r="AT417" s="1">
        <f t="shared" si="148"/>
        <v>8</v>
      </c>
      <c r="AU417" s="1">
        <f t="shared" si="149"/>
        <v>6</v>
      </c>
      <c r="AV417" s="1">
        <f t="shared" si="150"/>
        <v>0</v>
      </c>
      <c r="AW417" s="1">
        <f t="shared" si="151"/>
        <v>0</v>
      </c>
      <c r="AX417" s="1">
        <f t="shared" si="152"/>
        <v>10</v>
      </c>
      <c r="AY417" s="1">
        <f t="shared" si="153"/>
        <v>10</v>
      </c>
      <c r="AZ417" s="1">
        <f t="shared" si="154"/>
        <v>1</v>
      </c>
      <c r="BA417" s="1">
        <f t="shared" si="155"/>
        <v>10</v>
      </c>
      <c r="BB417" s="1">
        <f t="shared" si="156"/>
        <v>10</v>
      </c>
      <c r="BC417" s="21">
        <f t="shared" si="141"/>
        <v>9</v>
      </c>
      <c r="BD417" s="21">
        <f t="shared" si="142"/>
        <v>3</v>
      </c>
      <c r="BE417" s="21">
        <f t="shared" si="143"/>
        <v>8.5</v>
      </c>
      <c r="BF417" s="21">
        <f t="shared" ref="BF417:BF480" si="157">((AP417*3)+(AQ417*3)+(AR417*3)+(AS417*3)+(AT417*3)+(AU417*3)+(AV417*2)+(AW417*1)+(AX417*2)+(AY417*1)+(AZ417*1)+(BA417*2)+(BB417*3))/30</f>
        <v>7.8</v>
      </c>
      <c r="BG417" s="3" t="s">
        <v>3497</v>
      </c>
    </row>
    <row r="418" spans="1:59" ht="13" x14ac:dyDescent="0.15">
      <c r="A418" s="2">
        <v>43553.623454664354</v>
      </c>
      <c r="B418" s="3" t="s">
        <v>29</v>
      </c>
      <c r="C418" s="3" t="s">
        <v>3496</v>
      </c>
      <c r="D418" s="3" t="s">
        <v>3497</v>
      </c>
      <c r="E418" s="58" t="s">
        <v>3498</v>
      </c>
      <c r="F418" s="3" t="s">
        <v>64</v>
      </c>
      <c r="G418" s="3" t="s">
        <v>3539</v>
      </c>
      <c r="H418" s="3" t="s">
        <v>264</v>
      </c>
      <c r="I418" s="3">
        <v>9</v>
      </c>
      <c r="J418" s="3" t="s">
        <v>3540</v>
      </c>
      <c r="K418" s="3">
        <v>9</v>
      </c>
      <c r="L418" s="4">
        <v>2.4</v>
      </c>
      <c r="M418" s="4">
        <v>1.3</v>
      </c>
      <c r="N418" s="5"/>
      <c r="O418" s="3" t="s">
        <v>87</v>
      </c>
      <c r="P418" s="5"/>
      <c r="Q418" s="3">
        <v>8</v>
      </c>
      <c r="R418" s="3" t="s">
        <v>3541</v>
      </c>
      <c r="S418" s="3">
        <v>8</v>
      </c>
      <c r="T418" s="3" t="s">
        <v>3542</v>
      </c>
      <c r="U418" s="3">
        <v>4</v>
      </c>
      <c r="V418" s="3" t="s">
        <v>3543</v>
      </c>
      <c r="W418" s="3" t="s">
        <v>48</v>
      </c>
      <c r="X418" s="5"/>
      <c r="Y418" s="3" t="s">
        <v>50</v>
      </c>
      <c r="Z418" s="5"/>
      <c r="AA418" s="3" t="s">
        <v>291</v>
      </c>
      <c r="AB418" s="3">
        <v>48</v>
      </c>
      <c r="AC418" s="5"/>
      <c r="AD418" s="3">
        <v>8</v>
      </c>
      <c r="AE418" s="3" t="s">
        <v>3544</v>
      </c>
      <c r="AF418" s="3">
        <v>1</v>
      </c>
      <c r="AG418" s="5"/>
      <c r="AH418" s="3">
        <v>9</v>
      </c>
      <c r="AI418" s="3">
        <v>8</v>
      </c>
      <c r="AJ418" s="5"/>
      <c r="AK418" s="3">
        <v>8</v>
      </c>
      <c r="AL418" s="5"/>
      <c r="AM418" s="3" t="s">
        <v>3545</v>
      </c>
      <c r="AN418" s="3" t="s">
        <v>3509</v>
      </c>
      <c r="AO418" s="6">
        <v>0.44999999999708962</v>
      </c>
      <c r="AP418" s="1">
        <f t="shared" si="144"/>
        <v>9</v>
      </c>
      <c r="AQ418" s="1">
        <f t="shared" si="145"/>
        <v>9</v>
      </c>
      <c r="AR418" s="1">
        <f t="shared" si="146"/>
        <v>10</v>
      </c>
      <c r="AS418" s="1">
        <f t="shared" si="147"/>
        <v>8</v>
      </c>
      <c r="AT418" s="1">
        <f t="shared" si="148"/>
        <v>8</v>
      </c>
      <c r="AU418" s="1">
        <f t="shared" si="149"/>
        <v>4</v>
      </c>
      <c r="AV418" s="1">
        <f t="shared" si="150"/>
        <v>0</v>
      </c>
      <c r="AW418" s="1">
        <f t="shared" si="151"/>
        <v>0</v>
      </c>
      <c r="AX418" s="1">
        <f t="shared" si="152"/>
        <v>10</v>
      </c>
      <c r="AY418" s="1">
        <f t="shared" si="153"/>
        <v>8</v>
      </c>
      <c r="AZ418" s="1">
        <f t="shared" si="154"/>
        <v>1</v>
      </c>
      <c r="BA418" s="1">
        <f t="shared" si="155"/>
        <v>9</v>
      </c>
      <c r="BB418" s="1">
        <f t="shared" si="156"/>
        <v>8</v>
      </c>
      <c r="BC418" s="21">
        <f t="shared" si="141"/>
        <v>8.8000000000000007</v>
      </c>
      <c r="BD418" s="21">
        <f t="shared" si="142"/>
        <v>2</v>
      </c>
      <c r="BE418" s="21">
        <f t="shared" si="143"/>
        <v>7.833333333333333</v>
      </c>
      <c r="BF418" s="21">
        <f t="shared" si="157"/>
        <v>7.166666666666667</v>
      </c>
      <c r="BG418" s="3" t="s">
        <v>3497</v>
      </c>
    </row>
    <row r="419" spans="1:59" ht="13" x14ac:dyDescent="0.15">
      <c r="A419" s="2">
        <v>43553.665395601856</v>
      </c>
      <c r="B419" s="3" t="s">
        <v>29</v>
      </c>
      <c r="C419" s="3" t="s">
        <v>3496</v>
      </c>
      <c r="D419" s="3" t="s">
        <v>3497</v>
      </c>
      <c r="E419" s="58" t="s">
        <v>3498</v>
      </c>
      <c r="F419" s="3" t="s">
        <v>187</v>
      </c>
      <c r="G419" s="3" t="s">
        <v>3546</v>
      </c>
      <c r="H419" s="3" t="s">
        <v>35</v>
      </c>
      <c r="I419" s="3">
        <v>9</v>
      </c>
      <c r="J419" s="5"/>
      <c r="K419" s="3">
        <v>9</v>
      </c>
      <c r="L419" s="4">
        <v>2.2000000000000002</v>
      </c>
      <c r="M419" s="3">
        <v>1.4</v>
      </c>
      <c r="N419" s="5"/>
      <c r="O419" s="3">
        <v>8</v>
      </c>
      <c r="P419" s="3" t="s">
        <v>3547</v>
      </c>
      <c r="Q419" s="3" t="s">
        <v>226</v>
      </c>
      <c r="R419" s="5"/>
      <c r="S419" s="3">
        <v>3</v>
      </c>
      <c r="T419" s="3" t="s">
        <v>3548</v>
      </c>
      <c r="U419" s="3" t="s">
        <v>183</v>
      </c>
      <c r="V419" s="5"/>
      <c r="W419" s="3" t="s">
        <v>48</v>
      </c>
      <c r="X419" s="5"/>
      <c r="Y419" s="3" t="s">
        <v>50</v>
      </c>
      <c r="Z419" s="5"/>
      <c r="AA419" s="3" t="s">
        <v>291</v>
      </c>
      <c r="AB419" s="3">
        <v>52</v>
      </c>
      <c r="AC419" s="5"/>
      <c r="AD419" s="3" t="s">
        <v>343</v>
      </c>
      <c r="AE419" s="5"/>
      <c r="AF419" s="3">
        <v>8</v>
      </c>
      <c r="AG419" s="3" t="s">
        <v>3549</v>
      </c>
      <c r="AH419" s="3" t="s">
        <v>176</v>
      </c>
      <c r="AI419" s="3">
        <v>6</v>
      </c>
      <c r="AJ419" s="5"/>
      <c r="AK419" s="3" t="s">
        <v>60</v>
      </c>
      <c r="AL419" s="5"/>
      <c r="AM419" s="3" t="s">
        <v>3550</v>
      </c>
      <c r="AN419" s="3" t="s">
        <v>3509</v>
      </c>
      <c r="AO419" s="6">
        <v>0.43472222222044365</v>
      </c>
      <c r="AP419" s="1">
        <f t="shared" si="144"/>
        <v>9</v>
      </c>
      <c r="AQ419" s="1">
        <f t="shared" si="145"/>
        <v>9</v>
      </c>
      <c r="AR419" s="1">
        <f t="shared" si="146"/>
        <v>8</v>
      </c>
      <c r="AS419" s="1">
        <f t="shared" si="147"/>
        <v>10</v>
      </c>
      <c r="AT419" s="1">
        <f t="shared" si="148"/>
        <v>3</v>
      </c>
      <c r="AU419" s="1">
        <f t="shared" si="149"/>
        <v>10</v>
      </c>
      <c r="AV419" s="1">
        <f t="shared" si="150"/>
        <v>0</v>
      </c>
      <c r="AW419" s="1">
        <f t="shared" si="151"/>
        <v>0</v>
      </c>
      <c r="AX419" s="1">
        <f t="shared" si="152"/>
        <v>10</v>
      </c>
      <c r="AY419" s="1">
        <f t="shared" si="153"/>
        <v>10</v>
      </c>
      <c r="AZ419" s="1">
        <f t="shared" si="154"/>
        <v>8</v>
      </c>
      <c r="BA419" s="1">
        <f t="shared" si="155"/>
        <v>10</v>
      </c>
      <c r="BB419" s="1">
        <f t="shared" si="156"/>
        <v>10</v>
      </c>
      <c r="BC419" s="21">
        <f t="shared" si="141"/>
        <v>7.8</v>
      </c>
      <c r="BD419" s="21">
        <f t="shared" si="142"/>
        <v>5</v>
      </c>
      <c r="BE419" s="21">
        <f t="shared" si="143"/>
        <v>9.6666666666666661</v>
      </c>
      <c r="BF419" s="21">
        <f t="shared" si="157"/>
        <v>7.833333333333333</v>
      </c>
      <c r="BG419" s="3" t="s">
        <v>3497</v>
      </c>
    </row>
    <row r="420" spans="1:59" ht="13" x14ac:dyDescent="0.15">
      <c r="A420" s="2">
        <v>43555.632483611116</v>
      </c>
      <c r="B420" s="3" t="s">
        <v>29</v>
      </c>
      <c r="C420" s="3" t="s">
        <v>3551</v>
      </c>
      <c r="D420" s="3" t="s">
        <v>3497</v>
      </c>
      <c r="E420" s="58" t="s">
        <v>3498</v>
      </c>
      <c r="F420" s="3" t="s">
        <v>168</v>
      </c>
      <c r="G420" s="3" t="s">
        <v>3552</v>
      </c>
      <c r="H420" s="3" t="s">
        <v>66</v>
      </c>
      <c r="I420" s="3">
        <v>3</v>
      </c>
      <c r="J420" s="3" t="s">
        <v>3553</v>
      </c>
      <c r="K420" s="3">
        <v>3</v>
      </c>
      <c r="L420" s="3">
        <v>2.23</v>
      </c>
      <c r="M420" s="3">
        <v>1.1599999999999999</v>
      </c>
      <c r="N420" s="3" t="s">
        <v>3554</v>
      </c>
      <c r="O420" s="3">
        <v>9</v>
      </c>
      <c r="P420" s="3" t="s">
        <v>3555</v>
      </c>
      <c r="Q420" s="3">
        <v>3</v>
      </c>
      <c r="R420" s="3" t="s">
        <v>3556</v>
      </c>
      <c r="S420" s="3">
        <v>2</v>
      </c>
      <c r="T420" s="3" t="s">
        <v>3557</v>
      </c>
      <c r="U420" s="3">
        <v>7</v>
      </c>
      <c r="V420" s="3" t="s">
        <v>3558</v>
      </c>
      <c r="W420" s="3">
        <v>7</v>
      </c>
      <c r="X420" s="3" t="s">
        <v>3559</v>
      </c>
      <c r="Y420" s="3" t="s">
        <v>50</v>
      </c>
      <c r="Z420" s="3" t="s">
        <v>3560</v>
      </c>
      <c r="AA420" s="3">
        <v>6</v>
      </c>
      <c r="AB420" s="3">
        <v>57</v>
      </c>
      <c r="AC420" s="3" t="s">
        <v>3561</v>
      </c>
      <c r="AD420" s="3">
        <v>6</v>
      </c>
      <c r="AE420" s="3" t="s">
        <v>3562</v>
      </c>
      <c r="AF420" s="3">
        <v>2</v>
      </c>
      <c r="AG420" s="3" t="s">
        <v>3563</v>
      </c>
      <c r="AH420" s="3">
        <v>1</v>
      </c>
      <c r="AI420" s="3">
        <v>2</v>
      </c>
      <c r="AJ420" s="3" t="s">
        <v>3564</v>
      </c>
      <c r="AK420" s="3">
        <v>4</v>
      </c>
      <c r="AL420" s="3" t="s">
        <v>3565</v>
      </c>
      <c r="AM420" s="3" t="s">
        <v>3566</v>
      </c>
      <c r="AN420" s="3" t="s">
        <v>3567</v>
      </c>
      <c r="AO420" s="6">
        <v>0.61458333333575865</v>
      </c>
      <c r="AP420" s="1">
        <f t="shared" si="144"/>
        <v>3</v>
      </c>
      <c r="AQ420" s="1">
        <f t="shared" si="145"/>
        <v>3</v>
      </c>
      <c r="AR420" s="1">
        <f t="shared" si="146"/>
        <v>9</v>
      </c>
      <c r="AS420" s="1">
        <f t="shared" si="147"/>
        <v>3</v>
      </c>
      <c r="AT420" s="1">
        <f t="shared" si="148"/>
        <v>2</v>
      </c>
      <c r="AU420" s="1">
        <f t="shared" si="149"/>
        <v>7</v>
      </c>
      <c r="AV420" s="1">
        <f t="shared" si="150"/>
        <v>7</v>
      </c>
      <c r="AW420" s="1">
        <f t="shared" si="151"/>
        <v>0</v>
      </c>
      <c r="AX420" s="1">
        <f t="shared" si="152"/>
        <v>6</v>
      </c>
      <c r="AY420" s="1">
        <f t="shared" si="153"/>
        <v>6</v>
      </c>
      <c r="AZ420" s="1">
        <f t="shared" si="154"/>
        <v>2</v>
      </c>
      <c r="BA420" s="1">
        <f t="shared" si="155"/>
        <v>1</v>
      </c>
      <c r="BB420" s="1">
        <f t="shared" si="156"/>
        <v>4</v>
      </c>
      <c r="BC420" s="21">
        <f t="shared" si="141"/>
        <v>4</v>
      </c>
      <c r="BD420" s="21">
        <f t="shared" si="142"/>
        <v>5.833333333333333</v>
      </c>
      <c r="BE420" s="21">
        <f t="shared" si="143"/>
        <v>3.6666666666666665</v>
      </c>
      <c r="BF420" s="21">
        <f t="shared" si="157"/>
        <v>4.3</v>
      </c>
      <c r="BG420" s="3" t="s">
        <v>3497</v>
      </c>
    </row>
    <row r="421" spans="1:59" ht="13" x14ac:dyDescent="0.15">
      <c r="A421" s="2">
        <v>43555.652404166671</v>
      </c>
      <c r="B421" s="3" t="s">
        <v>29</v>
      </c>
      <c r="C421" s="3" t="s">
        <v>3551</v>
      </c>
      <c r="D421" s="3" t="s">
        <v>3497</v>
      </c>
      <c r="E421" s="58" t="s">
        <v>3498</v>
      </c>
      <c r="F421" s="3" t="s">
        <v>187</v>
      </c>
      <c r="G421" s="3" t="s">
        <v>3568</v>
      </c>
      <c r="H421" s="3" t="s">
        <v>264</v>
      </c>
      <c r="I421" s="3">
        <v>2</v>
      </c>
      <c r="J421" s="3" t="s">
        <v>3569</v>
      </c>
      <c r="K421" s="3">
        <v>3</v>
      </c>
      <c r="L421" s="3">
        <v>1.5</v>
      </c>
      <c r="M421" s="3">
        <v>1.2</v>
      </c>
      <c r="N421" s="3" t="s">
        <v>3570</v>
      </c>
      <c r="O421" s="3">
        <v>8</v>
      </c>
      <c r="P421" s="3" t="s">
        <v>3571</v>
      </c>
      <c r="Q421" s="3">
        <v>3</v>
      </c>
      <c r="R421" s="3" t="s">
        <v>3572</v>
      </c>
      <c r="S421" s="3">
        <v>1</v>
      </c>
      <c r="T421" s="3" t="s">
        <v>3573</v>
      </c>
      <c r="U421" s="3" t="s">
        <v>91</v>
      </c>
      <c r="V421" s="3" t="s">
        <v>3574</v>
      </c>
      <c r="W421" s="3" t="s">
        <v>48</v>
      </c>
      <c r="X421" s="3" t="s">
        <v>3575</v>
      </c>
      <c r="Y421" s="3" t="s">
        <v>50</v>
      </c>
      <c r="Z421" s="5"/>
      <c r="AA421" s="3">
        <v>9</v>
      </c>
      <c r="AB421" s="3">
        <v>53</v>
      </c>
      <c r="AC421" s="3" t="s">
        <v>3576</v>
      </c>
      <c r="AD421" s="3">
        <v>9</v>
      </c>
      <c r="AE421" s="3" t="s">
        <v>3577</v>
      </c>
      <c r="AF421" s="3" t="s">
        <v>275</v>
      </c>
      <c r="AG421" s="3" t="s">
        <v>3578</v>
      </c>
      <c r="AH421" s="3" t="s">
        <v>58</v>
      </c>
      <c r="AI421" s="3">
        <v>0</v>
      </c>
      <c r="AJ421" s="3" t="s">
        <v>3579</v>
      </c>
      <c r="AK421" s="3">
        <v>6</v>
      </c>
      <c r="AL421" s="3" t="s">
        <v>3580</v>
      </c>
      <c r="AM421" s="3" t="s">
        <v>3581</v>
      </c>
      <c r="AN421" s="3" t="s">
        <v>3567</v>
      </c>
      <c r="AO421" s="6">
        <v>0.69097222221898846</v>
      </c>
      <c r="AP421" s="1">
        <f t="shared" si="144"/>
        <v>2</v>
      </c>
      <c r="AQ421" s="1">
        <f t="shared" si="145"/>
        <v>3</v>
      </c>
      <c r="AR421" s="1">
        <f t="shared" si="146"/>
        <v>8</v>
      </c>
      <c r="AS421" s="1">
        <f t="shared" si="147"/>
        <v>3</v>
      </c>
      <c r="AT421" s="1">
        <f t="shared" si="148"/>
        <v>1</v>
      </c>
      <c r="AU421" s="1">
        <f t="shared" si="149"/>
        <v>0</v>
      </c>
      <c r="AV421" s="1">
        <f t="shared" si="150"/>
        <v>0</v>
      </c>
      <c r="AW421" s="1">
        <f t="shared" si="151"/>
        <v>0</v>
      </c>
      <c r="AX421" s="1">
        <f t="shared" si="152"/>
        <v>9</v>
      </c>
      <c r="AY421" s="1">
        <f t="shared" si="153"/>
        <v>9</v>
      </c>
      <c r="AZ421" s="1">
        <f t="shared" si="154"/>
        <v>0</v>
      </c>
      <c r="BA421" s="1">
        <f t="shared" si="155"/>
        <v>0</v>
      </c>
      <c r="BB421" s="1">
        <f t="shared" si="156"/>
        <v>6</v>
      </c>
      <c r="BC421" s="21">
        <f t="shared" si="141"/>
        <v>3.4</v>
      </c>
      <c r="BD421" s="21">
        <f t="shared" si="142"/>
        <v>0</v>
      </c>
      <c r="BE421" s="21">
        <f t="shared" si="143"/>
        <v>4.5</v>
      </c>
      <c r="BF421" s="21">
        <f t="shared" si="157"/>
        <v>3.2</v>
      </c>
      <c r="BG421" s="3" t="s">
        <v>3497</v>
      </c>
    </row>
    <row r="422" spans="1:59" ht="13" x14ac:dyDescent="0.15">
      <c r="A422" s="2">
        <v>43555.717642453703</v>
      </c>
      <c r="B422" s="3" t="s">
        <v>29</v>
      </c>
      <c r="C422" s="3" t="s">
        <v>3551</v>
      </c>
      <c r="D422" s="3" t="s">
        <v>3497</v>
      </c>
      <c r="E422" s="58" t="s">
        <v>3498</v>
      </c>
      <c r="F422" s="3" t="s">
        <v>100</v>
      </c>
      <c r="G422" s="3" t="s">
        <v>3582</v>
      </c>
      <c r="H422" s="3" t="s">
        <v>66</v>
      </c>
      <c r="I422" s="3">
        <v>4</v>
      </c>
      <c r="J422" s="3" t="s">
        <v>3583</v>
      </c>
      <c r="K422" s="3">
        <v>6</v>
      </c>
      <c r="L422" s="3">
        <v>2.23</v>
      </c>
      <c r="M422" s="3">
        <v>1.78</v>
      </c>
      <c r="N422" s="3" t="s">
        <v>3584</v>
      </c>
      <c r="O422" s="3">
        <v>6</v>
      </c>
      <c r="P422" s="3" t="s">
        <v>3585</v>
      </c>
      <c r="Q422" s="3">
        <v>8</v>
      </c>
      <c r="R422" s="3" t="s">
        <v>3586</v>
      </c>
      <c r="S422" s="3">
        <v>4</v>
      </c>
      <c r="T422" s="3" t="s">
        <v>3587</v>
      </c>
      <c r="U422" s="3">
        <v>4</v>
      </c>
      <c r="V422" s="3" t="s">
        <v>3588</v>
      </c>
      <c r="W422" s="3" t="s">
        <v>48</v>
      </c>
      <c r="X422" s="3" t="s">
        <v>3589</v>
      </c>
      <c r="Y422" s="3" t="s">
        <v>50</v>
      </c>
      <c r="Z422" s="3" t="s">
        <v>3590</v>
      </c>
      <c r="AA422" s="3">
        <v>6</v>
      </c>
      <c r="AB422" s="3">
        <v>63</v>
      </c>
      <c r="AC422" s="3" t="s">
        <v>3591</v>
      </c>
      <c r="AD422" s="3" t="s">
        <v>54</v>
      </c>
      <c r="AE422" s="3" t="s">
        <v>3592</v>
      </c>
      <c r="AF422" s="3">
        <v>3</v>
      </c>
      <c r="AG422" s="3" t="s">
        <v>3593</v>
      </c>
      <c r="AH422" s="3">
        <v>1</v>
      </c>
      <c r="AI422" s="5"/>
      <c r="AJ422" s="3" t="s">
        <v>3594</v>
      </c>
      <c r="AK422" s="3" t="s">
        <v>111</v>
      </c>
      <c r="AL422" s="3" t="s">
        <v>3595</v>
      </c>
      <c r="AM422" s="3" t="s">
        <v>3596</v>
      </c>
      <c r="AN422" s="3" t="s">
        <v>3567</v>
      </c>
      <c r="AO422" s="6">
        <v>0.64722222222189885</v>
      </c>
      <c r="AP422" s="1">
        <f t="shared" si="144"/>
        <v>4</v>
      </c>
      <c r="AQ422" s="1">
        <f t="shared" si="145"/>
        <v>6</v>
      </c>
      <c r="AR422" s="1">
        <f t="shared" si="146"/>
        <v>6</v>
      </c>
      <c r="AS422" s="1">
        <f t="shared" si="147"/>
        <v>8</v>
      </c>
      <c r="AT422" s="1">
        <f t="shared" si="148"/>
        <v>4</v>
      </c>
      <c r="AU422" s="1">
        <f t="shared" si="149"/>
        <v>4</v>
      </c>
      <c r="AV422" s="1">
        <f t="shared" si="150"/>
        <v>0</v>
      </c>
      <c r="AW422" s="1">
        <f t="shared" si="151"/>
        <v>0</v>
      </c>
      <c r="AX422" s="1">
        <f t="shared" si="152"/>
        <v>6</v>
      </c>
      <c r="AY422" s="1">
        <f t="shared" si="153"/>
        <v>5</v>
      </c>
      <c r="AZ422" s="1">
        <f t="shared" si="154"/>
        <v>3</v>
      </c>
      <c r="BA422" s="1">
        <f t="shared" si="155"/>
        <v>1</v>
      </c>
      <c r="BB422" s="1">
        <f t="shared" si="156"/>
        <v>5</v>
      </c>
      <c r="BC422" s="21">
        <f t="shared" si="141"/>
        <v>5.6</v>
      </c>
      <c r="BD422" s="21">
        <f t="shared" si="142"/>
        <v>2</v>
      </c>
      <c r="BE422" s="21">
        <f t="shared" si="143"/>
        <v>3.6666666666666665</v>
      </c>
      <c r="BF422" s="21">
        <f t="shared" si="157"/>
        <v>4.4333333333333336</v>
      </c>
      <c r="BG422" s="3" t="s">
        <v>3497</v>
      </c>
    </row>
    <row r="423" spans="1:59" ht="13" x14ac:dyDescent="0.15">
      <c r="A423" s="2">
        <v>43555.743673217592</v>
      </c>
      <c r="B423" s="3" t="s">
        <v>29</v>
      </c>
      <c r="C423" s="3" t="s">
        <v>3551</v>
      </c>
      <c r="D423" s="3" t="s">
        <v>3497</v>
      </c>
      <c r="E423" s="58" t="s">
        <v>3498</v>
      </c>
      <c r="F423" s="3" t="s">
        <v>33</v>
      </c>
      <c r="G423" s="3" t="s">
        <v>3597</v>
      </c>
      <c r="H423" s="3" t="s">
        <v>35</v>
      </c>
      <c r="I423" s="3" t="s">
        <v>36</v>
      </c>
      <c r="J423" s="3" t="s">
        <v>3598</v>
      </c>
      <c r="K423" s="3">
        <v>9</v>
      </c>
      <c r="L423" s="3">
        <v>7.7</v>
      </c>
      <c r="M423" s="3">
        <v>3.45</v>
      </c>
      <c r="N423" s="3" t="s">
        <v>3599</v>
      </c>
      <c r="O423" s="3" t="s">
        <v>87</v>
      </c>
      <c r="P423" s="3" t="s">
        <v>3600</v>
      </c>
      <c r="Q423" s="3">
        <v>8</v>
      </c>
      <c r="R423" s="3" t="s">
        <v>3601</v>
      </c>
      <c r="S423" s="3">
        <v>4</v>
      </c>
      <c r="T423" s="3" t="s">
        <v>3602</v>
      </c>
      <c r="U423" s="3">
        <v>6</v>
      </c>
      <c r="V423" s="3" t="s">
        <v>3603</v>
      </c>
      <c r="W423" s="3">
        <v>7</v>
      </c>
      <c r="X423" s="3" t="s">
        <v>3604</v>
      </c>
      <c r="Y423" s="3" t="s">
        <v>50</v>
      </c>
      <c r="Z423" s="3" t="s">
        <v>3605</v>
      </c>
      <c r="AA423" s="3">
        <v>6</v>
      </c>
      <c r="AB423" s="3">
        <v>56</v>
      </c>
      <c r="AC423" s="3" t="s">
        <v>3606</v>
      </c>
      <c r="AD423" s="3" t="s">
        <v>54</v>
      </c>
      <c r="AE423" s="3" t="s">
        <v>3607</v>
      </c>
      <c r="AF423" s="3">
        <v>6</v>
      </c>
      <c r="AG423" s="3" t="s">
        <v>3608</v>
      </c>
      <c r="AH423" s="3">
        <v>7</v>
      </c>
      <c r="AI423" s="3">
        <v>17</v>
      </c>
      <c r="AJ423" s="3" t="s">
        <v>3609</v>
      </c>
      <c r="AK423" s="3">
        <v>8</v>
      </c>
      <c r="AL423" s="3" t="s">
        <v>3610</v>
      </c>
      <c r="AM423" s="3" t="s">
        <v>3611</v>
      </c>
      <c r="AN423" s="3" t="s">
        <v>3567</v>
      </c>
      <c r="AO423" s="6">
        <v>0.58472222222189885</v>
      </c>
      <c r="AP423" s="1">
        <f t="shared" si="144"/>
        <v>5</v>
      </c>
      <c r="AQ423" s="1">
        <f t="shared" si="145"/>
        <v>9</v>
      </c>
      <c r="AR423" s="1">
        <f t="shared" si="146"/>
        <v>10</v>
      </c>
      <c r="AS423" s="1">
        <f t="shared" si="147"/>
        <v>8</v>
      </c>
      <c r="AT423" s="1">
        <f t="shared" si="148"/>
        <v>4</v>
      </c>
      <c r="AU423" s="1">
        <f t="shared" si="149"/>
        <v>6</v>
      </c>
      <c r="AV423" s="1">
        <f t="shared" si="150"/>
        <v>7</v>
      </c>
      <c r="AW423" s="1">
        <f t="shared" si="151"/>
        <v>0</v>
      </c>
      <c r="AX423" s="1">
        <f t="shared" si="152"/>
        <v>6</v>
      </c>
      <c r="AY423" s="1">
        <f t="shared" si="153"/>
        <v>5</v>
      </c>
      <c r="AZ423" s="1">
        <f t="shared" si="154"/>
        <v>6</v>
      </c>
      <c r="BA423" s="1">
        <f t="shared" si="155"/>
        <v>7</v>
      </c>
      <c r="BB423" s="1">
        <f t="shared" si="156"/>
        <v>8</v>
      </c>
      <c r="BC423" s="21">
        <f t="shared" si="141"/>
        <v>7.2</v>
      </c>
      <c r="BD423" s="21">
        <f t="shared" si="142"/>
        <v>5.333333333333333</v>
      </c>
      <c r="BE423" s="21">
        <f t="shared" si="143"/>
        <v>6.166666666666667</v>
      </c>
      <c r="BF423" s="21">
        <f t="shared" si="157"/>
        <v>6.7</v>
      </c>
      <c r="BG423" s="3" t="s">
        <v>3497</v>
      </c>
    </row>
    <row r="424" spans="1:59" ht="13" x14ac:dyDescent="0.15">
      <c r="A424" s="2">
        <v>43555.767741064818</v>
      </c>
      <c r="B424" s="3" t="s">
        <v>29</v>
      </c>
      <c r="C424" s="3" t="s">
        <v>3551</v>
      </c>
      <c r="D424" s="3" t="s">
        <v>3497</v>
      </c>
      <c r="E424" s="58" t="s">
        <v>3498</v>
      </c>
      <c r="F424" s="3" t="s">
        <v>100</v>
      </c>
      <c r="G424" s="3" t="s">
        <v>3612</v>
      </c>
      <c r="H424" s="3" t="s">
        <v>35</v>
      </c>
      <c r="I424" s="3">
        <v>2</v>
      </c>
      <c r="J424" s="3" t="s">
        <v>3613</v>
      </c>
      <c r="K424" s="3">
        <v>4</v>
      </c>
      <c r="L424" s="3">
        <v>2.33</v>
      </c>
      <c r="M424" s="3">
        <v>1.34</v>
      </c>
      <c r="N424" s="3" t="s">
        <v>3614</v>
      </c>
      <c r="O424" s="3">
        <v>4</v>
      </c>
      <c r="P424" s="3" t="s">
        <v>3615</v>
      </c>
      <c r="Q424" s="3">
        <v>3</v>
      </c>
      <c r="R424" s="3" t="s">
        <v>3616</v>
      </c>
      <c r="S424" s="3">
        <v>1</v>
      </c>
      <c r="T424" s="3" t="s">
        <v>3617</v>
      </c>
      <c r="U424" s="3" t="s">
        <v>91</v>
      </c>
      <c r="V424" s="3" t="s">
        <v>3618</v>
      </c>
      <c r="W424" s="3" t="s">
        <v>48</v>
      </c>
      <c r="X424" s="5"/>
      <c r="Y424" s="3" t="s">
        <v>50</v>
      </c>
      <c r="Z424" s="3" t="s">
        <v>3619</v>
      </c>
      <c r="AA424" s="3">
        <v>6</v>
      </c>
      <c r="AB424" s="3">
        <v>61</v>
      </c>
      <c r="AC424" s="3" t="s">
        <v>3620</v>
      </c>
      <c r="AD424" s="3">
        <v>7</v>
      </c>
      <c r="AE424" s="3" t="s">
        <v>3621</v>
      </c>
      <c r="AF424" s="3">
        <v>4</v>
      </c>
      <c r="AG424" s="3" t="s">
        <v>3622</v>
      </c>
      <c r="AH424" s="3">
        <v>4</v>
      </c>
      <c r="AI424" s="3">
        <v>8</v>
      </c>
      <c r="AJ424" s="3" t="s">
        <v>3623</v>
      </c>
      <c r="AK424" s="3">
        <v>7</v>
      </c>
      <c r="AL424" s="3" t="s">
        <v>3624</v>
      </c>
      <c r="AM424" s="3" t="s">
        <v>3625</v>
      </c>
      <c r="AN424" s="3" t="s">
        <v>3567</v>
      </c>
      <c r="AO424" s="6">
        <v>0.41527777777810115</v>
      </c>
      <c r="AP424" s="1">
        <f t="shared" si="144"/>
        <v>2</v>
      </c>
      <c r="AQ424" s="1">
        <f t="shared" si="145"/>
        <v>4</v>
      </c>
      <c r="AR424" s="1">
        <f t="shared" si="146"/>
        <v>4</v>
      </c>
      <c r="AS424" s="1">
        <f t="shared" si="147"/>
        <v>3</v>
      </c>
      <c r="AT424" s="1">
        <f t="shared" si="148"/>
        <v>1</v>
      </c>
      <c r="AU424" s="1">
        <f t="shared" si="149"/>
        <v>0</v>
      </c>
      <c r="AV424" s="1">
        <f t="shared" si="150"/>
        <v>0</v>
      </c>
      <c r="AW424" s="1">
        <f t="shared" si="151"/>
        <v>0</v>
      </c>
      <c r="AX424" s="1">
        <f t="shared" si="152"/>
        <v>6</v>
      </c>
      <c r="AY424" s="1">
        <f t="shared" si="153"/>
        <v>7</v>
      </c>
      <c r="AZ424" s="1">
        <f t="shared" si="154"/>
        <v>4</v>
      </c>
      <c r="BA424" s="1">
        <f t="shared" si="155"/>
        <v>4</v>
      </c>
      <c r="BB424" s="1">
        <f t="shared" si="156"/>
        <v>7</v>
      </c>
      <c r="BC424" s="21">
        <f t="shared" si="141"/>
        <v>2.8</v>
      </c>
      <c r="BD424" s="21">
        <f t="shared" si="142"/>
        <v>0</v>
      </c>
      <c r="BE424" s="21">
        <f t="shared" si="143"/>
        <v>5.166666666666667</v>
      </c>
      <c r="BF424" s="21">
        <f t="shared" si="157"/>
        <v>3.1333333333333333</v>
      </c>
      <c r="BG424" s="3" t="s">
        <v>3497</v>
      </c>
    </row>
    <row r="425" spans="1:59" ht="13" x14ac:dyDescent="0.15">
      <c r="A425" s="2">
        <v>43555.783475520831</v>
      </c>
      <c r="B425" s="3" t="s">
        <v>29</v>
      </c>
      <c r="C425" s="3" t="s">
        <v>3551</v>
      </c>
      <c r="D425" s="3" t="s">
        <v>3497</v>
      </c>
      <c r="E425" s="58" t="s">
        <v>3498</v>
      </c>
      <c r="F425" s="3" t="s">
        <v>187</v>
      </c>
      <c r="G425" s="3" t="s">
        <v>3626</v>
      </c>
      <c r="H425" s="3" t="s">
        <v>66</v>
      </c>
      <c r="I425" s="3">
        <v>4</v>
      </c>
      <c r="J425" s="3" t="s">
        <v>3627</v>
      </c>
      <c r="K425" s="3" t="s">
        <v>38</v>
      </c>
      <c r="L425" s="3">
        <v>1.84</v>
      </c>
      <c r="M425" s="3">
        <v>1.69</v>
      </c>
      <c r="N425" s="3" t="s">
        <v>3628</v>
      </c>
      <c r="O425" s="3" t="s">
        <v>87</v>
      </c>
      <c r="P425" s="3" t="s">
        <v>3629</v>
      </c>
      <c r="Q425" s="3">
        <v>7</v>
      </c>
      <c r="R425" s="3" t="s">
        <v>3630</v>
      </c>
      <c r="S425" s="3">
        <v>2</v>
      </c>
      <c r="T425" s="3" t="s">
        <v>3631</v>
      </c>
      <c r="U425" s="3" t="s">
        <v>91</v>
      </c>
      <c r="V425" s="3" t="s">
        <v>3632</v>
      </c>
      <c r="W425" s="3" t="s">
        <v>48</v>
      </c>
      <c r="X425" s="3" t="s">
        <v>3633</v>
      </c>
      <c r="Y425" s="3" t="s">
        <v>50</v>
      </c>
      <c r="Z425" s="3" t="s">
        <v>3634</v>
      </c>
      <c r="AA425" s="3">
        <v>6</v>
      </c>
      <c r="AB425" s="3">
        <v>62</v>
      </c>
      <c r="AC425" s="3" t="s">
        <v>3635</v>
      </c>
      <c r="AD425" s="3" t="s">
        <v>54</v>
      </c>
      <c r="AE425" s="3" t="s">
        <v>3636</v>
      </c>
      <c r="AF425" s="3">
        <v>4</v>
      </c>
      <c r="AG425" s="3" t="s">
        <v>3637</v>
      </c>
      <c r="AH425" s="3">
        <v>1</v>
      </c>
      <c r="AI425" s="3">
        <v>3</v>
      </c>
      <c r="AJ425" s="3" t="s">
        <v>3638</v>
      </c>
      <c r="AK425" s="3" t="s">
        <v>111</v>
      </c>
      <c r="AL425" s="3" t="s">
        <v>3639</v>
      </c>
      <c r="AM425" s="3" t="s">
        <v>3640</v>
      </c>
      <c r="AN425" s="3" t="s">
        <v>3567</v>
      </c>
      <c r="AO425" s="6">
        <v>0.68263888888759539</v>
      </c>
      <c r="AP425" s="1">
        <f t="shared" si="144"/>
        <v>4</v>
      </c>
      <c r="AQ425" s="1">
        <f t="shared" si="145"/>
        <v>5</v>
      </c>
      <c r="AR425" s="1">
        <f t="shared" si="146"/>
        <v>10</v>
      </c>
      <c r="AS425" s="1">
        <f t="shared" si="147"/>
        <v>7</v>
      </c>
      <c r="AT425" s="1">
        <f t="shared" si="148"/>
        <v>2</v>
      </c>
      <c r="AU425" s="1">
        <f t="shared" si="149"/>
        <v>0</v>
      </c>
      <c r="AV425" s="1">
        <f t="shared" si="150"/>
        <v>0</v>
      </c>
      <c r="AW425" s="1">
        <f t="shared" si="151"/>
        <v>0</v>
      </c>
      <c r="AX425" s="1">
        <f t="shared" si="152"/>
        <v>6</v>
      </c>
      <c r="AY425" s="1">
        <f t="shared" si="153"/>
        <v>5</v>
      </c>
      <c r="AZ425" s="1">
        <f t="shared" si="154"/>
        <v>4</v>
      </c>
      <c r="BA425" s="1">
        <f t="shared" si="155"/>
        <v>1</v>
      </c>
      <c r="BB425" s="1">
        <f t="shared" si="156"/>
        <v>5</v>
      </c>
      <c r="BC425" s="21">
        <f t="shared" si="141"/>
        <v>5.6</v>
      </c>
      <c r="BD425" s="21">
        <f t="shared" si="142"/>
        <v>0</v>
      </c>
      <c r="BE425" s="21">
        <f t="shared" si="143"/>
        <v>3.8333333333333335</v>
      </c>
      <c r="BF425" s="21">
        <f t="shared" si="157"/>
        <v>4.0666666666666664</v>
      </c>
      <c r="BG425" s="3" t="s">
        <v>3497</v>
      </c>
    </row>
    <row r="426" spans="1:59" ht="13" x14ac:dyDescent="0.15">
      <c r="A426" s="2">
        <v>43555.785516620366</v>
      </c>
      <c r="B426" s="3" t="s">
        <v>29</v>
      </c>
      <c r="C426" s="3" t="s">
        <v>3641</v>
      </c>
      <c r="D426" s="3" t="s">
        <v>3497</v>
      </c>
      <c r="E426" s="58" t="s">
        <v>3498</v>
      </c>
      <c r="F426" s="3" t="s">
        <v>113</v>
      </c>
      <c r="G426" s="3" t="s">
        <v>3642</v>
      </c>
      <c r="H426" s="3" t="s">
        <v>35</v>
      </c>
      <c r="I426" s="3">
        <v>3</v>
      </c>
      <c r="J426" s="3" t="s">
        <v>3643</v>
      </c>
      <c r="K426" s="3">
        <v>9</v>
      </c>
      <c r="L426" s="3">
        <v>5.63</v>
      </c>
      <c r="M426" s="3">
        <v>2.63</v>
      </c>
      <c r="N426" s="3" t="s">
        <v>3644</v>
      </c>
      <c r="O426" s="3" t="s">
        <v>87</v>
      </c>
      <c r="P426" s="5"/>
      <c r="Q426" s="3">
        <v>7</v>
      </c>
      <c r="R426" s="3" t="s">
        <v>3645</v>
      </c>
      <c r="S426" s="3">
        <v>4</v>
      </c>
      <c r="T426" s="3" t="s">
        <v>3646</v>
      </c>
      <c r="U426" s="3" t="s">
        <v>46</v>
      </c>
      <c r="V426" s="3" t="s">
        <v>3647</v>
      </c>
      <c r="W426" s="3">
        <v>7</v>
      </c>
      <c r="X426" s="3" t="s">
        <v>3648</v>
      </c>
      <c r="Y426" s="3" t="s">
        <v>50</v>
      </c>
      <c r="Z426" s="5"/>
      <c r="AA426" s="3">
        <v>7</v>
      </c>
      <c r="AB426" s="3">
        <v>60</v>
      </c>
      <c r="AC426" s="3" t="s">
        <v>3649</v>
      </c>
      <c r="AD426" s="3">
        <v>6</v>
      </c>
      <c r="AE426" s="3" t="s">
        <v>3650</v>
      </c>
      <c r="AF426" s="3">
        <v>4</v>
      </c>
      <c r="AG426" s="3" t="s">
        <v>3651</v>
      </c>
      <c r="AH426" s="3">
        <v>8</v>
      </c>
      <c r="AI426" s="3">
        <v>27</v>
      </c>
      <c r="AJ426" s="3" t="s">
        <v>3652</v>
      </c>
      <c r="AK426" s="3">
        <v>6</v>
      </c>
      <c r="AL426" s="3" t="s">
        <v>3653</v>
      </c>
      <c r="AM426" s="3" t="s">
        <v>3654</v>
      </c>
      <c r="AN426" s="3" t="s">
        <v>3655</v>
      </c>
      <c r="AO426" s="6">
        <v>0.45833333333575865</v>
      </c>
      <c r="AP426" s="1">
        <f t="shared" si="144"/>
        <v>3</v>
      </c>
      <c r="AQ426" s="1">
        <f t="shared" si="145"/>
        <v>9</v>
      </c>
      <c r="AR426" s="1">
        <f t="shared" si="146"/>
        <v>10</v>
      </c>
      <c r="AS426" s="1">
        <f t="shared" si="147"/>
        <v>7</v>
      </c>
      <c r="AT426" s="1">
        <f t="shared" si="148"/>
        <v>4</v>
      </c>
      <c r="AU426" s="1">
        <f t="shared" si="149"/>
        <v>5</v>
      </c>
      <c r="AV426" s="1">
        <f t="shared" si="150"/>
        <v>7</v>
      </c>
      <c r="AW426" s="1">
        <f t="shared" si="151"/>
        <v>0</v>
      </c>
      <c r="AX426" s="1">
        <f t="shared" si="152"/>
        <v>7</v>
      </c>
      <c r="AY426" s="1">
        <f t="shared" si="153"/>
        <v>6</v>
      </c>
      <c r="AZ426" s="1">
        <f t="shared" si="154"/>
        <v>4</v>
      </c>
      <c r="BA426" s="1">
        <f t="shared" si="155"/>
        <v>8</v>
      </c>
      <c r="BB426" s="1">
        <f t="shared" si="156"/>
        <v>6</v>
      </c>
      <c r="BC426" s="21">
        <f t="shared" si="141"/>
        <v>6.6</v>
      </c>
      <c r="BD426" s="21">
        <f t="shared" si="142"/>
        <v>4.833333333333333</v>
      </c>
      <c r="BE426" s="21">
        <f t="shared" si="143"/>
        <v>6.666666666666667</v>
      </c>
      <c r="BF426" s="21">
        <f t="shared" si="157"/>
        <v>6.2</v>
      </c>
      <c r="BG426" s="3" t="s">
        <v>3497</v>
      </c>
    </row>
    <row r="427" spans="1:59" ht="13" x14ac:dyDescent="0.15">
      <c r="A427" s="2">
        <v>43555.793476539351</v>
      </c>
      <c r="B427" s="3" t="s">
        <v>29</v>
      </c>
      <c r="C427" s="3" t="s">
        <v>3551</v>
      </c>
      <c r="D427" s="3" t="s">
        <v>3497</v>
      </c>
      <c r="E427" s="58" t="s">
        <v>3498</v>
      </c>
      <c r="F427" s="3" t="s">
        <v>168</v>
      </c>
      <c r="G427" s="3" t="s">
        <v>3656</v>
      </c>
      <c r="H427" s="3" t="s">
        <v>35</v>
      </c>
      <c r="I427" s="3">
        <v>2</v>
      </c>
      <c r="J427" s="3" t="s">
        <v>3657</v>
      </c>
      <c r="K427" s="3">
        <v>2</v>
      </c>
      <c r="L427" s="4">
        <v>4.5</v>
      </c>
      <c r="M427" s="5"/>
      <c r="N427" s="3" t="s">
        <v>3658</v>
      </c>
      <c r="O427" s="3">
        <v>9</v>
      </c>
      <c r="P427" s="3" t="s">
        <v>3659</v>
      </c>
      <c r="Q427" s="3">
        <v>3</v>
      </c>
      <c r="R427" s="3" t="s">
        <v>3660</v>
      </c>
      <c r="S427" s="3" t="s">
        <v>90</v>
      </c>
      <c r="T427" s="3" t="s">
        <v>3661</v>
      </c>
      <c r="U427" s="3" t="s">
        <v>91</v>
      </c>
      <c r="V427" s="5"/>
      <c r="W427" s="3" t="s">
        <v>48</v>
      </c>
      <c r="X427" s="5"/>
      <c r="Y427" s="3" t="s">
        <v>50</v>
      </c>
      <c r="Z427" s="3" t="s">
        <v>3662</v>
      </c>
      <c r="AA427" s="3">
        <v>7</v>
      </c>
      <c r="AB427" s="3">
        <v>60</v>
      </c>
      <c r="AC427" s="3" t="s">
        <v>3663</v>
      </c>
      <c r="AD427" s="3">
        <v>9</v>
      </c>
      <c r="AE427" s="3" t="s">
        <v>3664</v>
      </c>
      <c r="AF427" s="3" t="s">
        <v>275</v>
      </c>
      <c r="AG427" s="3" t="s">
        <v>3665</v>
      </c>
      <c r="AH427" s="3" t="s">
        <v>58</v>
      </c>
      <c r="AI427" s="5"/>
      <c r="AJ427" s="3" t="s">
        <v>3666</v>
      </c>
      <c r="AK427" s="3">
        <v>3</v>
      </c>
      <c r="AL427" s="3" t="s">
        <v>3667</v>
      </c>
      <c r="AM427" s="3" t="s">
        <v>3668</v>
      </c>
      <c r="AN427" s="3" t="s">
        <v>3567</v>
      </c>
      <c r="AO427" s="6">
        <v>0.67708333333575865</v>
      </c>
      <c r="AP427" s="1">
        <f t="shared" si="144"/>
        <v>2</v>
      </c>
      <c r="AQ427" s="1">
        <f t="shared" si="145"/>
        <v>2</v>
      </c>
      <c r="AR427" s="1">
        <f t="shared" si="146"/>
        <v>9</v>
      </c>
      <c r="AS427" s="1">
        <f t="shared" si="147"/>
        <v>3</v>
      </c>
      <c r="AT427" s="1">
        <f t="shared" si="148"/>
        <v>0</v>
      </c>
      <c r="AU427" s="1">
        <f t="shared" si="149"/>
        <v>0</v>
      </c>
      <c r="AV427" s="1">
        <f t="shared" si="150"/>
        <v>0</v>
      </c>
      <c r="AW427" s="1">
        <f t="shared" si="151"/>
        <v>0</v>
      </c>
      <c r="AX427" s="1">
        <f t="shared" si="152"/>
        <v>7</v>
      </c>
      <c r="AY427" s="1">
        <f t="shared" si="153"/>
        <v>9</v>
      </c>
      <c r="AZ427" s="1">
        <f t="shared" si="154"/>
        <v>0</v>
      </c>
      <c r="BA427" s="1">
        <f t="shared" si="155"/>
        <v>0</v>
      </c>
      <c r="BB427" s="1">
        <f t="shared" si="156"/>
        <v>3</v>
      </c>
      <c r="BC427" s="21">
        <f t="shared" si="141"/>
        <v>3.2</v>
      </c>
      <c r="BD427" s="21">
        <f t="shared" si="142"/>
        <v>0</v>
      </c>
      <c r="BE427" s="21">
        <f t="shared" si="143"/>
        <v>3.8333333333333335</v>
      </c>
      <c r="BF427" s="21">
        <f t="shared" si="157"/>
        <v>2.6666666666666665</v>
      </c>
      <c r="BG427" s="3" t="s">
        <v>3497</v>
      </c>
    </row>
    <row r="428" spans="1:59" ht="13" x14ac:dyDescent="0.15">
      <c r="A428" s="2">
        <v>43555.808464953705</v>
      </c>
      <c r="B428" s="3" t="s">
        <v>29</v>
      </c>
      <c r="C428" s="3" t="s">
        <v>3551</v>
      </c>
      <c r="D428" s="3" t="s">
        <v>3497</v>
      </c>
      <c r="E428" s="58" t="s">
        <v>3498</v>
      </c>
      <c r="F428" s="3" t="s">
        <v>64</v>
      </c>
      <c r="G428" s="3" t="s">
        <v>3669</v>
      </c>
      <c r="H428" s="3" t="s">
        <v>35</v>
      </c>
      <c r="I428" s="3">
        <v>3</v>
      </c>
      <c r="J428" s="3" t="s">
        <v>3670</v>
      </c>
      <c r="K428" s="3">
        <v>6</v>
      </c>
      <c r="L428" s="3">
        <v>2.69</v>
      </c>
      <c r="M428" s="3">
        <v>1.86</v>
      </c>
      <c r="N428" s="3" t="s">
        <v>3671</v>
      </c>
      <c r="O428" s="3">
        <v>8</v>
      </c>
      <c r="P428" s="3" t="s">
        <v>3672</v>
      </c>
      <c r="Q428" s="3">
        <v>6</v>
      </c>
      <c r="R428" s="3" t="s">
        <v>3673</v>
      </c>
      <c r="S428" s="3">
        <v>2</v>
      </c>
      <c r="T428" s="3" t="s">
        <v>3674</v>
      </c>
      <c r="U428" s="3" t="s">
        <v>91</v>
      </c>
      <c r="V428" s="3" t="s">
        <v>3675</v>
      </c>
      <c r="W428" s="3" t="s">
        <v>48</v>
      </c>
      <c r="X428" s="5"/>
      <c r="Y428" s="3" t="s">
        <v>50</v>
      </c>
      <c r="Z428" s="3" t="s">
        <v>3676</v>
      </c>
      <c r="AA428" s="3">
        <v>9</v>
      </c>
      <c r="AB428" s="3">
        <v>57</v>
      </c>
      <c r="AC428" s="3" t="s">
        <v>3677</v>
      </c>
      <c r="AD428" s="3">
        <v>9</v>
      </c>
      <c r="AE428" s="3" t="s">
        <v>3678</v>
      </c>
      <c r="AF428" s="3">
        <v>7</v>
      </c>
      <c r="AG428" s="3" t="s">
        <v>3679</v>
      </c>
      <c r="AH428" s="3">
        <v>4</v>
      </c>
      <c r="AI428" s="3">
        <v>9</v>
      </c>
      <c r="AJ428" s="3" t="s">
        <v>3680</v>
      </c>
      <c r="AK428" s="3">
        <v>9</v>
      </c>
      <c r="AL428" s="3" t="s">
        <v>3681</v>
      </c>
      <c r="AM428" s="3" t="s">
        <v>3682</v>
      </c>
      <c r="AN428" s="3" t="s">
        <v>3567</v>
      </c>
      <c r="AO428" s="6">
        <v>0.39583333333575865</v>
      </c>
      <c r="AP428" s="1">
        <f t="shared" si="144"/>
        <v>3</v>
      </c>
      <c r="AQ428" s="1">
        <f t="shared" si="145"/>
        <v>6</v>
      </c>
      <c r="AR428" s="1">
        <f t="shared" si="146"/>
        <v>8</v>
      </c>
      <c r="AS428" s="1">
        <f t="shared" si="147"/>
        <v>6</v>
      </c>
      <c r="AT428" s="1">
        <f t="shared" si="148"/>
        <v>2</v>
      </c>
      <c r="AU428" s="1">
        <f t="shared" si="149"/>
        <v>0</v>
      </c>
      <c r="AV428" s="1">
        <f t="shared" si="150"/>
        <v>0</v>
      </c>
      <c r="AW428" s="1">
        <f t="shared" si="151"/>
        <v>0</v>
      </c>
      <c r="AX428" s="1">
        <f t="shared" si="152"/>
        <v>9</v>
      </c>
      <c r="AY428" s="1">
        <f t="shared" si="153"/>
        <v>9</v>
      </c>
      <c r="AZ428" s="1">
        <f t="shared" si="154"/>
        <v>7</v>
      </c>
      <c r="BA428" s="1">
        <f t="shared" si="155"/>
        <v>4</v>
      </c>
      <c r="BB428" s="1">
        <f t="shared" si="156"/>
        <v>9</v>
      </c>
      <c r="BC428" s="21">
        <f t="shared" si="141"/>
        <v>5</v>
      </c>
      <c r="BD428" s="21">
        <f t="shared" si="142"/>
        <v>0</v>
      </c>
      <c r="BE428" s="21">
        <f t="shared" si="143"/>
        <v>7</v>
      </c>
      <c r="BF428" s="21">
        <f t="shared" si="157"/>
        <v>4.8</v>
      </c>
      <c r="BG428" s="3" t="s">
        <v>3497</v>
      </c>
    </row>
    <row r="429" spans="1:59" ht="13" x14ac:dyDescent="0.15">
      <c r="A429" s="2">
        <v>43555.819946990741</v>
      </c>
      <c r="B429" s="3" t="s">
        <v>29</v>
      </c>
      <c r="C429" s="3" t="s">
        <v>3641</v>
      </c>
      <c r="D429" s="3" t="s">
        <v>3497</v>
      </c>
      <c r="E429" s="58" t="s">
        <v>3498</v>
      </c>
      <c r="F429" s="3" t="s">
        <v>187</v>
      </c>
      <c r="G429" s="3" t="s">
        <v>3683</v>
      </c>
      <c r="H429" s="3" t="s">
        <v>35</v>
      </c>
      <c r="I429" s="3">
        <v>1</v>
      </c>
      <c r="J429" s="3" t="s">
        <v>3684</v>
      </c>
      <c r="K429" s="3">
        <v>3</v>
      </c>
      <c r="L429" s="3">
        <v>4.93</v>
      </c>
      <c r="M429" s="3">
        <v>1.74</v>
      </c>
      <c r="N429" s="3" t="s">
        <v>3685</v>
      </c>
      <c r="O429" s="3">
        <v>6</v>
      </c>
      <c r="P429" s="3" t="s">
        <v>3686</v>
      </c>
      <c r="Q429" s="3">
        <v>2</v>
      </c>
      <c r="R429" s="3" t="s">
        <v>3687</v>
      </c>
      <c r="S429" s="3">
        <v>4</v>
      </c>
      <c r="T429" s="3" t="s">
        <v>3688</v>
      </c>
      <c r="U429" s="3">
        <v>7</v>
      </c>
      <c r="V429" s="3" t="s">
        <v>3689</v>
      </c>
      <c r="W429" s="3">
        <v>4</v>
      </c>
      <c r="X429" s="3" t="s">
        <v>3690</v>
      </c>
      <c r="Y429" s="3" t="s">
        <v>50</v>
      </c>
      <c r="Z429" s="5"/>
      <c r="AA429" s="3">
        <v>2</v>
      </c>
      <c r="AB429" s="3">
        <v>61</v>
      </c>
      <c r="AC429" s="3" t="s">
        <v>3691</v>
      </c>
      <c r="AD429" s="3">
        <v>2</v>
      </c>
      <c r="AE429" s="3" t="s">
        <v>3692</v>
      </c>
      <c r="AF429" s="3">
        <v>2</v>
      </c>
      <c r="AG429" s="3" t="s">
        <v>3693</v>
      </c>
      <c r="AH429" s="3">
        <v>4</v>
      </c>
      <c r="AI429" s="3">
        <v>8</v>
      </c>
      <c r="AJ429" s="3" t="s">
        <v>3694</v>
      </c>
      <c r="AK429" s="3">
        <v>7</v>
      </c>
      <c r="AL429" s="3" t="s">
        <v>3695</v>
      </c>
      <c r="AM429" s="3" t="s">
        <v>3696</v>
      </c>
      <c r="AN429" s="3" t="s">
        <v>3655</v>
      </c>
      <c r="AO429" s="6">
        <v>0.36805555555474712</v>
      </c>
      <c r="AP429" s="1">
        <f t="shared" si="144"/>
        <v>1</v>
      </c>
      <c r="AQ429" s="1">
        <f t="shared" si="145"/>
        <v>3</v>
      </c>
      <c r="AR429" s="1">
        <f t="shared" si="146"/>
        <v>6</v>
      </c>
      <c r="AS429" s="1">
        <f t="shared" si="147"/>
        <v>2</v>
      </c>
      <c r="AT429" s="1">
        <f t="shared" si="148"/>
        <v>4</v>
      </c>
      <c r="AU429" s="1">
        <f t="shared" si="149"/>
        <v>7</v>
      </c>
      <c r="AV429" s="1">
        <f t="shared" si="150"/>
        <v>4</v>
      </c>
      <c r="AW429" s="1">
        <f t="shared" si="151"/>
        <v>0</v>
      </c>
      <c r="AX429" s="1">
        <f t="shared" si="152"/>
        <v>2</v>
      </c>
      <c r="AY429" s="1">
        <f t="shared" si="153"/>
        <v>2</v>
      </c>
      <c r="AZ429" s="1">
        <f t="shared" si="154"/>
        <v>2</v>
      </c>
      <c r="BA429" s="1">
        <f t="shared" si="155"/>
        <v>4</v>
      </c>
      <c r="BB429" s="1">
        <f t="shared" si="156"/>
        <v>7</v>
      </c>
      <c r="BC429" s="21">
        <f t="shared" si="141"/>
        <v>3.2</v>
      </c>
      <c r="BD429" s="21">
        <f t="shared" si="142"/>
        <v>4.833333333333333</v>
      </c>
      <c r="BE429" s="21">
        <f t="shared" si="143"/>
        <v>2.6666666666666665</v>
      </c>
      <c r="BF429" s="21">
        <f t="shared" si="157"/>
        <v>3.8</v>
      </c>
      <c r="BG429" s="3" t="s">
        <v>3497</v>
      </c>
    </row>
    <row r="430" spans="1:59" ht="13" x14ac:dyDescent="0.15">
      <c r="A430" s="2">
        <v>43555.858054074073</v>
      </c>
      <c r="B430" s="3" t="s">
        <v>29</v>
      </c>
      <c r="C430" s="3" t="s">
        <v>3641</v>
      </c>
      <c r="D430" s="3" t="s">
        <v>3497</v>
      </c>
      <c r="E430" s="58" t="s">
        <v>3498</v>
      </c>
      <c r="F430" s="3" t="s">
        <v>100</v>
      </c>
      <c r="G430" s="3" t="s">
        <v>3697</v>
      </c>
      <c r="H430" s="3" t="s">
        <v>35</v>
      </c>
      <c r="I430" s="3">
        <v>3</v>
      </c>
      <c r="J430" s="3" t="s">
        <v>3698</v>
      </c>
      <c r="K430" s="3">
        <v>3</v>
      </c>
      <c r="L430" s="3">
        <v>2.87</v>
      </c>
      <c r="M430" s="3">
        <v>1.97</v>
      </c>
      <c r="N430" s="3" t="s">
        <v>3699</v>
      </c>
      <c r="O430" s="3">
        <v>7</v>
      </c>
      <c r="P430" s="3" t="s">
        <v>3700</v>
      </c>
      <c r="Q430" s="3">
        <v>2</v>
      </c>
      <c r="R430" s="3" t="s">
        <v>3701</v>
      </c>
      <c r="S430" s="3">
        <v>3</v>
      </c>
      <c r="T430" s="3" t="s">
        <v>3702</v>
      </c>
      <c r="U430" s="3">
        <v>7</v>
      </c>
      <c r="V430" s="3" t="s">
        <v>3703</v>
      </c>
      <c r="W430" s="3">
        <v>3</v>
      </c>
      <c r="X430" s="3" t="s">
        <v>3704</v>
      </c>
      <c r="Y430" s="3" t="s">
        <v>50</v>
      </c>
      <c r="Z430" s="5"/>
      <c r="AA430" s="3">
        <v>2</v>
      </c>
      <c r="AB430" s="3">
        <v>62</v>
      </c>
      <c r="AC430" s="3" t="s">
        <v>3705</v>
      </c>
      <c r="AD430" s="3">
        <v>3</v>
      </c>
      <c r="AE430" s="3" t="s">
        <v>3706</v>
      </c>
      <c r="AF430" s="3">
        <v>7</v>
      </c>
      <c r="AG430" s="3" t="s">
        <v>3707</v>
      </c>
      <c r="AH430" s="3">
        <v>4</v>
      </c>
      <c r="AI430" s="3">
        <v>11</v>
      </c>
      <c r="AJ430" s="3" t="s">
        <v>3708</v>
      </c>
      <c r="AK430" s="3">
        <v>7</v>
      </c>
      <c r="AL430" s="3" t="s">
        <v>3709</v>
      </c>
      <c r="AM430" s="3" t="s">
        <v>3710</v>
      </c>
      <c r="AN430" s="3" t="s">
        <v>3655</v>
      </c>
      <c r="AO430" s="6">
        <v>0.36111111110949423</v>
      </c>
      <c r="AP430" s="1">
        <f t="shared" si="144"/>
        <v>3</v>
      </c>
      <c r="AQ430" s="1">
        <f t="shared" si="145"/>
        <v>3</v>
      </c>
      <c r="AR430" s="1">
        <f t="shared" si="146"/>
        <v>7</v>
      </c>
      <c r="AS430" s="1">
        <f t="shared" si="147"/>
        <v>2</v>
      </c>
      <c r="AT430" s="1">
        <f t="shared" si="148"/>
        <v>3</v>
      </c>
      <c r="AU430" s="1">
        <f t="shared" si="149"/>
        <v>7</v>
      </c>
      <c r="AV430" s="1">
        <f t="shared" si="150"/>
        <v>3</v>
      </c>
      <c r="AW430" s="1">
        <f t="shared" si="151"/>
        <v>0</v>
      </c>
      <c r="AX430" s="1">
        <f t="shared" si="152"/>
        <v>2</v>
      </c>
      <c r="AY430" s="1">
        <f t="shared" si="153"/>
        <v>3</v>
      </c>
      <c r="AZ430" s="1">
        <f t="shared" si="154"/>
        <v>7</v>
      </c>
      <c r="BA430" s="1">
        <f t="shared" si="155"/>
        <v>4</v>
      </c>
      <c r="BB430" s="1">
        <f t="shared" si="156"/>
        <v>7</v>
      </c>
      <c r="BC430" s="21">
        <f t="shared" si="141"/>
        <v>3.6</v>
      </c>
      <c r="BD430" s="21">
        <f t="shared" si="142"/>
        <v>4.5</v>
      </c>
      <c r="BE430" s="21">
        <f t="shared" si="143"/>
        <v>3.6666666666666665</v>
      </c>
      <c r="BF430" s="21">
        <f t="shared" si="157"/>
        <v>4.1333333333333337</v>
      </c>
      <c r="BG430" s="3" t="s">
        <v>3497</v>
      </c>
    </row>
    <row r="431" spans="1:59" ht="13" x14ac:dyDescent="0.15">
      <c r="A431" s="2">
        <v>43556.008119699072</v>
      </c>
      <c r="B431" s="3" t="s">
        <v>29</v>
      </c>
      <c r="C431" s="3" t="s">
        <v>3641</v>
      </c>
      <c r="D431" s="3" t="s">
        <v>3497</v>
      </c>
      <c r="E431" s="58" t="s">
        <v>3498</v>
      </c>
      <c r="F431" s="3" t="s">
        <v>64</v>
      </c>
      <c r="G431" s="3" t="s">
        <v>3711</v>
      </c>
      <c r="H431" s="3" t="s">
        <v>35</v>
      </c>
      <c r="I431" s="3">
        <v>2</v>
      </c>
      <c r="J431" s="3" t="s">
        <v>3712</v>
      </c>
      <c r="K431" s="3">
        <v>6</v>
      </c>
      <c r="L431" s="3">
        <v>2.8</v>
      </c>
      <c r="M431" s="3">
        <v>1.84</v>
      </c>
      <c r="N431" s="3" t="s">
        <v>3713</v>
      </c>
      <c r="O431" s="3">
        <v>6</v>
      </c>
      <c r="P431" s="3" t="s">
        <v>3714</v>
      </c>
      <c r="Q431" s="3">
        <v>3</v>
      </c>
      <c r="R431" s="3" t="s">
        <v>3715</v>
      </c>
      <c r="S431" s="3">
        <v>3</v>
      </c>
      <c r="T431" s="3" t="s">
        <v>3716</v>
      </c>
      <c r="U431" s="3">
        <v>2</v>
      </c>
      <c r="V431" s="3" t="s">
        <v>3717</v>
      </c>
      <c r="W431" s="3" t="s">
        <v>74</v>
      </c>
      <c r="X431" s="3" t="s">
        <v>3718</v>
      </c>
      <c r="Y431" s="3" t="s">
        <v>50</v>
      </c>
      <c r="Z431" s="5"/>
      <c r="AA431" s="3">
        <v>7</v>
      </c>
      <c r="AB431" s="3">
        <v>56</v>
      </c>
      <c r="AC431" s="3" t="s">
        <v>3719</v>
      </c>
      <c r="AD431" s="3">
        <v>7</v>
      </c>
      <c r="AE431" s="3" t="s">
        <v>3720</v>
      </c>
      <c r="AF431" s="3" t="s">
        <v>56</v>
      </c>
      <c r="AG431" s="3" t="s">
        <v>3721</v>
      </c>
      <c r="AH431" s="3">
        <v>6</v>
      </c>
      <c r="AI431" s="3">
        <v>6</v>
      </c>
      <c r="AJ431" s="3" t="s">
        <v>3722</v>
      </c>
      <c r="AK431" s="3">
        <v>7</v>
      </c>
      <c r="AL431" s="3" t="s">
        <v>3723</v>
      </c>
      <c r="AM431" s="3" t="s">
        <v>3724</v>
      </c>
      <c r="AN431" s="3" t="s">
        <v>3655</v>
      </c>
      <c r="AO431" s="6">
        <v>0.40972222221898846</v>
      </c>
      <c r="AP431" s="1">
        <f t="shared" si="144"/>
        <v>2</v>
      </c>
      <c r="AQ431" s="1">
        <f t="shared" si="145"/>
        <v>6</v>
      </c>
      <c r="AR431" s="1">
        <f t="shared" si="146"/>
        <v>6</v>
      </c>
      <c r="AS431" s="1">
        <f t="shared" si="147"/>
        <v>3</v>
      </c>
      <c r="AT431" s="1">
        <f t="shared" si="148"/>
        <v>3</v>
      </c>
      <c r="AU431" s="1">
        <f t="shared" si="149"/>
        <v>2</v>
      </c>
      <c r="AV431" s="1">
        <f t="shared" si="150"/>
        <v>5</v>
      </c>
      <c r="AW431" s="1">
        <f t="shared" si="151"/>
        <v>0</v>
      </c>
      <c r="AX431" s="1">
        <f t="shared" si="152"/>
        <v>7</v>
      </c>
      <c r="AY431" s="1">
        <f t="shared" si="153"/>
        <v>7</v>
      </c>
      <c r="AZ431" s="1">
        <f t="shared" si="154"/>
        <v>5</v>
      </c>
      <c r="BA431" s="1">
        <f t="shared" si="155"/>
        <v>6</v>
      </c>
      <c r="BB431" s="1">
        <f t="shared" si="156"/>
        <v>7</v>
      </c>
      <c r="BC431" s="21">
        <f t="shared" si="141"/>
        <v>4</v>
      </c>
      <c r="BD431" s="21">
        <f t="shared" si="142"/>
        <v>2.6666666666666665</v>
      </c>
      <c r="BE431" s="21">
        <f t="shared" si="143"/>
        <v>6.333333333333333</v>
      </c>
      <c r="BF431" s="21">
        <f t="shared" si="157"/>
        <v>4.5</v>
      </c>
      <c r="BG431" s="3" t="s">
        <v>3497</v>
      </c>
    </row>
    <row r="432" spans="1:59" ht="13" x14ac:dyDescent="0.15">
      <c r="A432" s="2">
        <v>43556.018967337965</v>
      </c>
      <c r="B432" s="3" t="s">
        <v>29</v>
      </c>
      <c r="C432" s="3" t="s">
        <v>3641</v>
      </c>
      <c r="D432" s="3" t="s">
        <v>3497</v>
      </c>
      <c r="E432" s="58" t="s">
        <v>3498</v>
      </c>
      <c r="F432" s="3" t="s">
        <v>315</v>
      </c>
      <c r="G432" s="3" t="s">
        <v>3725</v>
      </c>
      <c r="H432" s="3" t="s">
        <v>35</v>
      </c>
      <c r="I432" s="3">
        <v>1</v>
      </c>
      <c r="J432" s="3" t="s">
        <v>3726</v>
      </c>
      <c r="K432" s="3">
        <v>3</v>
      </c>
      <c r="L432" s="3">
        <v>2.4900000000000002</v>
      </c>
      <c r="M432" s="3">
        <v>1.54</v>
      </c>
      <c r="N432" s="3" t="s">
        <v>3727</v>
      </c>
      <c r="O432" s="3" t="s">
        <v>87</v>
      </c>
      <c r="P432" s="3" t="s">
        <v>3728</v>
      </c>
      <c r="Q432" s="3">
        <v>1</v>
      </c>
      <c r="R432" s="3" t="s">
        <v>3729</v>
      </c>
      <c r="S432" s="3">
        <v>2</v>
      </c>
      <c r="T432" s="3" t="s">
        <v>3730</v>
      </c>
      <c r="U432" s="3">
        <v>6</v>
      </c>
      <c r="V432" s="3" t="s">
        <v>3731</v>
      </c>
      <c r="W432" s="3">
        <v>4</v>
      </c>
      <c r="X432" s="3" t="s">
        <v>3732</v>
      </c>
      <c r="Y432" s="3" t="s">
        <v>50</v>
      </c>
      <c r="Z432" s="5"/>
      <c r="AA432" s="3">
        <v>7</v>
      </c>
      <c r="AB432" s="3">
        <v>61</v>
      </c>
      <c r="AC432" s="3" t="s">
        <v>3733</v>
      </c>
      <c r="AD432" s="3">
        <v>7</v>
      </c>
      <c r="AE432" s="3" t="s">
        <v>3734</v>
      </c>
      <c r="AF432" s="3">
        <v>6</v>
      </c>
      <c r="AG432" s="3" t="s">
        <v>3735</v>
      </c>
      <c r="AH432" s="3">
        <v>3</v>
      </c>
      <c r="AI432" s="3">
        <v>5</v>
      </c>
      <c r="AJ432" s="3" t="s">
        <v>3736</v>
      </c>
      <c r="AK432" s="3">
        <v>7</v>
      </c>
      <c r="AL432" s="3" t="s">
        <v>3737</v>
      </c>
      <c r="AM432" s="3" t="s">
        <v>3738</v>
      </c>
      <c r="AN432" s="3" t="s">
        <v>3655</v>
      </c>
      <c r="AO432" s="6">
        <v>0.42361111110949423</v>
      </c>
      <c r="AP432" s="1">
        <f t="shared" si="144"/>
        <v>1</v>
      </c>
      <c r="AQ432" s="1">
        <f t="shared" si="145"/>
        <v>3</v>
      </c>
      <c r="AR432" s="1">
        <f t="shared" si="146"/>
        <v>10</v>
      </c>
      <c r="AS432" s="1">
        <f t="shared" si="147"/>
        <v>1</v>
      </c>
      <c r="AT432" s="1">
        <f t="shared" si="148"/>
        <v>2</v>
      </c>
      <c r="AU432" s="1">
        <f t="shared" si="149"/>
        <v>6</v>
      </c>
      <c r="AV432" s="1">
        <f t="shared" si="150"/>
        <v>4</v>
      </c>
      <c r="AW432" s="1">
        <f t="shared" si="151"/>
        <v>0</v>
      </c>
      <c r="AX432" s="1">
        <f t="shared" si="152"/>
        <v>7</v>
      </c>
      <c r="AY432" s="1">
        <f t="shared" si="153"/>
        <v>7</v>
      </c>
      <c r="AZ432" s="1">
        <f t="shared" si="154"/>
        <v>6</v>
      </c>
      <c r="BA432" s="1">
        <f t="shared" si="155"/>
        <v>3</v>
      </c>
      <c r="BB432" s="1">
        <f t="shared" si="156"/>
        <v>7</v>
      </c>
      <c r="BC432" s="21">
        <f t="shared" si="141"/>
        <v>3.4</v>
      </c>
      <c r="BD432" s="21">
        <f t="shared" si="142"/>
        <v>4.333333333333333</v>
      </c>
      <c r="BE432" s="21">
        <f t="shared" si="143"/>
        <v>5.5</v>
      </c>
      <c r="BF432" s="21">
        <f t="shared" si="157"/>
        <v>4.3666666666666663</v>
      </c>
      <c r="BG432" s="3" t="s">
        <v>3497</v>
      </c>
    </row>
    <row r="433" spans="1:59" ht="13" x14ac:dyDescent="0.15">
      <c r="A433" s="2">
        <v>43552.680196724541</v>
      </c>
      <c r="B433" s="3" t="s">
        <v>29</v>
      </c>
      <c r="C433" s="3" t="s">
        <v>3496</v>
      </c>
      <c r="D433" s="3" t="s">
        <v>3497</v>
      </c>
      <c r="E433" s="58" t="s">
        <v>3498</v>
      </c>
      <c r="F433" s="3" t="s">
        <v>100</v>
      </c>
      <c r="G433" s="3" t="s">
        <v>3739</v>
      </c>
      <c r="H433" s="3" t="s">
        <v>35</v>
      </c>
      <c r="I433" s="3">
        <v>8</v>
      </c>
      <c r="J433" s="3" t="s">
        <v>3740</v>
      </c>
      <c r="K433" s="3">
        <v>7</v>
      </c>
      <c r="L433" s="4">
        <v>2.2999999999999998</v>
      </c>
      <c r="M433" s="4">
        <v>1.1000000000000001</v>
      </c>
      <c r="N433" s="5"/>
      <c r="O433" s="3">
        <v>8</v>
      </c>
      <c r="P433" s="3" t="s">
        <v>3741</v>
      </c>
      <c r="Q433" s="3">
        <v>7</v>
      </c>
      <c r="R433" s="3" t="s">
        <v>3742</v>
      </c>
      <c r="S433" s="3" t="s">
        <v>44</v>
      </c>
      <c r="T433" s="3" t="s">
        <v>3743</v>
      </c>
      <c r="U433" s="3">
        <v>4</v>
      </c>
      <c r="V433" s="3" t="s">
        <v>3744</v>
      </c>
      <c r="W433" s="3" t="s">
        <v>48</v>
      </c>
      <c r="X433" s="5"/>
      <c r="Y433" s="3" t="s">
        <v>50</v>
      </c>
      <c r="Z433" s="5"/>
      <c r="AA433" s="3">
        <v>8</v>
      </c>
      <c r="AB433" s="3">
        <v>63</v>
      </c>
      <c r="AC433" s="3" t="s">
        <v>3745</v>
      </c>
      <c r="AD433" s="3">
        <v>8</v>
      </c>
      <c r="AE433" s="5"/>
      <c r="AF433" s="3" t="s">
        <v>275</v>
      </c>
      <c r="AG433" s="5"/>
      <c r="AH433" s="3" t="s">
        <v>197</v>
      </c>
      <c r="AI433" s="3">
        <v>2</v>
      </c>
      <c r="AJ433" s="5"/>
      <c r="AK433" s="3">
        <v>8</v>
      </c>
      <c r="AL433" s="3" t="s">
        <v>3746</v>
      </c>
      <c r="AM433" s="3" t="s">
        <v>3747</v>
      </c>
      <c r="AN433" s="3" t="s">
        <v>3509</v>
      </c>
      <c r="AO433" s="6">
        <v>0.4180555555576575</v>
      </c>
      <c r="AP433" s="1">
        <f t="shared" si="144"/>
        <v>8</v>
      </c>
      <c r="AQ433" s="1">
        <f t="shared" si="145"/>
        <v>7</v>
      </c>
      <c r="AR433" s="1">
        <f t="shared" si="146"/>
        <v>8</v>
      </c>
      <c r="AS433" s="1">
        <f t="shared" si="147"/>
        <v>7</v>
      </c>
      <c r="AT433" s="1">
        <f t="shared" si="148"/>
        <v>5</v>
      </c>
      <c r="AU433" s="1">
        <f t="shared" si="149"/>
        <v>4</v>
      </c>
      <c r="AV433" s="1">
        <f t="shared" si="150"/>
        <v>0</v>
      </c>
      <c r="AW433" s="1">
        <f t="shared" si="151"/>
        <v>0</v>
      </c>
      <c r="AX433" s="1">
        <f t="shared" si="152"/>
        <v>8</v>
      </c>
      <c r="AY433" s="1">
        <f t="shared" si="153"/>
        <v>8</v>
      </c>
      <c r="AZ433" s="1">
        <f t="shared" si="154"/>
        <v>0</v>
      </c>
      <c r="BA433" s="1">
        <f t="shared" si="155"/>
        <v>5</v>
      </c>
      <c r="BB433" s="1">
        <f t="shared" si="156"/>
        <v>8</v>
      </c>
      <c r="BC433" s="21">
        <f t="shared" si="141"/>
        <v>7</v>
      </c>
      <c r="BD433" s="21">
        <f t="shared" si="142"/>
        <v>2</v>
      </c>
      <c r="BE433" s="21">
        <f t="shared" si="143"/>
        <v>5.666666666666667</v>
      </c>
      <c r="BF433" s="21">
        <f t="shared" si="157"/>
        <v>5.833333333333333</v>
      </c>
      <c r="BG433" s="3" t="s">
        <v>3497</v>
      </c>
    </row>
    <row r="434" spans="1:59" ht="13" x14ac:dyDescent="0.15">
      <c r="A434" s="2">
        <v>43554.887191759262</v>
      </c>
      <c r="B434" s="3" t="s">
        <v>29</v>
      </c>
      <c r="C434" s="3" t="s">
        <v>3748</v>
      </c>
      <c r="D434" s="3" t="s">
        <v>3749</v>
      </c>
      <c r="E434" s="58" t="s">
        <v>3750</v>
      </c>
      <c r="F434" s="3" t="s">
        <v>178</v>
      </c>
      <c r="G434" s="3" t="s">
        <v>3751</v>
      </c>
      <c r="H434" s="3" t="s">
        <v>264</v>
      </c>
      <c r="I434" s="3" t="s">
        <v>223</v>
      </c>
      <c r="J434" s="5"/>
      <c r="K434" s="3">
        <v>8</v>
      </c>
      <c r="L434" s="39">
        <v>2</v>
      </c>
      <c r="M434" s="54"/>
      <c r="N434" s="54"/>
      <c r="O434" s="3" t="s">
        <v>87</v>
      </c>
      <c r="P434" s="5"/>
      <c r="Q434" s="3" t="s">
        <v>226</v>
      </c>
      <c r="R434" s="5"/>
      <c r="S434" s="3" t="s">
        <v>560</v>
      </c>
      <c r="T434" s="5"/>
      <c r="U434" s="3" t="s">
        <v>183</v>
      </c>
      <c r="V434" s="5"/>
      <c r="W434" s="3" t="s">
        <v>74</v>
      </c>
      <c r="X434" s="5"/>
      <c r="Y434" s="3" t="s">
        <v>92</v>
      </c>
      <c r="Z434" s="5"/>
      <c r="AA434" s="3" t="s">
        <v>291</v>
      </c>
      <c r="AB434" s="5"/>
      <c r="AC434" s="5"/>
      <c r="AD434" s="3" t="s">
        <v>343</v>
      </c>
      <c r="AE434" s="5"/>
      <c r="AF434" s="3" t="s">
        <v>56</v>
      </c>
      <c r="AG434" s="5"/>
      <c r="AH434" s="3" t="s">
        <v>197</v>
      </c>
      <c r="AI434" s="3">
        <v>3</v>
      </c>
      <c r="AJ434" s="5"/>
      <c r="AK434" s="3">
        <v>7</v>
      </c>
      <c r="AL434" s="3" t="s">
        <v>3752</v>
      </c>
      <c r="AM434" s="3" t="s">
        <v>3753</v>
      </c>
      <c r="AN434" s="3" t="s">
        <v>3754</v>
      </c>
      <c r="AO434" s="6">
        <v>0.41666666666424135</v>
      </c>
      <c r="AP434" s="1">
        <f t="shared" si="144"/>
        <v>10</v>
      </c>
      <c r="AQ434" s="1">
        <f t="shared" si="145"/>
        <v>8</v>
      </c>
      <c r="AR434" s="1">
        <f t="shared" si="146"/>
        <v>10</v>
      </c>
      <c r="AS434" s="1">
        <f t="shared" si="147"/>
        <v>10</v>
      </c>
      <c r="AT434" s="1">
        <f t="shared" si="148"/>
        <v>10</v>
      </c>
      <c r="AU434" s="1">
        <f t="shared" si="149"/>
        <v>10</v>
      </c>
      <c r="AV434" s="1">
        <f t="shared" si="150"/>
        <v>5</v>
      </c>
      <c r="AW434" s="1">
        <f t="shared" si="151"/>
        <v>5</v>
      </c>
      <c r="AX434" s="1">
        <f t="shared" si="152"/>
        <v>10</v>
      </c>
      <c r="AY434" s="1">
        <f t="shared" si="153"/>
        <v>10</v>
      </c>
      <c r="AZ434" s="1">
        <f t="shared" si="154"/>
        <v>5</v>
      </c>
      <c r="BA434" s="1">
        <f t="shared" si="155"/>
        <v>5</v>
      </c>
      <c r="BB434" s="1">
        <f t="shared" si="156"/>
        <v>7</v>
      </c>
      <c r="BC434" s="21">
        <f t="shared" si="141"/>
        <v>9.6</v>
      </c>
      <c r="BD434" s="21">
        <f t="shared" si="142"/>
        <v>7.5</v>
      </c>
      <c r="BE434" s="21">
        <f t="shared" si="143"/>
        <v>7.5</v>
      </c>
      <c r="BF434" s="21">
        <f t="shared" si="157"/>
        <v>8.5</v>
      </c>
      <c r="BG434" s="3" t="s">
        <v>3749</v>
      </c>
    </row>
    <row r="435" spans="1:59" ht="13" x14ac:dyDescent="0.15">
      <c r="A435" s="2">
        <v>43554.895877175921</v>
      </c>
      <c r="B435" s="3" t="s">
        <v>29</v>
      </c>
      <c r="C435" s="3" t="s">
        <v>3748</v>
      </c>
      <c r="D435" s="3" t="s">
        <v>3749</v>
      </c>
      <c r="E435" s="58" t="s">
        <v>3750</v>
      </c>
      <c r="F435" s="3" t="s">
        <v>100</v>
      </c>
      <c r="G435" s="3" t="s">
        <v>3755</v>
      </c>
      <c r="H435" s="3" t="s">
        <v>35</v>
      </c>
      <c r="I435" s="3" t="s">
        <v>189</v>
      </c>
      <c r="J435" s="5"/>
      <c r="K435" s="3">
        <v>3</v>
      </c>
      <c r="L435" s="54"/>
      <c r="M435" s="54"/>
      <c r="N435" s="54"/>
      <c r="O435" s="3">
        <v>6</v>
      </c>
      <c r="P435" s="5"/>
      <c r="Q435" s="3" t="s">
        <v>42</v>
      </c>
      <c r="R435" s="5"/>
      <c r="S435" s="3" t="s">
        <v>44</v>
      </c>
      <c r="T435" s="5"/>
      <c r="U435" s="3" t="s">
        <v>91</v>
      </c>
      <c r="V435" s="5"/>
      <c r="W435" s="3" t="s">
        <v>48</v>
      </c>
      <c r="X435" s="3" t="s">
        <v>3756</v>
      </c>
      <c r="Y435" s="3" t="s">
        <v>50</v>
      </c>
      <c r="Z435" s="5"/>
      <c r="AA435" s="3">
        <v>8</v>
      </c>
      <c r="AB435" s="5"/>
      <c r="AC435" s="5"/>
      <c r="AD435" s="3" t="s">
        <v>54</v>
      </c>
      <c r="AE435" s="5"/>
      <c r="AF435" s="3" t="s">
        <v>275</v>
      </c>
      <c r="AG435" s="5"/>
      <c r="AH435" s="3">
        <v>2</v>
      </c>
      <c r="AI435" s="3">
        <v>1</v>
      </c>
      <c r="AJ435" s="5"/>
      <c r="AK435" s="3">
        <v>7</v>
      </c>
      <c r="AL435" s="5"/>
      <c r="AM435" s="3" t="s">
        <v>3757</v>
      </c>
      <c r="AN435" s="3" t="s">
        <v>3754</v>
      </c>
      <c r="AO435" s="6">
        <v>0.60416666666424135</v>
      </c>
      <c r="AP435" s="1">
        <f t="shared" si="144"/>
        <v>0</v>
      </c>
      <c r="AQ435" s="1">
        <f t="shared" si="145"/>
        <v>3</v>
      </c>
      <c r="AR435" s="1">
        <f t="shared" si="146"/>
        <v>6</v>
      </c>
      <c r="AS435" s="1">
        <f t="shared" si="147"/>
        <v>5</v>
      </c>
      <c r="AT435" s="1">
        <f t="shared" si="148"/>
        <v>5</v>
      </c>
      <c r="AU435" s="1">
        <f t="shared" si="149"/>
        <v>0</v>
      </c>
      <c r="AV435" s="1">
        <f t="shared" si="150"/>
        <v>0</v>
      </c>
      <c r="AW435" s="1">
        <f t="shared" si="151"/>
        <v>0</v>
      </c>
      <c r="AX435" s="1">
        <f t="shared" si="152"/>
        <v>8</v>
      </c>
      <c r="AY435" s="1">
        <f t="shared" si="153"/>
        <v>5</v>
      </c>
      <c r="AZ435" s="1">
        <f t="shared" si="154"/>
        <v>0</v>
      </c>
      <c r="BA435" s="1">
        <f t="shared" si="155"/>
        <v>2</v>
      </c>
      <c r="BB435" s="1">
        <f t="shared" si="156"/>
        <v>7</v>
      </c>
      <c r="BC435" s="21">
        <f t="shared" si="141"/>
        <v>3.8</v>
      </c>
      <c r="BD435" s="21">
        <f t="shared" si="142"/>
        <v>0</v>
      </c>
      <c r="BE435" s="21">
        <f t="shared" si="143"/>
        <v>4.166666666666667</v>
      </c>
      <c r="BF435" s="21">
        <f t="shared" si="157"/>
        <v>3.4333333333333331</v>
      </c>
      <c r="BG435" s="3" t="s">
        <v>3749</v>
      </c>
    </row>
    <row r="436" spans="1:59" ht="13" x14ac:dyDescent="0.15">
      <c r="A436" s="2">
        <v>43555.536544861112</v>
      </c>
      <c r="B436" s="3" t="s">
        <v>29</v>
      </c>
      <c r="C436" s="3" t="s">
        <v>3758</v>
      </c>
      <c r="D436" s="3" t="s">
        <v>3749</v>
      </c>
      <c r="E436" s="58" t="s">
        <v>3750</v>
      </c>
      <c r="F436" s="3" t="s">
        <v>33</v>
      </c>
      <c r="G436" s="3" t="s">
        <v>3759</v>
      </c>
      <c r="H436" s="3" t="s">
        <v>35</v>
      </c>
      <c r="I436" s="3" t="s">
        <v>189</v>
      </c>
      <c r="J436" s="3" t="s">
        <v>3760</v>
      </c>
      <c r="K436" s="3" t="s">
        <v>381</v>
      </c>
      <c r="L436" s="39">
        <v>4</v>
      </c>
      <c r="M436" s="39"/>
      <c r="N436" s="39" t="s">
        <v>3761</v>
      </c>
      <c r="O436" s="3" t="s">
        <v>191</v>
      </c>
      <c r="P436" s="3" t="s">
        <v>3762</v>
      </c>
      <c r="Q436" s="3" t="s">
        <v>181</v>
      </c>
      <c r="R436" s="3" t="s">
        <v>3763</v>
      </c>
      <c r="S436" s="3" t="s">
        <v>90</v>
      </c>
      <c r="T436" s="3" t="s">
        <v>3764</v>
      </c>
      <c r="U436" s="3" t="s">
        <v>91</v>
      </c>
      <c r="V436" s="3" t="s">
        <v>3765</v>
      </c>
      <c r="W436" s="3" t="s">
        <v>48</v>
      </c>
      <c r="X436" s="3" t="s">
        <v>3766</v>
      </c>
      <c r="Y436" s="3" t="s">
        <v>50</v>
      </c>
      <c r="Z436" s="3" t="s">
        <v>3767</v>
      </c>
      <c r="AA436" s="3" t="s">
        <v>291</v>
      </c>
      <c r="AB436" s="5"/>
      <c r="AC436" s="3" t="s">
        <v>3768</v>
      </c>
      <c r="AD436" s="3" t="s">
        <v>343</v>
      </c>
      <c r="AE436" s="3" t="s">
        <v>3769</v>
      </c>
      <c r="AF436" s="3" t="s">
        <v>275</v>
      </c>
      <c r="AG436" s="3" t="s">
        <v>3770</v>
      </c>
      <c r="AH436" s="3">
        <v>8</v>
      </c>
      <c r="AI436" s="5"/>
      <c r="AJ436" s="3" t="s">
        <v>3771</v>
      </c>
      <c r="AK436" s="3">
        <v>6</v>
      </c>
      <c r="AL436" s="3" t="s">
        <v>3772</v>
      </c>
      <c r="AM436" s="3" t="s">
        <v>3773</v>
      </c>
      <c r="AN436" s="3" t="s">
        <v>3774</v>
      </c>
      <c r="AO436" s="6">
        <v>0.47916666666424135</v>
      </c>
      <c r="AP436" s="1">
        <f t="shared" si="144"/>
        <v>0</v>
      </c>
      <c r="AQ436" s="1">
        <f t="shared" si="145"/>
        <v>0</v>
      </c>
      <c r="AR436" s="1">
        <f t="shared" si="146"/>
        <v>0</v>
      </c>
      <c r="AS436" s="1">
        <f t="shared" si="147"/>
        <v>0</v>
      </c>
      <c r="AT436" s="1">
        <f t="shared" si="148"/>
        <v>0</v>
      </c>
      <c r="AU436" s="1">
        <f t="shared" si="149"/>
        <v>0</v>
      </c>
      <c r="AV436" s="1">
        <f t="shared" si="150"/>
        <v>0</v>
      </c>
      <c r="AW436" s="1">
        <f t="shared" si="151"/>
        <v>0</v>
      </c>
      <c r="AX436" s="1">
        <f t="shared" si="152"/>
        <v>10</v>
      </c>
      <c r="AY436" s="1">
        <f t="shared" si="153"/>
        <v>10</v>
      </c>
      <c r="AZ436" s="1">
        <f t="shared" si="154"/>
        <v>0</v>
      </c>
      <c r="BA436" s="1">
        <f t="shared" si="155"/>
        <v>8</v>
      </c>
      <c r="BB436" s="1">
        <f t="shared" si="156"/>
        <v>6</v>
      </c>
      <c r="BC436" s="21">
        <f t="shared" si="141"/>
        <v>0</v>
      </c>
      <c r="BD436" s="21">
        <f t="shared" si="142"/>
        <v>0</v>
      </c>
      <c r="BE436" s="21">
        <f t="shared" si="143"/>
        <v>7.666666666666667</v>
      </c>
      <c r="BF436" s="21">
        <f t="shared" si="157"/>
        <v>2.1333333333333333</v>
      </c>
      <c r="BG436" s="3" t="s">
        <v>3749</v>
      </c>
    </row>
    <row r="437" spans="1:59" ht="13" x14ac:dyDescent="0.15">
      <c r="A437" s="2">
        <v>43555.564567152775</v>
      </c>
      <c r="B437" s="3" t="s">
        <v>29</v>
      </c>
      <c r="C437" s="3" t="s">
        <v>3758</v>
      </c>
      <c r="D437" s="3" t="s">
        <v>3749</v>
      </c>
      <c r="E437" s="58" t="s">
        <v>3750</v>
      </c>
      <c r="F437" s="3" t="s">
        <v>187</v>
      </c>
      <c r="G437" s="3" t="s">
        <v>3775</v>
      </c>
      <c r="H437" s="3" t="s">
        <v>264</v>
      </c>
      <c r="I437" s="3" t="s">
        <v>36</v>
      </c>
      <c r="J437" s="3" t="s">
        <v>3776</v>
      </c>
      <c r="K437" s="3" t="s">
        <v>381</v>
      </c>
      <c r="L437" s="39">
        <v>0.9</v>
      </c>
      <c r="M437" s="39">
        <v>0.9</v>
      </c>
      <c r="N437" s="39" t="s">
        <v>3777</v>
      </c>
      <c r="O437" s="3">
        <v>8</v>
      </c>
      <c r="P437" s="3" t="s">
        <v>3778</v>
      </c>
      <c r="Q437" s="3" t="s">
        <v>42</v>
      </c>
      <c r="R437" s="3" t="s">
        <v>3779</v>
      </c>
      <c r="S437" s="3" t="s">
        <v>90</v>
      </c>
      <c r="T437" s="3" t="s">
        <v>3780</v>
      </c>
      <c r="U437" s="3" t="s">
        <v>91</v>
      </c>
      <c r="V437" s="3" t="s">
        <v>289</v>
      </c>
      <c r="W437" s="3" t="s">
        <v>48</v>
      </c>
      <c r="X437" s="3" t="s">
        <v>289</v>
      </c>
      <c r="Y437" s="3" t="s">
        <v>92</v>
      </c>
      <c r="Z437" s="3" t="s">
        <v>3781</v>
      </c>
      <c r="AA437" s="3">
        <v>4</v>
      </c>
      <c r="AB437" s="5"/>
      <c r="AC437" s="3" t="s">
        <v>3782</v>
      </c>
      <c r="AD437" s="3">
        <v>8</v>
      </c>
      <c r="AE437" s="3" t="s">
        <v>3783</v>
      </c>
      <c r="AF437" s="3" t="s">
        <v>275</v>
      </c>
      <c r="AG437" s="3" t="s">
        <v>3784</v>
      </c>
      <c r="AH437" s="3" t="s">
        <v>58</v>
      </c>
      <c r="AI437" s="3">
        <v>0</v>
      </c>
      <c r="AJ437" s="3" t="s">
        <v>3785</v>
      </c>
      <c r="AK437" s="3">
        <v>9</v>
      </c>
      <c r="AL437" s="3" t="s">
        <v>3786</v>
      </c>
      <c r="AM437" s="3" t="s">
        <v>3787</v>
      </c>
      <c r="AN437" s="3" t="s">
        <v>3774</v>
      </c>
      <c r="AO437" s="6">
        <v>0.41319444444525288</v>
      </c>
      <c r="AP437" s="1">
        <f t="shared" si="144"/>
        <v>5</v>
      </c>
      <c r="AQ437" s="1">
        <f t="shared" si="145"/>
        <v>0</v>
      </c>
      <c r="AR437" s="1">
        <f t="shared" si="146"/>
        <v>8</v>
      </c>
      <c r="AS437" s="1">
        <f t="shared" si="147"/>
        <v>5</v>
      </c>
      <c r="AT437" s="1">
        <f t="shared" si="148"/>
        <v>0</v>
      </c>
      <c r="AU437" s="1">
        <f t="shared" si="149"/>
        <v>0</v>
      </c>
      <c r="AV437" s="1">
        <f t="shared" si="150"/>
        <v>0</v>
      </c>
      <c r="AW437" s="1">
        <f t="shared" si="151"/>
        <v>5</v>
      </c>
      <c r="AX437" s="1">
        <f t="shared" si="152"/>
        <v>4</v>
      </c>
      <c r="AY437" s="1">
        <f t="shared" si="153"/>
        <v>8</v>
      </c>
      <c r="AZ437" s="1">
        <f t="shared" si="154"/>
        <v>0</v>
      </c>
      <c r="BA437" s="1">
        <f t="shared" si="155"/>
        <v>0</v>
      </c>
      <c r="BB437" s="1">
        <f t="shared" si="156"/>
        <v>9</v>
      </c>
      <c r="BC437" s="21">
        <f t="shared" si="141"/>
        <v>3.6</v>
      </c>
      <c r="BD437" s="21">
        <f t="shared" si="142"/>
        <v>0.83333333333333337</v>
      </c>
      <c r="BE437" s="21">
        <f t="shared" si="143"/>
        <v>2.6666666666666665</v>
      </c>
      <c r="BF437" s="21">
        <f t="shared" si="157"/>
        <v>3.4</v>
      </c>
      <c r="BG437" s="3" t="s">
        <v>3749</v>
      </c>
    </row>
    <row r="438" spans="1:59" ht="13" x14ac:dyDescent="0.15">
      <c r="A438" s="2">
        <v>43555.78212423611</v>
      </c>
      <c r="B438" s="3" t="s">
        <v>29</v>
      </c>
      <c r="C438" s="3" t="s">
        <v>3797</v>
      </c>
      <c r="D438" s="3" t="s">
        <v>3749</v>
      </c>
      <c r="E438" s="58" t="s">
        <v>3750</v>
      </c>
      <c r="F438" s="3" t="s">
        <v>33</v>
      </c>
      <c r="G438" s="3" t="s">
        <v>3788</v>
      </c>
      <c r="H438" s="3" t="s">
        <v>66</v>
      </c>
      <c r="I438" s="3">
        <v>4</v>
      </c>
      <c r="J438" s="3" t="s">
        <v>3789</v>
      </c>
      <c r="K438" s="3">
        <v>6</v>
      </c>
      <c r="L438" s="39">
        <v>2.5</v>
      </c>
      <c r="M438" s="39">
        <v>1</v>
      </c>
      <c r="N438" s="54"/>
      <c r="O438" s="3">
        <v>9</v>
      </c>
      <c r="P438" s="5"/>
      <c r="Q438" s="3">
        <v>6</v>
      </c>
      <c r="R438" s="3" t="s">
        <v>3790</v>
      </c>
      <c r="S438" s="3" t="s">
        <v>44</v>
      </c>
      <c r="T438" s="5"/>
      <c r="U438" s="3" t="s">
        <v>46</v>
      </c>
      <c r="V438" s="5"/>
      <c r="W438" s="3" t="s">
        <v>48</v>
      </c>
      <c r="X438" s="5"/>
      <c r="Y438" s="3" t="s">
        <v>50</v>
      </c>
      <c r="Z438" s="5"/>
      <c r="AA438" s="3">
        <v>3</v>
      </c>
      <c r="AB438" s="3">
        <v>85</v>
      </c>
      <c r="AC438" s="3" t="s">
        <v>3791</v>
      </c>
      <c r="AD438" s="3">
        <v>7</v>
      </c>
      <c r="AE438" s="3" t="s">
        <v>3792</v>
      </c>
      <c r="AF438" s="3">
        <v>4</v>
      </c>
      <c r="AG438" s="3" t="s">
        <v>3793</v>
      </c>
      <c r="AH438" s="3" t="s">
        <v>176</v>
      </c>
      <c r="AI438" s="3">
        <v>41</v>
      </c>
      <c r="AJ438" s="3" t="s">
        <v>3794</v>
      </c>
      <c r="AK438" s="3" t="s">
        <v>111</v>
      </c>
      <c r="AL438" s="5"/>
      <c r="AM438" s="3" t="s">
        <v>3795</v>
      </c>
      <c r="AN438" s="3" t="s">
        <v>3796</v>
      </c>
      <c r="AO438" s="6">
        <v>0.726388888884685</v>
      </c>
      <c r="AP438" s="1">
        <f t="shared" si="144"/>
        <v>4</v>
      </c>
      <c r="AQ438" s="1">
        <f t="shared" si="145"/>
        <v>6</v>
      </c>
      <c r="AR438" s="1">
        <f t="shared" si="146"/>
        <v>9</v>
      </c>
      <c r="AS438" s="1">
        <f t="shared" si="147"/>
        <v>6</v>
      </c>
      <c r="AT438" s="1">
        <f t="shared" si="148"/>
        <v>5</v>
      </c>
      <c r="AU438" s="1">
        <f t="shared" si="149"/>
        <v>5</v>
      </c>
      <c r="AV438" s="1">
        <f t="shared" si="150"/>
        <v>0</v>
      </c>
      <c r="AW438" s="1">
        <f t="shared" si="151"/>
        <v>0</v>
      </c>
      <c r="AX438" s="1">
        <f t="shared" si="152"/>
        <v>3</v>
      </c>
      <c r="AY438" s="1">
        <f t="shared" si="153"/>
        <v>7</v>
      </c>
      <c r="AZ438" s="1">
        <f t="shared" si="154"/>
        <v>4</v>
      </c>
      <c r="BA438" s="1">
        <f t="shared" si="155"/>
        <v>10</v>
      </c>
      <c r="BB438" s="1">
        <f t="shared" si="156"/>
        <v>5</v>
      </c>
      <c r="BC438" s="21">
        <f t="shared" si="141"/>
        <v>6</v>
      </c>
      <c r="BD438" s="21">
        <f t="shared" si="142"/>
        <v>2.5</v>
      </c>
      <c r="BE438" s="21">
        <f t="shared" si="143"/>
        <v>6.166666666666667</v>
      </c>
      <c r="BF438" s="21">
        <f t="shared" si="157"/>
        <v>5.2333333333333334</v>
      </c>
      <c r="BG438" s="3" t="s">
        <v>3749</v>
      </c>
    </row>
    <row r="439" spans="1:59" ht="13" x14ac:dyDescent="0.15">
      <c r="A439" s="2">
        <v>43555.790302106485</v>
      </c>
      <c r="B439" s="3" t="s">
        <v>29</v>
      </c>
      <c r="C439" s="3" t="s">
        <v>3797</v>
      </c>
      <c r="D439" s="3" t="s">
        <v>3749</v>
      </c>
      <c r="E439" s="58" t="s">
        <v>3750</v>
      </c>
      <c r="F439" s="3" t="s">
        <v>64</v>
      </c>
      <c r="G439" s="3" t="s">
        <v>3798</v>
      </c>
      <c r="H439" s="3" t="s">
        <v>66</v>
      </c>
      <c r="I439" s="3">
        <v>7</v>
      </c>
      <c r="J439" s="5"/>
      <c r="K439" s="3" t="s">
        <v>68</v>
      </c>
      <c r="L439" s="39">
        <v>8</v>
      </c>
      <c r="M439" s="39">
        <v>2</v>
      </c>
      <c r="N439" s="39" t="s">
        <v>3799</v>
      </c>
      <c r="O439" s="3">
        <v>7</v>
      </c>
      <c r="P439" s="3" t="s">
        <v>3800</v>
      </c>
      <c r="Q439" s="3">
        <v>9</v>
      </c>
      <c r="R439" s="5"/>
      <c r="S439" s="3" t="s">
        <v>90</v>
      </c>
      <c r="T439" s="5"/>
      <c r="U439" s="3" t="s">
        <v>91</v>
      </c>
      <c r="V439" s="5"/>
      <c r="W439" s="3">
        <v>7</v>
      </c>
      <c r="X439" s="3" t="s">
        <v>3801</v>
      </c>
      <c r="Y439" s="3" t="s">
        <v>50</v>
      </c>
      <c r="Z439" s="5"/>
      <c r="AA439" s="3">
        <v>3</v>
      </c>
      <c r="AB439" s="3">
        <v>86</v>
      </c>
      <c r="AC439" s="3" t="s">
        <v>3802</v>
      </c>
      <c r="AD439" s="3" t="s">
        <v>54</v>
      </c>
      <c r="AE439" s="5"/>
      <c r="AF439" s="3">
        <v>2</v>
      </c>
      <c r="AG439" s="5"/>
      <c r="AH439" s="3">
        <v>2</v>
      </c>
      <c r="AI439" s="3">
        <v>0</v>
      </c>
      <c r="AJ439" s="3" t="s">
        <v>3803</v>
      </c>
      <c r="AK439" s="3" t="s">
        <v>111</v>
      </c>
      <c r="AL439" s="5"/>
      <c r="AM439" s="3" t="s">
        <v>3804</v>
      </c>
      <c r="AN439" s="3" t="s">
        <v>3796</v>
      </c>
      <c r="AO439" s="6">
        <v>0.648611111115315</v>
      </c>
      <c r="AP439" s="1">
        <f t="shared" si="144"/>
        <v>7</v>
      </c>
      <c r="AQ439" s="1">
        <f t="shared" si="145"/>
        <v>10</v>
      </c>
      <c r="AR439" s="1">
        <f t="shared" si="146"/>
        <v>7</v>
      </c>
      <c r="AS439" s="1">
        <f t="shared" si="147"/>
        <v>9</v>
      </c>
      <c r="AT439" s="1">
        <f t="shared" si="148"/>
        <v>0</v>
      </c>
      <c r="AU439" s="1">
        <f t="shared" si="149"/>
        <v>0</v>
      </c>
      <c r="AV439" s="1">
        <f t="shared" si="150"/>
        <v>7</v>
      </c>
      <c r="AW439" s="1">
        <f t="shared" si="151"/>
        <v>0</v>
      </c>
      <c r="AX439" s="1">
        <f t="shared" si="152"/>
        <v>3</v>
      </c>
      <c r="AY439" s="1">
        <f t="shared" si="153"/>
        <v>5</v>
      </c>
      <c r="AZ439" s="1">
        <f t="shared" si="154"/>
        <v>2</v>
      </c>
      <c r="BA439" s="1">
        <f t="shared" si="155"/>
        <v>2</v>
      </c>
      <c r="BB439" s="1">
        <f t="shared" si="156"/>
        <v>5</v>
      </c>
      <c r="BC439" s="21">
        <f t="shared" si="141"/>
        <v>6.6</v>
      </c>
      <c r="BD439" s="21">
        <f t="shared" si="142"/>
        <v>2.3333333333333335</v>
      </c>
      <c r="BE439" s="21">
        <f t="shared" si="143"/>
        <v>2.8333333333333335</v>
      </c>
      <c r="BF439" s="21">
        <f t="shared" si="157"/>
        <v>4.833333333333333</v>
      </c>
      <c r="BG439" s="3" t="s">
        <v>3749</v>
      </c>
    </row>
    <row r="440" spans="1:59" ht="13" x14ac:dyDescent="0.15">
      <c r="A440" s="2">
        <v>43555.803925590277</v>
      </c>
      <c r="B440" s="3" t="s">
        <v>29</v>
      </c>
      <c r="C440" s="3" t="s">
        <v>3797</v>
      </c>
      <c r="D440" s="3" t="s">
        <v>3749</v>
      </c>
      <c r="E440" s="58" t="s">
        <v>3750</v>
      </c>
      <c r="F440" s="3" t="s">
        <v>315</v>
      </c>
      <c r="G440" s="3" t="s">
        <v>3805</v>
      </c>
      <c r="H440" s="3" t="s">
        <v>264</v>
      </c>
      <c r="I440" s="3" t="s">
        <v>36</v>
      </c>
      <c r="J440" s="5"/>
      <c r="K440" s="3" t="s">
        <v>68</v>
      </c>
      <c r="L440" s="39">
        <v>3</v>
      </c>
      <c r="M440" s="39">
        <v>2</v>
      </c>
      <c r="N440" s="54"/>
      <c r="O440" s="3" t="s">
        <v>87</v>
      </c>
      <c r="P440" s="5"/>
      <c r="Q440" s="3">
        <v>9</v>
      </c>
      <c r="R440" s="5"/>
      <c r="S440" s="3" t="s">
        <v>44</v>
      </c>
      <c r="T440" s="3" t="s">
        <v>3806</v>
      </c>
      <c r="U440" s="3">
        <v>9</v>
      </c>
      <c r="V440" s="5"/>
      <c r="W440" s="3" t="s">
        <v>48</v>
      </c>
      <c r="X440" s="5"/>
      <c r="Y440" s="3">
        <v>1</v>
      </c>
      <c r="Z440" s="3" t="s">
        <v>3807</v>
      </c>
      <c r="AA440" s="3">
        <v>6</v>
      </c>
      <c r="AB440" s="3">
        <v>68</v>
      </c>
      <c r="AC440" s="3" t="s">
        <v>3808</v>
      </c>
      <c r="AD440" s="3">
        <v>8</v>
      </c>
      <c r="AE440" s="3" t="s">
        <v>3809</v>
      </c>
      <c r="AF440" s="3">
        <v>7</v>
      </c>
      <c r="AG440" s="3" t="s">
        <v>3810</v>
      </c>
      <c r="AH440" s="3" t="s">
        <v>197</v>
      </c>
      <c r="AI440" s="3">
        <v>4</v>
      </c>
      <c r="AJ440" s="3" t="s">
        <v>3811</v>
      </c>
      <c r="AK440" s="3">
        <v>6</v>
      </c>
      <c r="AL440" s="3" t="s">
        <v>3812</v>
      </c>
      <c r="AM440" s="3" t="s">
        <v>3813</v>
      </c>
      <c r="AN440" s="3" t="s">
        <v>3796</v>
      </c>
      <c r="AO440" s="6">
        <v>0.67361111110949423</v>
      </c>
      <c r="AP440" s="1">
        <f t="shared" si="144"/>
        <v>5</v>
      </c>
      <c r="AQ440" s="1">
        <f t="shared" si="145"/>
        <v>10</v>
      </c>
      <c r="AR440" s="1">
        <f t="shared" si="146"/>
        <v>10</v>
      </c>
      <c r="AS440" s="1">
        <f t="shared" si="147"/>
        <v>9</v>
      </c>
      <c r="AT440" s="1">
        <f t="shared" si="148"/>
        <v>5</v>
      </c>
      <c r="AU440" s="1">
        <f t="shared" si="149"/>
        <v>9</v>
      </c>
      <c r="AV440" s="1">
        <f t="shared" si="150"/>
        <v>0</v>
      </c>
      <c r="AW440" s="1">
        <f t="shared" si="151"/>
        <v>1</v>
      </c>
      <c r="AX440" s="1">
        <f t="shared" si="152"/>
        <v>6</v>
      </c>
      <c r="AY440" s="1">
        <f t="shared" si="153"/>
        <v>8</v>
      </c>
      <c r="AZ440" s="1">
        <f t="shared" si="154"/>
        <v>7</v>
      </c>
      <c r="BA440" s="1">
        <f t="shared" si="155"/>
        <v>5</v>
      </c>
      <c r="BB440" s="1">
        <f t="shared" si="156"/>
        <v>6</v>
      </c>
      <c r="BC440" s="21">
        <f t="shared" si="141"/>
        <v>7.8</v>
      </c>
      <c r="BD440" s="21">
        <f t="shared" si="142"/>
        <v>4.666666666666667</v>
      </c>
      <c r="BE440" s="21">
        <f t="shared" si="143"/>
        <v>6.166666666666667</v>
      </c>
      <c r="BF440" s="21">
        <f t="shared" si="157"/>
        <v>6.666666666666667</v>
      </c>
      <c r="BG440" s="3" t="s">
        <v>3749</v>
      </c>
    </row>
    <row r="441" spans="1:59" ht="13" x14ac:dyDescent="0.15">
      <c r="A441" s="2">
        <v>43556.475180474532</v>
      </c>
      <c r="B441" s="3" t="s">
        <v>29</v>
      </c>
      <c r="C441" s="3" t="s">
        <v>3814</v>
      </c>
      <c r="D441" s="3" t="s">
        <v>3749</v>
      </c>
      <c r="E441" s="58" t="s">
        <v>3750</v>
      </c>
      <c r="F441" s="3" t="s">
        <v>168</v>
      </c>
      <c r="G441" s="3" t="s">
        <v>3815</v>
      </c>
      <c r="H441" s="3" t="s">
        <v>35</v>
      </c>
      <c r="I441" s="3">
        <v>7</v>
      </c>
      <c r="J441" s="5"/>
      <c r="K441" s="3">
        <v>8</v>
      </c>
      <c r="L441" s="39">
        <v>4</v>
      </c>
      <c r="M441" s="39">
        <v>2.5</v>
      </c>
      <c r="N441" s="39" t="s">
        <v>3816</v>
      </c>
      <c r="O441" s="3">
        <v>8</v>
      </c>
      <c r="P441" s="3" t="s">
        <v>3817</v>
      </c>
      <c r="Q441" s="3">
        <v>7</v>
      </c>
      <c r="R441" s="3" t="s">
        <v>3818</v>
      </c>
      <c r="S441" s="3">
        <v>4</v>
      </c>
      <c r="T441" s="3" t="s">
        <v>3819</v>
      </c>
      <c r="U441" s="3" t="s">
        <v>91</v>
      </c>
      <c r="V441" s="5"/>
      <c r="W441" s="3" t="s">
        <v>48</v>
      </c>
      <c r="X441" s="5"/>
      <c r="Y441" s="3" t="s">
        <v>50</v>
      </c>
      <c r="Z441" s="5"/>
      <c r="AA441" s="3">
        <v>6</v>
      </c>
      <c r="AB441" s="3">
        <v>78</v>
      </c>
      <c r="AC441" s="3" t="s">
        <v>3820</v>
      </c>
      <c r="AD441" s="3">
        <v>6</v>
      </c>
      <c r="AE441" s="5"/>
      <c r="AF441" s="3" t="s">
        <v>56</v>
      </c>
      <c r="AG441" s="3" t="s">
        <v>3821</v>
      </c>
      <c r="AH441" s="3" t="s">
        <v>58</v>
      </c>
      <c r="AI441" s="3">
        <v>0</v>
      </c>
      <c r="AJ441" s="5"/>
      <c r="AK441" s="3" t="s">
        <v>111</v>
      </c>
      <c r="AL441" s="5"/>
      <c r="AM441" s="5"/>
      <c r="AN441" s="3" t="s">
        <v>3822</v>
      </c>
      <c r="AO441" s="6">
        <v>0.44444444444525288</v>
      </c>
      <c r="AP441" s="1">
        <f t="shared" si="144"/>
        <v>7</v>
      </c>
      <c r="AQ441" s="1">
        <f t="shared" si="145"/>
        <v>8</v>
      </c>
      <c r="AR441" s="1">
        <f t="shared" si="146"/>
        <v>8</v>
      </c>
      <c r="AS441" s="1">
        <f t="shared" si="147"/>
        <v>7</v>
      </c>
      <c r="AT441" s="1">
        <f t="shared" si="148"/>
        <v>4</v>
      </c>
      <c r="AU441" s="1">
        <f t="shared" si="149"/>
        <v>0</v>
      </c>
      <c r="AV441" s="1">
        <f t="shared" si="150"/>
        <v>0</v>
      </c>
      <c r="AW441" s="1">
        <f t="shared" si="151"/>
        <v>0</v>
      </c>
      <c r="AX441" s="1">
        <f t="shared" si="152"/>
        <v>6</v>
      </c>
      <c r="AY441" s="1">
        <f t="shared" si="153"/>
        <v>6</v>
      </c>
      <c r="AZ441" s="1">
        <f t="shared" si="154"/>
        <v>5</v>
      </c>
      <c r="BA441" s="1">
        <f t="shared" si="155"/>
        <v>0</v>
      </c>
      <c r="BB441" s="1">
        <f t="shared" si="156"/>
        <v>5</v>
      </c>
      <c r="BC441" s="21">
        <f t="shared" si="141"/>
        <v>6.8</v>
      </c>
      <c r="BD441" s="21">
        <f t="shared" si="142"/>
        <v>0</v>
      </c>
      <c r="BE441" s="21">
        <f t="shared" si="143"/>
        <v>3.8333333333333335</v>
      </c>
      <c r="BF441" s="21">
        <f t="shared" si="157"/>
        <v>4.666666666666667</v>
      </c>
      <c r="BG441" s="3" t="s">
        <v>3749</v>
      </c>
    </row>
    <row r="442" spans="1:59" ht="13" x14ac:dyDescent="0.15">
      <c r="A442" s="2">
        <v>43556.565162650462</v>
      </c>
      <c r="B442" s="3" t="s">
        <v>29</v>
      </c>
      <c r="C442" s="3" t="s">
        <v>3823</v>
      </c>
      <c r="D442" s="3" t="s">
        <v>3749</v>
      </c>
      <c r="E442" s="58" t="s">
        <v>3750</v>
      </c>
      <c r="F442" s="3" t="s">
        <v>147</v>
      </c>
      <c r="G442" s="3" t="s">
        <v>3824</v>
      </c>
      <c r="H442" s="3" t="s">
        <v>66</v>
      </c>
      <c r="I442" s="3">
        <v>6</v>
      </c>
      <c r="J442" s="3" t="s">
        <v>3825</v>
      </c>
      <c r="K442" s="3">
        <v>7</v>
      </c>
      <c r="L442" s="39">
        <v>3</v>
      </c>
      <c r="M442" s="39">
        <v>2</v>
      </c>
      <c r="N442" s="39" t="s">
        <v>3826</v>
      </c>
      <c r="O442" s="3">
        <v>4</v>
      </c>
      <c r="P442" s="3" t="s">
        <v>3827</v>
      </c>
      <c r="Q442" s="3">
        <v>8</v>
      </c>
      <c r="R442" s="3" t="s">
        <v>3828</v>
      </c>
      <c r="S442" s="3">
        <v>2</v>
      </c>
      <c r="T442" s="3" t="s">
        <v>3829</v>
      </c>
      <c r="U442" s="3">
        <v>3</v>
      </c>
      <c r="V442" s="3" t="s">
        <v>3830</v>
      </c>
      <c r="W442" s="3" t="s">
        <v>48</v>
      </c>
      <c r="X442" s="3" t="s">
        <v>289</v>
      </c>
      <c r="Y442" s="3">
        <v>4</v>
      </c>
      <c r="Z442" s="3" t="s">
        <v>3831</v>
      </c>
      <c r="AA442" s="3">
        <v>6</v>
      </c>
      <c r="AB442" s="5"/>
      <c r="AC442" s="3" t="s">
        <v>3832</v>
      </c>
      <c r="AD442" s="3" t="s">
        <v>54</v>
      </c>
      <c r="AE442" s="3" t="s">
        <v>3833</v>
      </c>
      <c r="AF442" s="3" t="s">
        <v>56</v>
      </c>
      <c r="AG442" s="3" t="s">
        <v>3834</v>
      </c>
      <c r="AH442" s="3">
        <v>4</v>
      </c>
      <c r="AI442" s="5"/>
      <c r="AJ442" s="3" t="s">
        <v>3835</v>
      </c>
      <c r="AK442" s="3">
        <v>7</v>
      </c>
      <c r="AL442" s="3" t="s">
        <v>3836</v>
      </c>
      <c r="AM442" s="3" t="s">
        <v>3837</v>
      </c>
      <c r="AN442" s="3" t="s">
        <v>3774</v>
      </c>
      <c r="AO442" s="6">
        <v>0.48958333333575865</v>
      </c>
      <c r="AP442" s="1">
        <f t="shared" si="144"/>
        <v>6</v>
      </c>
      <c r="AQ442" s="1">
        <f t="shared" si="145"/>
        <v>7</v>
      </c>
      <c r="AR442" s="1">
        <f t="shared" si="146"/>
        <v>4</v>
      </c>
      <c r="AS442" s="1">
        <f t="shared" si="147"/>
        <v>8</v>
      </c>
      <c r="AT442" s="1">
        <f t="shared" si="148"/>
        <v>2</v>
      </c>
      <c r="AU442" s="1">
        <f t="shared" si="149"/>
        <v>3</v>
      </c>
      <c r="AV442" s="1">
        <f t="shared" si="150"/>
        <v>0</v>
      </c>
      <c r="AW442" s="1">
        <f t="shared" si="151"/>
        <v>4</v>
      </c>
      <c r="AX442" s="1">
        <f t="shared" si="152"/>
        <v>6</v>
      </c>
      <c r="AY442" s="1">
        <f t="shared" si="153"/>
        <v>5</v>
      </c>
      <c r="AZ442" s="1">
        <f t="shared" si="154"/>
        <v>5</v>
      </c>
      <c r="BA442" s="1">
        <f t="shared" si="155"/>
        <v>4</v>
      </c>
      <c r="BB442" s="1">
        <f t="shared" si="156"/>
        <v>7</v>
      </c>
      <c r="BC442" s="21">
        <f t="shared" si="141"/>
        <v>5.4</v>
      </c>
      <c r="BD442" s="21">
        <f t="shared" si="142"/>
        <v>2.1666666666666665</v>
      </c>
      <c r="BE442" s="21">
        <f t="shared" si="143"/>
        <v>5</v>
      </c>
      <c r="BF442" s="21">
        <f t="shared" si="157"/>
        <v>4.833333333333333</v>
      </c>
      <c r="BG442" s="3" t="s">
        <v>3749</v>
      </c>
    </row>
    <row r="443" spans="1:59" ht="13" x14ac:dyDescent="0.15">
      <c r="A443" s="2">
        <v>43556.690390034724</v>
      </c>
      <c r="B443" s="3" t="s">
        <v>29</v>
      </c>
      <c r="C443" s="3" t="s">
        <v>3797</v>
      </c>
      <c r="D443" s="3" t="s">
        <v>3749</v>
      </c>
      <c r="E443" s="58" t="s">
        <v>3750</v>
      </c>
      <c r="F443" s="3" t="s">
        <v>64</v>
      </c>
      <c r="G443" s="3" t="s">
        <v>3838</v>
      </c>
      <c r="H443" s="3" t="s">
        <v>66</v>
      </c>
      <c r="I443" s="3">
        <v>7</v>
      </c>
      <c r="J443" s="3" t="s">
        <v>3839</v>
      </c>
      <c r="K443" s="3">
        <v>8</v>
      </c>
      <c r="L443" s="39">
        <v>2.25</v>
      </c>
      <c r="M443" s="39">
        <v>1.55</v>
      </c>
      <c r="N443" s="39" t="s">
        <v>3840</v>
      </c>
      <c r="O443" s="3" t="s">
        <v>87</v>
      </c>
      <c r="P443" s="5"/>
      <c r="Q443" s="3">
        <v>7</v>
      </c>
      <c r="R443" s="3" t="s">
        <v>3841</v>
      </c>
      <c r="S443" s="3" t="s">
        <v>44</v>
      </c>
      <c r="T443" s="5"/>
      <c r="U443" s="3">
        <v>3</v>
      </c>
      <c r="V443" s="3" t="s">
        <v>3842</v>
      </c>
      <c r="W443" s="3" t="s">
        <v>48</v>
      </c>
      <c r="X443" s="5"/>
      <c r="Y443" s="3" t="s">
        <v>50</v>
      </c>
      <c r="Z443" s="5"/>
      <c r="AA443" s="3" t="s">
        <v>52</v>
      </c>
      <c r="AB443" s="3">
        <v>77</v>
      </c>
      <c r="AC443" s="5"/>
      <c r="AD443" s="3">
        <v>7</v>
      </c>
      <c r="AE443" s="5"/>
      <c r="AF443" s="3">
        <v>7</v>
      </c>
      <c r="AG443" s="3" t="s">
        <v>3843</v>
      </c>
      <c r="AH443" s="3" t="s">
        <v>58</v>
      </c>
      <c r="AI443" s="5"/>
      <c r="AJ443" s="5"/>
      <c r="AK443" s="3">
        <v>7</v>
      </c>
      <c r="AL443" s="3" t="s">
        <v>3844</v>
      </c>
      <c r="AM443" s="3" t="s">
        <v>3845</v>
      </c>
      <c r="AN443" s="3" t="s">
        <v>3796</v>
      </c>
      <c r="AO443" s="6">
        <v>0.58333333333575865</v>
      </c>
      <c r="AP443" s="1">
        <f t="shared" si="144"/>
        <v>7</v>
      </c>
      <c r="AQ443" s="1">
        <f t="shared" si="145"/>
        <v>8</v>
      </c>
      <c r="AR443" s="1">
        <f t="shared" si="146"/>
        <v>10</v>
      </c>
      <c r="AS443" s="1">
        <f t="shared" si="147"/>
        <v>7</v>
      </c>
      <c r="AT443" s="1">
        <f t="shared" si="148"/>
        <v>5</v>
      </c>
      <c r="AU443" s="1">
        <f t="shared" si="149"/>
        <v>3</v>
      </c>
      <c r="AV443" s="1">
        <f t="shared" si="150"/>
        <v>0</v>
      </c>
      <c r="AW443" s="1">
        <f t="shared" si="151"/>
        <v>0</v>
      </c>
      <c r="AX443" s="1">
        <f t="shared" si="152"/>
        <v>5</v>
      </c>
      <c r="AY443" s="1">
        <f t="shared" si="153"/>
        <v>7</v>
      </c>
      <c r="AZ443" s="1">
        <f t="shared" si="154"/>
        <v>7</v>
      </c>
      <c r="BA443" s="1">
        <f t="shared" si="155"/>
        <v>0</v>
      </c>
      <c r="BB443" s="1">
        <f t="shared" si="156"/>
        <v>7</v>
      </c>
      <c r="BC443" s="21">
        <f t="shared" si="141"/>
        <v>7.4</v>
      </c>
      <c r="BD443" s="21">
        <f t="shared" si="142"/>
        <v>1.5</v>
      </c>
      <c r="BE443" s="21">
        <f t="shared" si="143"/>
        <v>4</v>
      </c>
      <c r="BF443" s="21">
        <f t="shared" si="157"/>
        <v>5.5</v>
      </c>
      <c r="BG443" s="3" t="s">
        <v>3749</v>
      </c>
    </row>
    <row r="444" spans="1:59" ht="13" x14ac:dyDescent="0.15">
      <c r="A444" s="2">
        <v>43558.342880775468</v>
      </c>
      <c r="B444" s="3" t="s">
        <v>29</v>
      </c>
      <c r="C444" s="3" t="s">
        <v>3846</v>
      </c>
      <c r="D444" s="3" t="s">
        <v>3749</v>
      </c>
      <c r="E444" s="58" t="s">
        <v>3750</v>
      </c>
      <c r="F444" s="3" t="s">
        <v>187</v>
      </c>
      <c r="G444" s="3" t="s">
        <v>3847</v>
      </c>
      <c r="H444" s="3" t="s">
        <v>66</v>
      </c>
      <c r="I444" s="3">
        <v>8</v>
      </c>
      <c r="J444" s="3" t="s">
        <v>3848</v>
      </c>
      <c r="K444" s="3" t="s">
        <v>68</v>
      </c>
      <c r="L444" s="39">
        <v>3.58</v>
      </c>
      <c r="M444" s="39">
        <v>2</v>
      </c>
      <c r="N444" s="39" t="s">
        <v>3849</v>
      </c>
      <c r="O444" s="3" t="s">
        <v>87</v>
      </c>
      <c r="P444" s="3" t="s">
        <v>3850</v>
      </c>
      <c r="Q444" s="3" t="s">
        <v>226</v>
      </c>
      <c r="R444" s="3" t="s">
        <v>3851</v>
      </c>
      <c r="S444" s="3">
        <v>7</v>
      </c>
      <c r="T444" s="3" t="s">
        <v>3852</v>
      </c>
      <c r="U444" s="3" t="s">
        <v>91</v>
      </c>
      <c r="V444" s="5"/>
      <c r="W444" s="3" t="s">
        <v>48</v>
      </c>
      <c r="X444" s="5"/>
      <c r="Y444" s="3" t="s">
        <v>50</v>
      </c>
      <c r="Z444" s="3" t="s">
        <v>3853</v>
      </c>
      <c r="AA444" s="3" t="s">
        <v>52</v>
      </c>
      <c r="AB444" s="3">
        <v>75</v>
      </c>
      <c r="AC444" s="5"/>
      <c r="AD444" s="3" t="s">
        <v>54</v>
      </c>
      <c r="AE444" s="3" t="s">
        <v>3854</v>
      </c>
      <c r="AF444" s="3" t="s">
        <v>56</v>
      </c>
      <c r="AG444" s="3" t="s">
        <v>3855</v>
      </c>
      <c r="AH444" s="3">
        <v>8</v>
      </c>
      <c r="AI444" s="3">
        <v>20</v>
      </c>
      <c r="AJ444" s="3" t="s">
        <v>3856</v>
      </c>
      <c r="AK444" s="3" t="s">
        <v>111</v>
      </c>
      <c r="AL444" s="5"/>
      <c r="AM444" s="3" t="s">
        <v>3857</v>
      </c>
      <c r="AN444" s="3" t="s">
        <v>3858</v>
      </c>
      <c r="AO444" s="6">
        <v>0.375</v>
      </c>
      <c r="AP444" s="1">
        <f t="shared" si="144"/>
        <v>8</v>
      </c>
      <c r="AQ444" s="1">
        <f t="shared" si="145"/>
        <v>10</v>
      </c>
      <c r="AR444" s="1">
        <f t="shared" si="146"/>
        <v>10</v>
      </c>
      <c r="AS444" s="1">
        <f t="shared" si="147"/>
        <v>10</v>
      </c>
      <c r="AT444" s="1">
        <f t="shared" si="148"/>
        <v>7</v>
      </c>
      <c r="AU444" s="1">
        <f t="shared" si="149"/>
        <v>0</v>
      </c>
      <c r="AV444" s="1">
        <f t="shared" si="150"/>
        <v>0</v>
      </c>
      <c r="AW444" s="1">
        <f t="shared" si="151"/>
        <v>0</v>
      </c>
      <c r="AX444" s="1">
        <f t="shared" si="152"/>
        <v>5</v>
      </c>
      <c r="AY444" s="1">
        <f t="shared" si="153"/>
        <v>5</v>
      </c>
      <c r="AZ444" s="1">
        <f t="shared" si="154"/>
        <v>5</v>
      </c>
      <c r="BA444" s="1">
        <f t="shared" si="155"/>
        <v>8</v>
      </c>
      <c r="BB444" s="1">
        <f t="shared" si="156"/>
        <v>5</v>
      </c>
      <c r="BC444" s="21">
        <f t="shared" si="141"/>
        <v>9</v>
      </c>
      <c r="BD444" s="21">
        <f t="shared" si="142"/>
        <v>0</v>
      </c>
      <c r="BE444" s="21">
        <f t="shared" si="143"/>
        <v>6</v>
      </c>
      <c r="BF444" s="21">
        <f t="shared" si="157"/>
        <v>6.2</v>
      </c>
      <c r="BG444" s="3" t="s">
        <v>3749</v>
      </c>
    </row>
    <row r="445" spans="1:59" ht="13" x14ac:dyDescent="0.15">
      <c r="A445" s="2">
        <v>43558.357629687496</v>
      </c>
      <c r="B445" s="3" t="s">
        <v>29</v>
      </c>
      <c r="C445" s="3" t="s">
        <v>3846</v>
      </c>
      <c r="D445" s="3" t="s">
        <v>3749</v>
      </c>
      <c r="E445" s="58" t="s">
        <v>3750</v>
      </c>
      <c r="F445" s="3" t="s">
        <v>113</v>
      </c>
      <c r="G445" s="3" t="s">
        <v>3859</v>
      </c>
      <c r="H445" s="3" t="s">
        <v>35</v>
      </c>
      <c r="I445" s="3">
        <v>3</v>
      </c>
      <c r="J445" s="3" t="s">
        <v>3860</v>
      </c>
      <c r="K445" s="3" t="s">
        <v>38</v>
      </c>
      <c r="L445" s="39">
        <v>1.84</v>
      </c>
      <c r="M445" s="39">
        <v>1.7</v>
      </c>
      <c r="N445" s="39" t="s">
        <v>3861</v>
      </c>
      <c r="O445" s="3">
        <v>9</v>
      </c>
      <c r="P445" s="3" t="s">
        <v>3862</v>
      </c>
      <c r="Q445" s="3">
        <v>7</v>
      </c>
      <c r="R445" s="3" t="s">
        <v>3863</v>
      </c>
      <c r="S445" s="3" t="s">
        <v>90</v>
      </c>
      <c r="T445" s="5"/>
      <c r="U445" s="3" t="s">
        <v>91</v>
      </c>
      <c r="V445" s="5"/>
      <c r="W445" s="3" t="s">
        <v>48</v>
      </c>
      <c r="X445" s="5"/>
      <c r="Y445" s="3" t="s">
        <v>50</v>
      </c>
      <c r="Z445" s="5"/>
      <c r="AA445" s="3" t="s">
        <v>291</v>
      </c>
      <c r="AB445" s="3">
        <v>53</v>
      </c>
      <c r="AC445" s="5"/>
      <c r="AD445" s="3" t="s">
        <v>54</v>
      </c>
      <c r="AE445" s="5"/>
      <c r="AF445" s="3" t="s">
        <v>275</v>
      </c>
      <c r="AG445" s="5"/>
      <c r="AH445" s="3">
        <v>2</v>
      </c>
      <c r="AI445" s="3">
        <v>1</v>
      </c>
      <c r="AJ445" s="3" t="s">
        <v>3864</v>
      </c>
      <c r="AK445" s="3">
        <v>9</v>
      </c>
      <c r="AL445" s="5"/>
      <c r="AM445" s="3" t="s">
        <v>3865</v>
      </c>
      <c r="AN445" s="3" t="s">
        <v>3858</v>
      </c>
      <c r="AO445" s="6">
        <v>0.33333333333575865</v>
      </c>
      <c r="AP445" s="1">
        <f t="shared" si="144"/>
        <v>3</v>
      </c>
      <c r="AQ445" s="1">
        <f t="shared" si="145"/>
        <v>5</v>
      </c>
      <c r="AR445" s="1">
        <f t="shared" si="146"/>
        <v>9</v>
      </c>
      <c r="AS445" s="1">
        <f t="shared" si="147"/>
        <v>7</v>
      </c>
      <c r="AT445" s="1">
        <f t="shared" si="148"/>
        <v>0</v>
      </c>
      <c r="AU445" s="1">
        <f t="shared" si="149"/>
        <v>0</v>
      </c>
      <c r="AV445" s="1">
        <f t="shared" si="150"/>
        <v>0</v>
      </c>
      <c r="AW445" s="1">
        <f t="shared" si="151"/>
        <v>0</v>
      </c>
      <c r="AX445" s="1">
        <f t="shared" si="152"/>
        <v>10</v>
      </c>
      <c r="AY445" s="1">
        <f t="shared" si="153"/>
        <v>5</v>
      </c>
      <c r="AZ445" s="1">
        <f t="shared" si="154"/>
        <v>0</v>
      </c>
      <c r="BA445" s="1">
        <f t="shared" si="155"/>
        <v>2</v>
      </c>
      <c r="BB445" s="1">
        <f t="shared" si="156"/>
        <v>9</v>
      </c>
      <c r="BC445" s="21">
        <f t="shared" si="141"/>
        <v>4.8</v>
      </c>
      <c r="BD445" s="21">
        <f t="shared" si="142"/>
        <v>0</v>
      </c>
      <c r="BE445" s="21">
        <f t="shared" si="143"/>
        <v>4.833333333333333</v>
      </c>
      <c r="BF445" s="21">
        <f t="shared" si="157"/>
        <v>4.2666666666666666</v>
      </c>
      <c r="BG445" s="3" t="s">
        <v>3749</v>
      </c>
    </row>
    <row r="446" spans="1:59" ht="13" x14ac:dyDescent="0.15">
      <c r="A446" s="2">
        <v>43560.995231053239</v>
      </c>
      <c r="B446" s="3" t="s">
        <v>29</v>
      </c>
      <c r="C446" s="3" t="s">
        <v>3823</v>
      </c>
      <c r="D446" s="3" t="s">
        <v>3749</v>
      </c>
      <c r="E446" s="58" t="s">
        <v>3750</v>
      </c>
      <c r="F446" s="3" t="s">
        <v>178</v>
      </c>
      <c r="G446" s="3" t="s">
        <v>3866</v>
      </c>
      <c r="H446" s="3" t="s">
        <v>66</v>
      </c>
      <c r="I446" s="3">
        <v>9</v>
      </c>
      <c r="J446" s="3" t="s">
        <v>3867</v>
      </c>
      <c r="K446" s="3" t="s">
        <v>68</v>
      </c>
      <c r="L446" s="39">
        <v>5</v>
      </c>
      <c r="M446" s="39">
        <v>3</v>
      </c>
      <c r="N446" s="39" t="s">
        <v>3868</v>
      </c>
      <c r="O446" s="3">
        <v>8</v>
      </c>
      <c r="P446" s="3" t="s">
        <v>3869</v>
      </c>
      <c r="Q446" s="3">
        <v>8</v>
      </c>
      <c r="R446" s="3" t="s">
        <v>3870</v>
      </c>
      <c r="S446" s="3" t="s">
        <v>90</v>
      </c>
      <c r="T446" s="3" t="s">
        <v>3871</v>
      </c>
      <c r="U446" s="3" t="s">
        <v>46</v>
      </c>
      <c r="V446" s="3" t="s">
        <v>3872</v>
      </c>
      <c r="W446" s="3">
        <v>7</v>
      </c>
      <c r="X446" s="3" t="s">
        <v>3873</v>
      </c>
      <c r="Y446" s="3" t="s">
        <v>92</v>
      </c>
      <c r="Z446" s="3" t="s">
        <v>3874</v>
      </c>
      <c r="AA446" s="3" t="s">
        <v>777</v>
      </c>
      <c r="AB446" s="5"/>
      <c r="AC446" s="3" t="s">
        <v>3875</v>
      </c>
      <c r="AD446" s="3">
        <v>8</v>
      </c>
      <c r="AE446" s="3" t="s">
        <v>3876</v>
      </c>
      <c r="AF446" s="3" t="s">
        <v>275</v>
      </c>
      <c r="AG446" s="3" t="s">
        <v>3877</v>
      </c>
      <c r="AH446" s="3">
        <v>3</v>
      </c>
      <c r="AI446" s="3">
        <v>1</v>
      </c>
      <c r="AJ446" s="3" t="s">
        <v>3878</v>
      </c>
      <c r="AK446" s="3" t="s">
        <v>111</v>
      </c>
      <c r="AL446" s="3" t="s">
        <v>3879</v>
      </c>
      <c r="AM446" s="3" t="s">
        <v>3880</v>
      </c>
      <c r="AN446" s="3" t="s">
        <v>3774</v>
      </c>
      <c r="AO446" s="6">
        <v>0.47916666666424135</v>
      </c>
      <c r="AP446" s="1">
        <f t="shared" si="144"/>
        <v>9</v>
      </c>
      <c r="AQ446" s="1">
        <f t="shared" si="145"/>
        <v>10</v>
      </c>
      <c r="AR446" s="1">
        <f t="shared" si="146"/>
        <v>8</v>
      </c>
      <c r="AS446" s="1">
        <f t="shared" si="147"/>
        <v>8</v>
      </c>
      <c r="AT446" s="1">
        <f t="shared" si="148"/>
        <v>0</v>
      </c>
      <c r="AU446" s="1">
        <f t="shared" si="149"/>
        <v>5</v>
      </c>
      <c r="AV446" s="1">
        <f t="shared" si="150"/>
        <v>7</v>
      </c>
      <c r="AW446" s="1">
        <f t="shared" si="151"/>
        <v>5</v>
      </c>
      <c r="AX446" s="1">
        <f t="shared" si="152"/>
        <v>0</v>
      </c>
      <c r="AY446" s="1">
        <f t="shared" si="153"/>
        <v>8</v>
      </c>
      <c r="AZ446" s="1">
        <f t="shared" si="154"/>
        <v>0</v>
      </c>
      <c r="BA446" s="1">
        <f t="shared" si="155"/>
        <v>3</v>
      </c>
      <c r="BB446" s="1">
        <f t="shared" si="156"/>
        <v>5</v>
      </c>
      <c r="BC446" s="21">
        <f t="shared" si="141"/>
        <v>7</v>
      </c>
      <c r="BD446" s="21">
        <f t="shared" si="142"/>
        <v>5.666666666666667</v>
      </c>
      <c r="BE446" s="21">
        <f t="shared" si="143"/>
        <v>2.3333333333333335</v>
      </c>
      <c r="BF446" s="21">
        <f t="shared" si="157"/>
        <v>5.6</v>
      </c>
      <c r="BG446" s="3" t="s">
        <v>3749</v>
      </c>
    </row>
    <row r="447" spans="1:59" ht="13" x14ac:dyDescent="0.15">
      <c r="A447" s="2">
        <v>43561.094464270835</v>
      </c>
      <c r="B447" s="3" t="s">
        <v>29</v>
      </c>
      <c r="C447" s="3" t="s">
        <v>3881</v>
      </c>
      <c r="D447" s="3" t="s">
        <v>3749</v>
      </c>
      <c r="E447" s="58" t="s">
        <v>3750</v>
      </c>
      <c r="F447" s="3" t="s">
        <v>100</v>
      </c>
      <c r="G447" s="3" t="s">
        <v>3882</v>
      </c>
      <c r="H447" s="3" t="s">
        <v>35</v>
      </c>
      <c r="I447" s="3">
        <v>7</v>
      </c>
      <c r="J447" s="3" t="s">
        <v>3883</v>
      </c>
      <c r="K447" s="3" t="s">
        <v>38</v>
      </c>
      <c r="L447" s="39">
        <v>1.95</v>
      </c>
      <c r="M447" s="54"/>
      <c r="N447" s="39" t="s">
        <v>3884</v>
      </c>
      <c r="O447" s="3">
        <v>9</v>
      </c>
      <c r="P447" s="3" t="s">
        <v>3885</v>
      </c>
      <c r="Q447" s="3">
        <v>6</v>
      </c>
      <c r="R447" s="3" t="s">
        <v>3886</v>
      </c>
      <c r="S447" s="3">
        <v>6</v>
      </c>
      <c r="T447" s="3" t="s">
        <v>3887</v>
      </c>
      <c r="U447" s="3">
        <v>3</v>
      </c>
      <c r="V447" s="3" t="s">
        <v>3888</v>
      </c>
      <c r="W447" s="3">
        <v>1</v>
      </c>
      <c r="X447" s="3" t="s">
        <v>3889</v>
      </c>
      <c r="Y447" s="3" t="s">
        <v>50</v>
      </c>
      <c r="Z447" s="3" t="s">
        <v>512</v>
      </c>
      <c r="AA447" s="3">
        <v>4</v>
      </c>
      <c r="AB447" s="3">
        <v>70</v>
      </c>
      <c r="AC447" s="3" t="s">
        <v>3890</v>
      </c>
      <c r="AD447" s="3">
        <v>8</v>
      </c>
      <c r="AE447" s="3" t="s">
        <v>3891</v>
      </c>
      <c r="AF447" s="3">
        <v>4</v>
      </c>
      <c r="AG447" s="3" t="s">
        <v>3892</v>
      </c>
      <c r="AH447" s="3" t="s">
        <v>58</v>
      </c>
      <c r="AI447" s="3">
        <v>0</v>
      </c>
      <c r="AJ447" s="3" t="s">
        <v>3893</v>
      </c>
      <c r="AK447" s="3" t="s">
        <v>111</v>
      </c>
      <c r="AL447" s="3" t="s">
        <v>3894</v>
      </c>
      <c r="AM447" s="3" t="s">
        <v>3895</v>
      </c>
      <c r="AN447" s="3" t="s">
        <v>3896</v>
      </c>
      <c r="AO447" s="6">
        <v>0.66666666666424135</v>
      </c>
      <c r="AP447" s="1">
        <f t="shared" si="144"/>
        <v>7</v>
      </c>
      <c r="AQ447" s="1">
        <f t="shared" si="145"/>
        <v>5</v>
      </c>
      <c r="AR447" s="1">
        <f t="shared" si="146"/>
        <v>9</v>
      </c>
      <c r="AS447" s="1">
        <f t="shared" si="147"/>
        <v>6</v>
      </c>
      <c r="AT447" s="1">
        <f t="shared" si="148"/>
        <v>6</v>
      </c>
      <c r="AU447" s="1">
        <f t="shared" si="149"/>
        <v>3</v>
      </c>
      <c r="AV447" s="1">
        <f t="shared" si="150"/>
        <v>1</v>
      </c>
      <c r="AW447" s="1">
        <f t="shared" si="151"/>
        <v>0</v>
      </c>
      <c r="AX447" s="1">
        <f t="shared" si="152"/>
        <v>4</v>
      </c>
      <c r="AY447" s="1">
        <f t="shared" si="153"/>
        <v>8</v>
      </c>
      <c r="AZ447" s="1">
        <f t="shared" si="154"/>
        <v>4</v>
      </c>
      <c r="BA447" s="1">
        <f t="shared" si="155"/>
        <v>0</v>
      </c>
      <c r="BB447" s="1">
        <f t="shared" si="156"/>
        <v>5</v>
      </c>
      <c r="BC447" s="21">
        <f t="shared" si="141"/>
        <v>6.6</v>
      </c>
      <c r="BD447" s="21">
        <f t="shared" si="142"/>
        <v>1.8333333333333333</v>
      </c>
      <c r="BE447" s="21">
        <f t="shared" si="143"/>
        <v>3.3333333333333335</v>
      </c>
      <c r="BF447" s="21">
        <f t="shared" si="157"/>
        <v>4.833333333333333</v>
      </c>
      <c r="BG447" s="3" t="s">
        <v>3749</v>
      </c>
    </row>
    <row r="448" spans="1:59" ht="13" x14ac:dyDescent="0.15">
      <c r="A448" s="2">
        <v>43561.163061481479</v>
      </c>
      <c r="B448" s="3" t="s">
        <v>29</v>
      </c>
      <c r="C448" s="3" t="s">
        <v>3881</v>
      </c>
      <c r="D448" s="3" t="s">
        <v>3749</v>
      </c>
      <c r="E448" s="58" t="s">
        <v>3750</v>
      </c>
      <c r="F448" s="3" t="s">
        <v>100</v>
      </c>
      <c r="G448" s="3" t="s">
        <v>3897</v>
      </c>
      <c r="H448" s="3" t="s">
        <v>264</v>
      </c>
      <c r="I448" s="3">
        <v>4</v>
      </c>
      <c r="J448" s="3" t="s">
        <v>3898</v>
      </c>
      <c r="K448" s="3">
        <v>7</v>
      </c>
      <c r="L448" s="39">
        <v>6</v>
      </c>
      <c r="M448" s="39">
        <v>3</v>
      </c>
      <c r="N448" s="39" t="s">
        <v>3899</v>
      </c>
      <c r="O448" s="3">
        <v>9</v>
      </c>
      <c r="P448" s="5"/>
      <c r="Q448" s="3">
        <v>9</v>
      </c>
      <c r="R448" s="3" t="s">
        <v>3900</v>
      </c>
      <c r="S448" s="3" t="s">
        <v>44</v>
      </c>
      <c r="T448" s="3" t="s">
        <v>3901</v>
      </c>
      <c r="U448" s="3" t="s">
        <v>46</v>
      </c>
      <c r="V448" s="3" t="s">
        <v>3902</v>
      </c>
      <c r="W448" s="3" t="s">
        <v>74</v>
      </c>
      <c r="X448" s="3" t="s">
        <v>3903</v>
      </c>
      <c r="Y448" s="3" t="s">
        <v>50</v>
      </c>
      <c r="Z448" s="5"/>
      <c r="AA448" s="3">
        <v>7</v>
      </c>
      <c r="AB448" s="3">
        <v>65</v>
      </c>
      <c r="AC448" s="3" t="s">
        <v>3904</v>
      </c>
      <c r="AD448" s="3">
        <v>9</v>
      </c>
      <c r="AE448" s="3" t="s">
        <v>3905</v>
      </c>
      <c r="AF448" s="3">
        <v>4</v>
      </c>
      <c r="AG448" s="3" t="s">
        <v>3906</v>
      </c>
      <c r="AH448" s="3" t="s">
        <v>58</v>
      </c>
      <c r="AI448" s="3">
        <v>0</v>
      </c>
      <c r="AJ448" s="5"/>
      <c r="AK448" s="3">
        <v>8</v>
      </c>
      <c r="AL448" s="3" t="s">
        <v>3907</v>
      </c>
      <c r="AM448" s="3" t="s">
        <v>3908</v>
      </c>
      <c r="AN448" s="3" t="s">
        <v>3896</v>
      </c>
      <c r="AO448" s="6">
        <v>0.70833333333575865</v>
      </c>
      <c r="AP448" s="1">
        <f t="shared" si="144"/>
        <v>4</v>
      </c>
      <c r="AQ448" s="1">
        <f t="shared" si="145"/>
        <v>7</v>
      </c>
      <c r="AR448" s="1">
        <f t="shared" si="146"/>
        <v>9</v>
      </c>
      <c r="AS448" s="1">
        <f t="shared" si="147"/>
        <v>9</v>
      </c>
      <c r="AT448" s="1">
        <f t="shared" si="148"/>
        <v>5</v>
      </c>
      <c r="AU448" s="1">
        <f t="shared" si="149"/>
        <v>5</v>
      </c>
      <c r="AV448" s="1">
        <f t="shared" si="150"/>
        <v>5</v>
      </c>
      <c r="AW448" s="1">
        <f t="shared" si="151"/>
        <v>0</v>
      </c>
      <c r="AX448" s="1">
        <f t="shared" si="152"/>
        <v>7</v>
      </c>
      <c r="AY448" s="1">
        <f t="shared" si="153"/>
        <v>9</v>
      </c>
      <c r="AZ448" s="1">
        <f t="shared" si="154"/>
        <v>4</v>
      </c>
      <c r="BA448" s="1">
        <f t="shared" si="155"/>
        <v>0</v>
      </c>
      <c r="BB448" s="1">
        <f t="shared" si="156"/>
        <v>8</v>
      </c>
      <c r="BC448" s="21">
        <f t="shared" si="141"/>
        <v>6.8</v>
      </c>
      <c r="BD448" s="21">
        <f t="shared" si="142"/>
        <v>4.166666666666667</v>
      </c>
      <c r="BE448" s="21">
        <f t="shared" si="143"/>
        <v>4.5</v>
      </c>
      <c r="BF448" s="21">
        <f t="shared" si="157"/>
        <v>5.9333333333333336</v>
      </c>
      <c r="BG448" s="3" t="s">
        <v>3749</v>
      </c>
    </row>
    <row r="449" spans="1:59" ht="13" x14ac:dyDescent="0.15">
      <c r="A449" s="2">
        <v>43561.203702407409</v>
      </c>
      <c r="B449" s="3" t="s">
        <v>29</v>
      </c>
      <c r="C449" s="3" t="s">
        <v>3881</v>
      </c>
      <c r="D449" s="3" t="s">
        <v>3749</v>
      </c>
      <c r="E449" s="58" t="s">
        <v>3750</v>
      </c>
      <c r="F449" s="3" t="s">
        <v>187</v>
      </c>
      <c r="G449" s="3" t="s">
        <v>3909</v>
      </c>
      <c r="H449" s="3" t="s">
        <v>35</v>
      </c>
      <c r="I449" s="3" t="s">
        <v>36</v>
      </c>
      <c r="J449" s="3" t="s">
        <v>3910</v>
      </c>
      <c r="K449" s="3">
        <v>7</v>
      </c>
      <c r="L449" s="39">
        <v>2</v>
      </c>
      <c r="M449" s="55">
        <v>1.5</v>
      </c>
      <c r="N449" s="39" t="s">
        <v>3911</v>
      </c>
      <c r="O449" s="3">
        <v>9</v>
      </c>
      <c r="P449" s="5"/>
      <c r="Q449" s="3">
        <v>9</v>
      </c>
      <c r="R449" s="3" t="s">
        <v>3912</v>
      </c>
      <c r="S449" s="3">
        <v>7</v>
      </c>
      <c r="T449" s="3" t="s">
        <v>3913</v>
      </c>
      <c r="U449" s="3">
        <v>9</v>
      </c>
      <c r="V449" s="3" t="s">
        <v>3914</v>
      </c>
      <c r="W449" s="3">
        <v>1</v>
      </c>
      <c r="X449" s="3" t="s">
        <v>3915</v>
      </c>
      <c r="Y449" s="3">
        <v>8</v>
      </c>
      <c r="Z449" s="3" t="s">
        <v>3916</v>
      </c>
      <c r="AA449" s="3">
        <v>6</v>
      </c>
      <c r="AB449" s="3">
        <v>62</v>
      </c>
      <c r="AC449" s="3" t="s">
        <v>3917</v>
      </c>
      <c r="AD449" s="3">
        <v>7</v>
      </c>
      <c r="AE449" s="3" t="s">
        <v>3918</v>
      </c>
      <c r="AF449" s="3">
        <v>6</v>
      </c>
      <c r="AG449" s="3" t="s">
        <v>3919</v>
      </c>
      <c r="AH449" s="3">
        <v>9</v>
      </c>
      <c r="AI449" s="3">
        <v>100</v>
      </c>
      <c r="AJ449" s="3" t="s">
        <v>3920</v>
      </c>
      <c r="AK449" s="3">
        <v>8</v>
      </c>
      <c r="AL449" s="3" t="s">
        <v>3921</v>
      </c>
      <c r="AM449" s="3" t="s">
        <v>3922</v>
      </c>
      <c r="AN449" s="3" t="s">
        <v>3896</v>
      </c>
      <c r="AO449" s="6">
        <v>0.54166666666424135</v>
      </c>
      <c r="AP449" s="1">
        <f t="shared" si="144"/>
        <v>5</v>
      </c>
      <c r="AQ449" s="1">
        <f t="shared" si="145"/>
        <v>7</v>
      </c>
      <c r="AR449" s="1">
        <f t="shared" si="146"/>
        <v>9</v>
      </c>
      <c r="AS449" s="1">
        <f t="shared" si="147"/>
        <v>9</v>
      </c>
      <c r="AT449" s="1">
        <f t="shared" si="148"/>
        <v>7</v>
      </c>
      <c r="AU449" s="1">
        <f t="shared" si="149"/>
        <v>9</v>
      </c>
      <c r="AV449" s="1">
        <f t="shared" si="150"/>
        <v>1</v>
      </c>
      <c r="AW449" s="1">
        <f t="shared" si="151"/>
        <v>8</v>
      </c>
      <c r="AX449" s="1">
        <f t="shared" si="152"/>
        <v>6</v>
      </c>
      <c r="AY449" s="1">
        <f t="shared" si="153"/>
        <v>7</v>
      </c>
      <c r="AZ449" s="1">
        <f t="shared" si="154"/>
        <v>6</v>
      </c>
      <c r="BA449" s="1">
        <f t="shared" si="155"/>
        <v>9</v>
      </c>
      <c r="BB449" s="1">
        <f t="shared" si="156"/>
        <v>8</v>
      </c>
      <c r="BC449" s="21">
        <f t="shared" si="141"/>
        <v>7.4</v>
      </c>
      <c r="BD449" s="21">
        <f t="shared" si="142"/>
        <v>6.166666666666667</v>
      </c>
      <c r="BE449" s="21">
        <f t="shared" si="143"/>
        <v>7.166666666666667</v>
      </c>
      <c r="BF449" s="21">
        <f t="shared" si="157"/>
        <v>7.166666666666667</v>
      </c>
      <c r="BG449" s="3" t="s">
        <v>3749</v>
      </c>
    </row>
    <row r="450" spans="1:59" ht="13" x14ac:dyDescent="0.15">
      <c r="A450" s="2">
        <v>43562.951340717591</v>
      </c>
      <c r="B450" s="3" t="s">
        <v>29</v>
      </c>
      <c r="C450" s="3" t="s">
        <v>3881</v>
      </c>
      <c r="D450" s="3" t="s">
        <v>3749</v>
      </c>
      <c r="E450" s="58" t="s">
        <v>3750</v>
      </c>
      <c r="F450" s="3" t="s">
        <v>315</v>
      </c>
      <c r="G450" s="3" t="s">
        <v>3923</v>
      </c>
      <c r="H450" s="3" t="s">
        <v>66</v>
      </c>
      <c r="I450" s="3">
        <v>6</v>
      </c>
      <c r="J450" s="5"/>
      <c r="K450" s="3">
        <v>3</v>
      </c>
      <c r="L450" s="39">
        <v>2</v>
      </c>
      <c r="M450" s="54"/>
      <c r="N450" s="39" t="s">
        <v>3924</v>
      </c>
      <c r="O450" s="3">
        <v>9</v>
      </c>
      <c r="P450" s="5"/>
      <c r="Q450" s="3" t="s">
        <v>42</v>
      </c>
      <c r="R450" s="3" t="s">
        <v>3925</v>
      </c>
      <c r="S450" s="3" t="s">
        <v>44</v>
      </c>
      <c r="T450" s="3" t="s">
        <v>3926</v>
      </c>
      <c r="U450" s="3" t="s">
        <v>91</v>
      </c>
      <c r="V450" s="5"/>
      <c r="W450" s="3" t="s">
        <v>48</v>
      </c>
      <c r="X450" s="3" t="s">
        <v>3927</v>
      </c>
      <c r="Y450" s="3" t="s">
        <v>50</v>
      </c>
      <c r="Z450" s="5"/>
      <c r="AA450" s="3">
        <v>3</v>
      </c>
      <c r="AB450" s="3">
        <v>69</v>
      </c>
      <c r="AC450" s="3" t="s">
        <v>3928</v>
      </c>
      <c r="AD450" s="3">
        <v>7</v>
      </c>
      <c r="AE450" s="5"/>
      <c r="AF450" s="3" t="s">
        <v>275</v>
      </c>
      <c r="AG450" s="5"/>
      <c r="AH450" s="3">
        <v>1</v>
      </c>
      <c r="AI450" s="3">
        <v>0</v>
      </c>
      <c r="AJ450" s="3" t="s">
        <v>3929</v>
      </c>
      <c r="AK450" s="3" t="s">
        <v>111</v>
      </c>
      <c r="AL450" s="3" t="s">
        <v>3930</v>
      </c>
      <c r="AM450" s="3" t="s">
        <v>3931</v>
      </c>
      <c r="AN450" s="3" t="s">
        <v>3896</v>
      </c>
      <c r="AO450" s="6">
        <v>0.41666666666424135</v>
      </c>
      <c r="AP450" s="1">
        <f t="shared" si="144"/>
        <v>6</v>
      </c>
      <c r="AQ450" s="1">
        <f t="shared" si="145"/>
        <v>3</v>
      </c>
      <c r="AR450" s="1">
        <f t="shared" si="146"/>
        <v>9</v>
      </c>
      <c r="AS450" s="1">
        <f t="shared" si="147"/>
        <v>5</v>
      </c>
      <c r="AT450" s="1">
        <f t="shared" si="148"/>
        <v>5</v>
      </c>
      <c r="AU450" s="1">
        <f t="shared" si="149"/>
        <v>0</v>
      </c>
      <c r="AV450" s="1">
        <f t="shared" si="150"/>
        <v>0</v>
      </c>
      <c r="AW450" s="1">
        <f t="shared" si="151"/>
        <v>0</v>
      </c>
      <c r="AX450" s="1">
        <f t="shared" si="152"/>
        <v>3</v>
      </c>
      <c r="AY450" s="1">
        <f t="shared" si="153"/>
        <v>7</v>
      </c>
      <c r="AZ450" s="1">
        <f t="shared" si="154"/>
        <v>0</v>
      </c>
      <c r="BA450" s="1">
        <f t="shared" si="155"/>
        <v>1</v>
      </c>
      <c r="BB450" s="1">
        <f t="shared" si="156"/>
        <v>5</v>
      </c>
      <c r="BC450" s="21">
        <f t="shared" si="141"/>
        <v>5.6</v>
      </c>
      <c r="BD450" s="21">
        <f t="shared" si="142"/>
        <v>0</v>
      </c>
      <c r="BE450" s="21">
        <f t="shared" si="143"/>
        <v>2.5</v>
      </c>
      <c r="BF450" s="21">
        <f t="shared" si="157"/>
        <v>3.8</v>
      </c>
      <c r="BG450" s="3" t="s">
        <v>3749</v>
      </c>
    </row>
    <row r="451" spans="1:59" ht="13" x14ac:dyDescent="0.15">
      <c r="A451" s="2">
        <v>43563.699058379629</v>
      </c>
      <c r="B451" s="3" t="s">
        <v>29</v>
      </c>
      <c r="C451" s="3" t="s">
        <v>3797</v>
      </c>
      <c r="D451" s="3" t="s">
        <v>3749</v>
      </c>
      <c r="E451" s="58" t="s">
        <v>3750</v>
      </c>
      <c r="F451" s="3" t="s">
        <v>33</v>
      </c>
      <c r="G451" s="3" t="s">
        <v>3932</v>
      </c>
      <c r="H451" s="3" t="s">
        <v>35</v>
      </c>
      <c r="I451" s="3" t="s">
        <v>36</v>
      </c>
      <c r="J451" s="3" t="s">
        <v>3933</v>
      </c>
      <c r="K451" s="3" t="s">
        <v>68</v>
      </c>
      <c r="L451" s="39">
        <v>3.8</v>
      </c>
      <c r="M451" s="39">
        <v>3.5</v>
      </c>
      <c r="N451" s="39" t="s">
        <v>3934</v>
      </c>
      <c r="O451" s="3">
        <v>9</v>
      </c>
      <c r="P451" s="5"/>
      <c r="Q451" s="3">
        <v>3</v>
      </c>
      <c r="R451" s="3" t="s">
        <v>3935</v>
      </c>
      <c r="S451" s="3" t="s">
        <v>90</v>
      </c>
      <c r="T451" s="5"/>
      <c r="U451" s="3" t="s">
        <v>91</v>
      </c>
      <c r="V451" s="5"/>
      <c r="W451" s="3" t="s">
        <v>48</v>
      </c>
      <c r="X451" s="5"/>
      <c r="Y451" s="3" t="s">
        <v>50</v>
      </c>
      <c r="Z451" s="5"/>
      <c r="AA451" s="3">
        <v>7</v>
      </c>
      <c r="AB451" s="3">
        <v>68</v>
      </c>
      <c r="AC451" s="5"/>
      <c r="AD451" s="3">
        <v>6</v>
      </c>
      <c r="AE451" s="3" t="s">
        <v>3936</v>
      </c>
      <c r="AF451" s="3">
        <v>7</v>
      </c>
      <c r="AG451" s="3" t="s">
        <v>3937</v>
      </c>
      <c r="AH451" s="3">
        <v>7</v>
      </c>
      <c r="AI451" s="3">
        <v>23</v>
      </c>
      <c r="AJ451" s="3" t="s">
        <v>3938</v>
      </c>
      <c r="AK451" s="3">
        <v>2</v>
      </c>
      <c r="AL451" s="3" t="s">
        <v>3939</v>
      </c>
      <c r="AM451" s="3" t="s">
        <v>3940</v>
      </c>
      <c r="AN451" s="3" t="s">
        <v>3796</v>
      </c>
      <c r="AO451" s="6">
        <v>0.625</v>
      </c>
      <c r="AP451" s="1">
        <f t="shared" si="144"/>
        <v>5</v>
      </c>
      <c r="AQ451" s="1">
        <f t="shared" si="145"/>
        <v>10</v>
      </c>
      <c r="AR451" s="1">
        <f t="shared" si="146"/>
        <v>9</v>
      </c>
      <c r="AS451" s="1">
        <f t="shared" si="147"/>
        <v>3</v>
      </c>
      <c r="AT451" s="1">
        <f t="shared" si="148"/>
        <v>0</v>
      </c>
      <c r="AU451" s="1">
        <f t="shared" si="149"/>
        <v>0</v>
      </c>
      <c r="AV451" s="1">
        <f t="shared" si="150"/>
        <v>0</v>
      </c>
      <c r="AW451" s="1">
        <f t="shared" si="151"/>
        <v>0</v>
      </c>
      <c r="AX451" s="1">
        <f t="shared" si="152"/>
        <v>7</v>
      </c>
      <c r="AY451" s="1">
        <f t="shared" si="153"/>
        <v>6</v>
      </c>
      <c r="AZ451" s="1">
        <f t="shared" si="154"/>
        <v>7</v>
      </c>
      <c r="BA451" s="1">
        <f t="shared" si="155"/>
        <v>7</v>
      </c>
      <c r="BB451" s="1">
        <f t="shared" si="156"/>
        <v>2</v>
      </c>
      <c r="BC451" s="21">
        <f t="shared" ref="BC451:BC514" si="158">((AP451*3)+(AQ451*3)+(AR451*3)+(AS451*3)+(AT451*3))/15</f>
        <v>5.4</v>
      </c>
      <c r="BD451" s="21">
        <f t="shared" ref="BD451:BD514" si="159">((AU451*3)+(AV451*2)+(AW451*1))/6</f>
        <v>0</v>
      </c>
      <c r="BE451" s="21">
        <f t="shared" ref="BE451:BE514" si="160">((AX451*2)+(AY451*1)+(AZ451*1)+(BA451*2))/6</f>
        <v>6.833333333333333</v>
      </c>
      <c r="BF451" s="21">
        <f t="shared" si="157"/>
        <v>4.2666666666666666</v>
      </c>
      <c r="BG451" s="3" t="s">
        <v>3749</v>
      </c>
    </row>
    <row r="452" spans="1:59" ht="13" x14ac:dyDescent="0.15">
      <c r="A452" s="2">
        <v>43559.57093155093</v>
      </c>
      <c r="B452" s="3" t="s">
        <v>29</v>
      </c>
      <c r="C452" s="3" t="s">
        <v>3941</v>
      </c>
      <c r="D452" s="3" t="s">
        <v>3749</v>
      </c>
      <c r="E452" s="58" t="s">
        <v>3750</v>
      </c>
      <c r="F452" s="3" t="s">
        <v>187</v>
      </c>
      <c r="G452" s="3" t="s">
        <v>3942</v>
      </c>
      <c r="H452" s="3" t="s">
        <v>35</v>
      </c>
      <c r="I452" s="3" t="s">
        <v>189</v>
      </c>
      <c r="J452" s="3" t="s">
        <v>3943</v>
      </c>
      <c r="K452" s="3">
        <v>7</v>
      </c>
      <c r="L452" s="39">
        <v>5</v>
      </c>
      <c r="M452" s="39">
        <v>5</v>
      </c>
      <c r="N452" s="39" t="s">
        <v>3944</v>
      </c>
      <c r="O452" s="3" t="s">
        <v>87</v>
      </c>
      <c r="P452" s="3" t="s">
        <v>3945</v>
      </c>
      <c r="Q452" s="3" t="s">
        <v>42</v>
      </c>
      <c r="R452" s="3" t="s">
        <v>3946</v>
      </c>
      <c r="S452" s="3" t="s">
        <v>90</v>
      </c>
      <c r="T452" s="3" t="s">
        <v>3947</v>
      </c>
      <c r="U452" s="3" t="s">
        <v>91</v>
      </c>
      <c r="V452" s="3" t="s">
        <v>3948</v>
      </c>
      <c r="W452" s="3" t="s">
        <v>48</v>
      </c>
      <c r="X452" s="5"/>
      <c r="Y452" s="3" t="s">
        <v>50</v>
      </c>
      <c r="Z452" s="3" t="s">
        <v>3949</v>
      </c>
      <c r="AA452" s="3">
        <v>7</v>
      </c>
      <c r="AB452" s="5"/>
      <c r="AC452" s="3" t="s">
        <v>3950</v>
      </c>
      <c r="AD452" s="3">
        <v>8</v>
      </c>
      <c r="AE452" s="3" t="s">
        <v>3951</v>
      </c>
      <c r="AF452" s="3" t="s">
        <v>56</v>
      </c>
      <c r="AG452" s="3" t="s">
        <v>3952</v>
      </c>
      <c r="AH452" s="3" t="s">
        <v>58</v>
      </c>
      <c r="AI452" s="5"/>
      <c r="AJ452" s="5"/>
      <c r="AK452" s="3">
        <v>7</v>
      </c>
      <c r="AL452" s="3" t="s">
        <v>3953</v>
      </c>
      <c r="AM452" s="3" t="s">
        <v>3954</v>
      </c>
      <c r="AN452" s="3" t="s">
        <v>3955</v>
      </c>
      <c r="AO452" s="6">
        <v>0.52083333333575865</v>
      </c>
      <c r="AP452" s="1">
        <f t="shared" si="144"/>
        <v>0</v>
      </c>
      <c r="AQ452" s="1">
        <f t="shared" si="145"/>
        <v>7</v>
      </c>
      <c r="AR452" s="1">
        <f t="shared" si="146"/>
        <v>10</v>
      </c>
      <c r="AS452" s="1">
        <f t="shared" si="147"/>
        <v>5</v>
      </c>
      <c r="AT452" s="1">
        <f t="shared" si="148"/>
        <v>0</v>
      </c>
      <c r="AU452" s="1">
        <f t="shared" si="149"/>
        <v>0</v>
      </c>
      <c r="AV452" s="1">
        <f t="shared" si="150"/>
        <v>0</v>
      </c>
      <c r="AW452" s="1">
        <f t="shared" si="151"/>
        <v>0</v>
      </c>
      <c r="AX452" s="1">
        <f t="shared" si="152"/>
        <v>7</v>
      </c>
      <c r="AY452" s="1">
        <f t="shared" si="153"/>
        <v>8</v>
      </c>
      <c r="AZ452" s="1">
        <f t="shared" si="154"/>
        <v>5</v>
      </c>
      <c r="BA452" s="1">
        <f t="shared" si="155"/>
        <v>0</v>
      </c>
      <c r="BB452" s="1">
        <f t="shared" si="156"/>
        <v>7</v>
      </c>
      <c r="BC452" s="21">
        <f t="shared" si="158"/>
        <v>4.4000000000000004</v>
      </c>
      <c r="BD452" s="21">
        <f t="shared" si="159"/>
        <v>0</v>
      </c>
      <c r="BE452" s="21">
        <f t="shared" si="160"/>
        <v>4.5</v>
      </c>
      <c r="BF452" s="21">
        <f t="shared" si="157"/>
        <v>3.8</v>
      </c>
      <c r="BG452" s="3" t="s">
        <v>3749</v>
      </c>
    </row>
    <row r="453" spans="1:59" ht="13" x14ac:dyDescent="0.15">
      <c r="A453" s="2">
        <v>43555.636624236111</v>
      </c>
      <c r="B453" s="3" t="s">
        <v>29</v>
      </c>
      <c r="C453" s="3" t="s">
        <v>3814</v>
      </c>
      <c r="D453" s="3" t="s">
        <v>3749</v>
      </c>
      <c r="E453" s="58" t="s">
        <v>3750</v>
      </c>
      <c r="F453" s="3" t="s">
        <v>113</v>
      </c>
      <c r="G453" s="3" t="s">
        <v>3956</v>
      </c>
      <c r="H453" s="3" t="s">
        <v>35</v>
      </c>
      <c r="I453" s="3">
        <v>8</v>
      </c>
      <c r="J453" s="3" t="s">
        <v>3957</v>
      </c>
      <c r="K453" s="3" t="s">
        <v>68</v>
      </c>
      <c r="L453" s="55">
        <v>11.5</v>
      </c>
      <c r="M453" s="55">
        <v>3.5</v>
      </c>
      <c r="N453" s="39" t="s">
        <v>3958</v>
      </c>
      <c r="O453" s="3">
        <v>9</v>
      </c>
      <c r="P453" s="3" t="s">
        <v>3959</v>
      </c>
      <c r="Q453" s="3">
        <v>7</v>
      </c>
      <c r="R453" s="3" t="s">
        <v>3960</v>
      </c>
      <c r="S453" s="3">
        <v>2</v>
      </c>
      <c r="T453" s="3" t="s">
        <v>3961</v>
      </c>
      <c r="U453" s="3">
        <v>8</v>
      </c>
      <c r="V453" s="3" t="s">
        <v>3962</v>
      </c>
      <c r="W453" s="3" t="s">
        <v>48</v>
      </c>
      <c r="X453" s="3" t="s">
        <v>3963</v>
      </c>
      <c r="Y453" s="3" t="s">
        <v>50</v>
      </c>
      <c r="Z453" s="5"/>
      <c r="AA453" s="3">
        <v>4</v>
      </c>
      <c r="AB453" s="3">
        <v>75</v>
      </c>
      <c r="AC453" s="3" t="s">
        <v>3964</v>
      </c>
      <c r="AD453" s="3" t="s">
        <v>54</v>
      </c>
      <c r="AE453" s="5"/>
      <c r="AF453" s="3">
        <v>7</v>
      </c>
      <c r="AG453" s="3" t="s">
        <v>3965</v>
      </c>
      <c r="AH453" s="3" t="s">
        <v>197</v>
      </c>
      <c r="AI453" s="5"/>
      <c r="AJ453" s="3" t="s">
        <v>3966</v>
      </c>
      <c r="AK453" s="3" t="s">
        <v>111</v>
      </c>
      <c r="AL453" s="5"/>
      <c r="AM453" s="3" t="s">
        <v>3967</v>
      </c>
      <c r="AN453" s="3" t="s">
        <v>3822</v>
      </c>
      <c r="AO453" s="6">
        <v>0.39583333333575865</v>
      </c>
      <c r="AP453" s="1">
        <f t="shared" si="144"/>
        <v>8</v>
      </c>
      <c r="AQ453" s="1">
        <f t="shared" si="145"/>
        <v>10</v>
      </c>
      <c r="AR453" s="1">
        <f t="shared" si="146"/>
        <v>9</v>
      </c>
      <c r="AS453" s="1">
        <f t="shared" si="147"/>
        <v>7</v>
      </c>
      <c r="AT453" s="1">
        <f t="shared" si="148"/>
        <v>2</v>
      </c>
      <c r="AU453" s="1">
        <f t="shared" si="149"/>
        <v>8</v>
      </c>
      <c r="AV453" s="1">
        <f t="shared" si="150"/>
        <v>0</v>
      </c>
      <c r="AW453" s="1">
        <f t="shared" si="151"/>
        <v>0</v>
      </c>
      <c r="AX453" s="1">
        <f t="shared" si="152"/>
        <v>4</v>
      </c>
      <c r="AY453" s="1">
        <f t="shared" si="153"/>
        <v>5</v>
      </c>
      <c r="AZ453" s="1">
        <f t="shared" si="154"/>
        <v>7</v>
      </c>
      <c r="BA453" s="1">
        <f t="shared" si="155"/>
        <v>5</v>
      </c>
      <c r="BB453" s="1">
        <f t="shared" si="156"/>
        <v>5</v>
      </c>
      <c r="BC453" s="21">
        <f t="shared" si="158"/>
        <v>7.2</v>
      </c>
      <c r="BD453" s="21">
        <f t="shared" si="159"/>
        <v>4</v>
      </c>
      <c r="BE453" s="21">
        <f t="shared" si="160"/>
        <v>5</v>
      </c>
      <c r="BF453" s="21">
        <f t="shared" si="157"/>
        <v>5.9</v>
      </c>
      <c r="BG453" s="3" t="s">
        <v>3749</v>
      </c>
    </row>
    <row r="454" spans="1:59" ht="13" x14ac:dyDescent="0.15">
      <c r="A454" s="2">
        <v>43559.562959745366</v>
      </c>
      <c r="B454" s="3" t="s">
        <v>29</v>
      </c>
      <c r="C454" s="3" t="s">
        <v>3941</v>
      </c>
      <c r="D454" s="3" t="s">
        <v>3749</v>
      </c>
      <c r="E454" s="58" t="s">
        <v>3750</v>
      </c>
      <c r="F454" s="3" t="s">
        <v>64</v>
      </c>
      <c r="G454" s="3" t="s">
        <v>3968</v>
      </c>
      <c r="H454" s="3" t="s">
        <v>66</v>
      </c>
      <c r="I454" s="3">
        <v>3</v>
      </c>
      <c r="J454" s="3" t="s">
        <v>3969</v>
      </c>
      <c r="K454" s="3" t="s">
        <v>68</v>
      </c>
      <c r="L454" s="39">
        <v>6.5</v>
      </c>
      <c r="M454" s="39">
        <v>1.5</v>
      </c>
      <c r="N454" s="39" t="s">
        <v>3970</v>
      </c>
      <c r="O454" s="3">
        <v>7</v>
      </c>
      <c r="P454" s="3" t="s">
        <v>3971</v>
      </c>
      <c r="Q454" s="3" t="s">
        <v>42</v>
      </c>
      <c r="R454" s="3" t="s">
        <v>3972</v>
      </c>
      <c r="S454" s="3">
        <v>3</v>
      </c>
      <c r="T454" s="3" t="s">
        <v>3973</v>
      </c>
      <c r="U454" s="3">
        <v>7</v>
      </c>
      <c r="V454" s="3" t="s">
        <v>3974</v>
      </c>
      <c r="W454" s="3" t="s">
        <v>48</v>
      </c>
      <c r="X454" s="5"/>
      <c r="Y454" s="3" t="s">
        <v>50</v>
      </c>
      <c r="Z454" s="3" t="s">
        <v>3975</v>
      </c>
      <c r="AA454" s="3">
        <v>8</v>
      </c>
      <c r="AB454" s="5"/>
      <c r="AC454" s="3" t="s">
        <v>3976</v>
      </c>
      <c r="AD454" s="3" t="s">
        <v>54</v>
      </c>
      <c r="AE454" s="3" t="s">
        <v>3977</v>
      </c>
      <c r="AF454" s="3" t="s">
        <v>56</v>
      </c>
      <c r="AG454" s="3" t="s">
        <v>3978</v>
      </c>
      <c r="AH454" s="3" t="s">
        <v>58</v>
      </c>
      <c r="AI454" s="5"/>
      <c r="AJ454" s="5"/>
      <c r="AK454" s="3" t="s">
        <v>111</v>
      </c>
      <c r="AL454" s="3" t="s">
        <v>3979</v>
      </c>
      <c r="AM454" s="3" t="s">
        <v>3980</v>
      </c>
      <c r="AN454" s="3" t="s">
        <v>3955</v>
      </c>
      <c r="AO454" s="6">
        <v>0.4375</v>
      </c>
      <c r="AP454" s="1">
        <f t="shared" si="144"/>
        <v>3</v>
      </c>
      <c r="AQ454" s="1">
        <f t="shared" si="145"/>
        <v>10</v>
      </c>
      <c r="AR454" s="1">
        <f t="shared" si="146"/>
        <v>7</v>
      </c>
      <c r="AS454" s="1">
        <f t="shared" si="147"/>
        <v>5</v>
      </c>
      <c r="AT454" s="1">
        <f t="shared" si="148"/>
        <v>3</v>
      </c>
      <c r="AU454" s="1">
        <f t="shared" si="149"/>
        <v>7</v>
      </c>
      <c r="AV454" s="1">
        <f t="shared" si="150"/>
        <v>0</v>
      </c>
      <c r="AW454" s="1">
        <f t="shared" si="151"/>
        <v>0</v>
      </c>
      <c r="AX454" s="1">
        <f t="shared" si="152"/>
        <v>8</v>
      </c>
      <c r="AY454" s="1">
        <f t="shared" si="153"/>
        <v>5</v>
      </c>
      <c r="AZ454" s="1">
        <f t="shared" si="154"/>
        <v>5</v>
      </c>
      <c r="BA454" s="1">
        <f t="shared" si="155"/>
        <v>0</v>
      </c>
      <c r="BB454" s="1">
        <f t="shared" si="156"/>
        <v>5</v>
      </c>
      <c r="BC454" s="21">
        <f t="shared" si="158"/>
        <v>5.6</v>
      </c>
      <c r="BD454" s="21">
        <f t="shared" si="159"/>
        <v>3.5</v>
      </c>
      <c r="BE454" s="21">
        <f t="shared" si="160"/>
        <v>4.333333333333333</v>
      </c>
      <c r="BF454" s="21">
        <f t="shared" si="157"/>
        <v>4.8666666666666663</v>
      </c>
      <c r="BG454" s="3" t="s">
        <v>3749</v>
      </c>
    </row>
    <row r="455" spans="1:59" ht="13" hidden="1" x14ac:dyDescent="0.15">
      <c r="A455" s="12">
        <v>43360.710633124996</v>
      </c>
      <c r="B455" s="13" t="s">
        <v>770</v>
      </c>
      <c r="C455" s="13" t="s">
        <v>3981</v>
      </c>
      <c r="D455" s="13" t="s">
        <v>3982</v>
      </c>
      <c r="E455" s="13" t="s">
        <v>3983</v>
      </c>
      <c r="F455" s="13" t="s">
        <v>147</v>
      </c>
      <c r="G455" s="13" t="s">
        <v>3984</v>
      </c>
      <c r="H455" s="13" t="s">
        <v>35</v>
      </c>
      <c r="I455" s="13">
        <v>2</v>
      </c>
      <c r="J455" s="13" t="s">
        <v>3985</v>
      </c>
      <c r="K455" s="13">
        <v>2</v>
      </c>
      <c r="L455" s="13">
        <v>2</v>
      </c>
      <c r="M455" s="13">
        <v>1</v>
      </c>
      <c r="N455" s="13" t="s">
        <v>3986</v>
      </c>
      <c r="O455" s="13">
        <v>6</v>
      </c>
      <c r="P455" s="13"/>
      <c r="Q455" s="13">
        <v>2</v>
      </c>
      <c r="R455" s="13" t="s">
        <v>3986</v>
      </c>
      <c r="S455" s="13" t="s">
        <v>90</v>
      </c>
      <c r="T455" s="13" t="s">
        <v>762</v>
      </c>
      <c r="U455" s="13">
        <v>2</v>
      </c>
      <c r="V455" s="13" t="s">
        <v>3987</v>
      </c>
      <c r="W455" s="13" t="s">
        <v>48</v>
      </c>
      <c r="X455" s="13"/>
      <c r="Y455" s="13" t="s">
        <v>50</v>
      </c>
      <c r="Z455" s="13" t="s">
        <v>3988</v>
      </c>
      <c r="AA455" s="13">
        <v>3</v>
      </c>
      <c r="AB455" s="13">
        <v>80</v>
      </c>
      <c r="AC455" s="13" t="s">
        <v>3989</v>
      </c>
      <c r="AD455" s="13">
        <v>2</v>
      </c>
      <c r="AE455" s="13"/>
      <c r="AF455" s="13" t="s">
        <v>552</v>
      </c>
      <c r="AG455" s="13" t="s">
        <v>3990</v>
      </c>
      <c r="AH455" s="13">
        <v>1</v>
      </c>
      <c r="AI455" s="13">
        <v>1</v>
      </c>
      <c r="AJ455" s="13" t="s">
        <v>3991</v>
      </c>
      <c r="AK455" s="13">
        <v>1</v>
      </c>
      <c r="AL455" s="13" t="s">
        <v>3992</v>
      </c>
      <c r="AM455" s="13" t="s">
        <v>3993</v>
      </c>
      <c r="AN455" s="13"/>
      <c r="AO455" s="13"/>
      <c r="AP455" s="1">
        <f t="shared" si="144"/>
        <v>2</v>
      </c>
      <c r="AQ455" s="1">
        <f t="shared" si="145"/>
        <v>2</v>
      </c>
      <c r="AR455" s="1">
        <f t="shared" si="146"/>
        <v>6</v>
      </c>
      <c r="AS455" s="1">
        <f t="shared" si="147"/>
        <v>2</v>
      </c>
      <c r="AT455" s="1">
        <f t="shared" si="148"/>
        <v>0</v>
      </c>
      <c r="AU455" s="1">
        <f t="shared" si="149"/>
        <v>2</v>
      </c>
      <c r="AV455" s="1">
        <f t="shared" si="150"/>
        <v>0</v>
      </c>
      <c r="AW455" s="1">
        <f t="shared" si="151"/>
        <v>0</v>
      </c>
      <c r="AX455" s="1">
        <f t="shared" si="152"/>
        <v>3</v>
      </c>
      <c r="AY455" s="1">
        <f t="shared" si="153"/>
        <v>2</v>
      </c>
      <c r="AZ455" s="1">
        <f t="shared" si="154"/>
        <v>0</v>
      </c>
      <c r="BA455" s="1">
        <f t="shared" si="155"/>
        <v>1</v>
      </c>
      <c r="BB455" s="1">
        <f t="shared" si="156"/>
        <v>1</v>
      </c>
      <c r="BC455" s="21">
        <f t="shared" si="158"/>
        <v>2.4</v>
      </c>
      <c r="BD455" s="21">
        <f t="shared" si="159"/>
        <v>1</v>
      </c>
      <c r="BE455" s="21">
        <f t="shared" si="160"/>
        <v>1.6666666666666667</v>
      </c>
      <c r="BF455" s="21">
        <f t="shared" si="157"/>
        <v>1.8333333333333333</v>
      </c>
      <c r="BG455" s="13" t="s">
        <v>3982</v>
      </c>
    </row>
    <row r="456" spans="1:59" ht="13" hidden="1" x14ac:dyDescent="0.15">
      <c r="A456" s="12">
        <v>43360.728297337962</v>
      </c>
      <c r="B456" s="13" t="s">
        <v>770</v>
      </c>
      <c r="C456" s="13" t="s">
        <v>3981</v>
      </c>
      <c r="D456" s="13" t="s">
        <v>3982</v>
      </c>
      <c r="E456" s="13" t="s">
        <v>3983</v>
      </c>
      <c r="F456" s="13"/>
      <c r="G456" s="13" t="s">
        <v>3994</v>
      </c>
      <c r="H456" s="13" t="s">
        <v>264</v>
      </c>
      <c r="I456" s="13">
        <v>2</v>
      </c>
      <c r="J456" s="13"/>
      <c r="K456" s="13">
        <v>2</v>
      </c>
      <c r="L456" s="13">
        <v>1</v>
      </c>
      <c r="M456" s="13">
        <v>1</v>
      </c>
      <c r="N456" s="13"/>
      <c r="O456" s="13" t="s">
        <v>40</v>
      </c>
      <c r="P456" s="13"/>
      <c r="Q456" s="13">
        <v>2</v>
      </c>
      <c r="R456" s="13" t="s">
        <v>3995</v>
      </c>
      <c r="S456" s="13" t="s">
        <v>90</v>
      </c>
      <c r="T456" s="13" t="s">
        <v>3996</v>
      </c>
      <c r="U456" s="13" t="s">
        <v>91</v>
      </c>
      <c r="V456" s="13"/>
      <c r="W456" s="13" t="s">
        <v>48</v>
      </c>
      <c r="X456" s="13"/>
      <c r="Y456" s="13" t="s">
        <v>50</v>
      </c>
      <c r="Z456" s="13"/>
      <c r="AA456" s="13">
        <v>7</v>
      </c>
      <c r="AB456" s="13"/>
      <c r="AC456" s="13"/>
      <c r="AD456" s="13">
        <v>6</v>
      </c>
      <c r="AE456" s="13"/>
      <c r="AF456" s="13" t="s">
        <v>552</v>
      </c>
      <c r="AG456" s="13"/>
      <c r="AH456" s="13" t="s">
        <v>58</v>
      </c>
      <c r="AI456" s="13">
        <v>0</v>
      </c>
      <c r="AJ456" s="13"/>
      <c r="AK456" s="13">
        <v>6</v>
      </c>
      <c r="AL456" s="13"/>
      <c r="AM456" s="13" t="s">
        <v>3997</v>
      </c>
      <c r="AN456" s="13"/>
      <c r="AO456" s="13"/>
      <c r="AP456" s="1">
        <f t="shared" si="144"/>
        <v>2</v>
      </c>
      <c r="AQ456" s="1">
        <f t="shared" si="145"/>
        <v>2</v>
      </c>
      <c r="AR456" s="1">
        <f t="shared" si="146"/>
        <v>5</v>
      </c>
      <c r="AS456" s="1">
        <f t="shared" si="147"/>
        <v>2</v>
      </c>
      <c r="AT456" s="1">
        <f t="shared" si="148"/>
        <v>0</v>
      </c>
      <c r="AU456" s="1">
        <f t="shared" si="149"/>
        <v>0</v>
      </c>
      <c r="AV456" s="1">
        <f t="shared" si="150"/>
        <v>0</v>
      </c>
      <c r="AW456" s="1">
        <f t="shared" si="151"/>
        <v>0</v>
      </c>
      <c r="AX456" s="1">
        <f t="shared" si="152"/>
        <v>7</v>
      </c>
      <c r="AY456" s="1">
        <f t="shared" si="153"/>
        <v>6</v>
      </c>
      <c r="AZ456" s="1">
        <f t="shared" si="154"/>
        <v>0</v>
      </c>
      <c r="BA456" s="1">
        <f t="shared" si="155"/>
        <v>0</v>
      </c>
      <c r="BB456" s="1">
        <f t="shared" si="156"/>
        <v>6</v>
      </c>
      <c r="BC456" s="21">
        <f t="shared" si="158"/>
        <v>2.2000000000000002</v>
      </c>
      <c r="BD456" s="21">
        <f t="shared" si="159"/>
        <v>0</v>
      </c>
      <c r="BE456" s="21">
        <f t="shared" si="160"/>
        <v>3.3333333333333335</v>
      </c>
      <c r="BF456" s="21">
        <f t="shared" si="157"/>
        <v>2.3666666666666667</v>
      </c>
      <c r="BG456" s="13" t="s">
        <v>3982</v>
      </c>
    </row>
    <row r="457" spans="1:59" ht="13" hidden="1" x14ac:dyDescent="0.15">
      <c r="A457" s="12">
        <v>43360.729794004626</v>
      </c>
      <c r="B457" s="13" t="s">
        <v>770</v>
      </c>
      <c r="C457" s="13" t="s">
        <v>3981</v>
      </c>
      <c r="D457" s="13" t="s">
        <v>3982</v>
      </c>
      <c r="E457" s="13" t="s">
        <v>3983</v>
      </c>
      <c r="F457" s="13" t="s">
        <v>113</v>
      </c>
      <c r="G457" s="13" t="s">
        <v>3998</v>
      </c>
      <c r="H457" s="13" t="s">
        <v>35</v>
      </c>
      <c r="I457" s="13">
        <v>2</v>
      </c>
      <c r="J457" s="13" t="s">
        <v>3999</v>
      </c>
      <c r="K457" s="13">
        <v>1</v>
      </c>
      <c r="L457" s="13">
        <v>1</v>
      </c>
      <c r="M457" s="13">
        <v>1</v>
      </c>
      <c r="N457" s="13"/>
      <c r="O457" s="13">
        <v>2</v>
      </c>
      <c r="P457" s="13"/>
      <c r="Q457" s="13">
        <v>2</v>
      </c>
      <c r="R457" s="13" t="s">
        <v>4000</v>
      </c>
      <c r="S457" s="13" t="s">
        <v>90</v>
      </c>
      <c r="T457" s="13" t="s">
        <v>4001</v>
      </c>
      <c r="U457" s="13" t="s">
        <v>91</v>
      </c>
      <c r="V457" s="13"/>
      <c r="W457" s="13" t="s">
        <v>48</v>
      </c>
      <c r="X457" s="13"/>
      <c r="Y457" s="13" t="s">
        <v>50</v>
      </c>
      <c r="Z457" s="13" t="s">
        <v>4002</v>
      </c>
      <c r="AA457" s="13">
        <v>2</v>
      </c>
      <c r="AB457" s="13"/>
      <c r="AC457" s="13">
        <v>75</v>
      </c>
      <c r="AD457" s="13">
        <v>3</v>
      </c>
      <c r="AE457" s="13"/>
      <c r="AF457" s="13" t="s">
        <v>552</v>
      </c>
      <c r="AG457" s="13"/>
      <c r="AH457" s="13" t="s">
        <v>58</v>
      </c>
      <c r="AI457" s="13">
        <v>0</v>
      </c>
      <c r="AJ457" s="13"/>
      <c r="AK457" s="13">
        <v>2</v>
      </c>
      <c r="AL457" s="13" t="s">
        <v>4003</v>
      </c>
      <c r="AM457" s="13" t="s">
        <v>4004</v>
      </c>
      <c r="AN457" s="13"/>
      <c r="AO457" s="13"/>
      <c r="AP457" s="1">
        <f t="shared" si="144"/>
        <v>2</v>
      </c>
      <c r="AQ457" s="1">
        <f t="shared" si="145"/>
        <v>1</v>
      </c>
      <c r="AR457" s="1">
        <f t="shared" si="146"/>
        <v>2</v>
      </c>
      <c r="AS457" s="1">
        <f t="shared" si="147"/>
        <v>2</v>
      </c>
      <c r="AT457" s="1">
        <f t="shared" si="148"/>
        <v>0</v>
      </c>
      <c r="AU457" s="1">
        <f t="shared" si="149"/>
        <v>0</v>
      </c>
      <c r="AV457" s="1">
        <f t="shared" si="150"/>
        <v>0</v>
      </c>
      <c r="AW457" s="1">
        <f t="shared" si="151"/>
        <v>0</v>
      </c>
      <c r="AX457" s="1">
        <f t="shared" si="152"/>
        <v>2</v>
      </c>
      <c r="AY457" s="1">
        <f t="shared" si="153"/>
        <v>3</v>
      </c>
      <c r="AZ457" s="1">
        <f t="shared" si="154"/>
        <v>0</v>
      </c>
      <c r="BA457" s="1">
        <f t="shared" si="155"/>
        <v>0</v>
      </c>
      <c r="BB457" s="1">
        <f t="shared" si="156"/>
        <v>2</v>
      </c>
      <c r="BC457" s="21">
        <f t="shared" si="158"/>
        <v>1.4</v>
      </c>
      <c r="BD457" s="21">
        <f t="shared" si="159"/>
        <v>0</v>
      </c>
      <c r="BE457" s="21">
        <f t="shared" si="160"/>
        <v>1.1666666666666667</v>
      </c>
      <c r="BF457" s="21">
        <f t="shared" si="157"/>
        <v>1.1333333333333333</v>
      </c>
      <c r="BG457" s="13" t="s">
        <v>3982</v>
      </c>
    </row>
    <row r="458" spans="1:59" ht="13" hidden="1" x14ac:dyDescent="0.15">
      <c r="A458" s="12">
        <v>43360.75128621528</v>
      </c>
      <c r="B458" s="13" t="s">
        <v>770</v>
      </c>
      <c r="C458" s="13" t="s">
        <v>4005</v>
      </c>
      <c r="D458" s="13" t="s">
        <v>3982</v>
      </c>
      <c r="E458" s="13" t="s">
        <v>3983</v>
      </c>
      <c r="F458" s="13"/>
      <c r="G458" s="13" t="s">
        <v>4006</v>
      </c>
      <c r="H458" s="13" t="s">
        <v>66</v>
      </c>
      <c r="I458" s="13">
        <v>7</v>
      </c>
      <c r="J458" s="13" t="s">
        <v>4007</v>
      </c>
      <c r="K458" s="13">
        <v>6</v>
      </c>
      <c r="L458" s="13">
        <v>3</v>
      </c>
      <c r="M458" s="13">
        <v>3</v>
      </c>
      <c r="N458" s="13" t="s">
        <v>4008</v>
      </c>
      <c r="O458" s="13">
        <v>6</v>
      </c>
      <c r="P458" s="13"/>
      <c r="Q458" s="13" t="s">
        <v>42</v>
      </c>
      <c r="R458" s="13" t="s">
        <v>4009</v>
      </c>
      <c r="S458" s="13" t="s">
        <v>90</v>
      </c>
      <c r="T458" s="13" t="s">
        <v>4010</v>
      </c>
      <c r="U458" s="13">
        <v>8</v>
      </c>
      <c r="V458" s="13"/>
      <c r="W458" s="13">
        <v>3</v>
      </c>
      <c r="X458" s="13" t="s">
        <v>4011</v>
      </c>
      <c r="Y458" s="13" t="s">
        <v>50</v>
      </c>
      <c r="Z458" s="13"/>
      <c r="AA458" s="13">
        <v>1</v>
      </c>
      <c r="AB458" s="13"/>
      <c r="AC458" s="13"/>
      <c r="AD458" s="13" t="s">
        <v>563</v>
      </c>
      <c r="AE458" s="13"/>
      <c r="AF458" s="13" t="s">
        <v>552</v>
      </c>
      <c r="AG458" s="13"/>
      <c r="AH458" s="13">
        <v>1</v>
      </c>
      <c r="AI458" s="13">
        <v>2</v>
      </c>
      <c r="AJ458" s="13" t="s">
        <v>4012</v>
      </c>
      <c r="AK458" s="13">
        <v>3</v>
      </c>
      <c r="AL458" s="13" t="s">
        <v>4013</v>
      </c>
      <c r="AM458" s="13" t="s">
        <v>4014</v>
      </c>
      <c r="AN458" s="13"/>
      <c r="AO458" s="13"/>
      <c r="AP458" s="1">
        <f t="shared" si="144"/>
        <v>7</v>
      </c>
      <c r="AQ458" s="1">
        <f t="shared" si="145"/>
        <v>6</v>
      </c>
      <c r="AR458" s="1">
        <f t="shared" si="146"/>
        <v>6</v>
      </c>
      <c r="AS458" s="1">
        <f t="shared" si="147"/>
        <v>5</v>
      </c>
      <c r="AT458" s="1">
        <f t="shared" si="148"/>
        <v>0</v>
      </c>
      <c r="AU458" s="1">
        <f t="shared" si="149"/>
        <v>8</v>
      </c>
      <c r="AV458" s="1">
        <f t="shared" si="150"/>
        <v>3</v>
      </c>
      <c r="AW458" s="1">
        <f t="shared" si="151"/>
        <v>0</v>
      </c>
      <c r="AX458" s="1">
        <f t="shared" si="152"/>
        <v>1</v>
      </c>
      <c r="AY458" s="1">
        <f t="shared" si="153"/>
        <v>0</v>
      </c>
      <c r="AZ458" s="1">
        <f t="shared" si="154"/>
        <v>0</v>
      </c>
      <c r="BA458" s="1">
        <f t="shared" si="155"/>
        <v>1</v>
      </c>
      <c r="BB458" s="1">
        <f t="shared" si="156"/>
        <v>3</v>
      </c>
      <c r="BC458" s="21">
        <f t="shared" si="158"/>
        <v>4.8</v>
      </c>
      <c r="BD458" s="21">
        <f t="shared" si="159"/>
        <v>5</v>
      </c>
      <c r="BE458" s="21">
        <f t="shared" si="160"/>
        <v>0.66666666666666663</v>
      </c>
      <c r="BF458" s="21">
        <f t="shared" si="157"/>
        <v>3.8333333333333335</v>
      </c>
      <c r="BG458" s="13" t="s">
        <v>3982</v>
      </c>
    </row>
    <row r="459" spans="1:59" ht="13" hidden="1" x14ac:dyDescent="0.15">
      <c r="A459" s="12">
        <v>43361.467785810186</v>
      </c>
      <c r="B459" s="13" t="s">
        <v>770</v>
      </c>
      <c r="C459" s="13" t="s">
        <v>3981</v>
      </c>
      <c r="D459" s="13" t="s">
        <v>3982</v>
      </c>
      <c r="E459" s="13" t="s">
        <v>3983</v>
      </c>
      <c r="F459" s="13"/>
      <c r="G459" s="13" t="s">
        <v>4015</v>
      </c>
      <c r="H459" s="13" t="s">
        <v>35</v>
      </c>
      <c r="I459" s="13">
        <v>7</v>
      </c>
      <c r="J459" s="13" t="s">
        <v>4016</v>
      </c>
      <c r="K459" s="13">
        <v>8</v>
      </c>
      <c r="L459" s="13">
        <v>3</v>
      </c>
      <c r="M459" s="13">
        <v>2</v>
      </c>
      <c r="N459" s="13"/>
      <c r="O459" s="13">
        <v>7</v>
      </c>
      <c r="P459" s="13"/>
      <c r="Q459" s="13">
        <v>7</v>
      </c>
      <c r="R459" s="13" t="s">
        <v>4017</v>
      </c>
      <c r="S459" s="13">
        <v>6</v>
      </c>
      <c r="T459" s="13" t="s">
        <v>4018</v>
      </c>
      <c r="U459" s="13" t="s">
        <v>46</v>
      </c>
      <c r="V459" s="13" t="s">
        <v>4019</v>
      </c>
      <c r="W459" s="13" t="s">
        <v>74</v>
      </c>
      <c r="X459" s="13" t="s">
        <v>4020</v>
      </c>
      <c r="Y459" s="13" t="s">
        <v>50</v>
      </c>
      <c r="Z459" s="13" t="s">
        <v>4021</v>
      </c>
      <c r="AA459" s="13">
        <v>6</v>
      </c>
      <c r="AB459" s="13"/>
      <c r="AC459" s="13"/>
      <c r="AD459" s="13" t="s">
        <v>54</v>
      </c>
      <c r="AE459" s="13" t="s">
        <v>4022</v>
      </c>
      <c r="AF459" s="13">
        <v>2</v>
      </c>
      <c r="AG459" s="13" t="s">
        <v>4023</v>
      </c>
      <c r="AH459" s="13">
        <v>9</v>
      </c>
      <c r="AI459" s="13">
        <v>10</v>
      </c>
      <c r="AJ459" s="13" t="s">
        <v>4024</v>
      </c>
      <c r="AK459" s="13">
        <v>4</v>
      </c>
      <c r="AL459" s="13" t="s">
        <v>4025</v>
      </c>
      <c r="AM459" s="13" t="s">
        <v>4026</v>
      </c>
      <c r="AN459" s="13"/>
      <c r="AO459" s="13"/>
      <c r="AP459" s="1">
        <f t="shared" si="144"/>
        <v>7</v>
      </c>
      <c r="AQ459" s="1">
        <f t="shared" si="145"/>
        <v>8</v>
      </c>
      <c r="AR459" s="1">
        <f t="shared" si="146"/>
        <v>7</v>
      </c>
      <c r="AS459" s="1">
        <f t="shared" si="147"/>
        <v>7</v>
      </c>
      <c r="AT459" s="1">
        <f t="shared" si="148"/>
        <v>6</v>
      </c>
      <c r="AU459" s="1">
        <f t="shared" si="149"/>
        <v>5</v>
      </c>
      <c r="AV459" s="1">
        <f t="shared" si="150"/>
        <v>5</v>
      </c>
      <c r="AW459" s="1">
        <f t="shared" si="151"/>
        <v>0</v>
      </c>
      <c r="AX459" s="1">
        <f t="shared" si="152"/>
        <v>6</v>
      </c>
      <c r="AY459" s="1">
        <f t="shared" si="153"/>
        <v>5</v>
      </c>
      <c r="AZ459" s="1">
        <f t="shared" si="154"/>
        <v>2</v>
      </c>
      <c r="BA459" s="1">
        <f t="shared" si="155"/>
        <v>9</v>
      </c>
      <c r="BB459" s="1">
        <f t="shared" si="156"/>
        <v>4</v>
      </c>
      <c r="BC459" s="21">
        <f t="shared" si="158"/>
        <v>7</v>
      </c>
      <c r="BD459" s="21">
        <f t="shared" si="159"/>
        <v>4.166666666666667</v>
      </c>
      <c r="BE459" s="21">
        <f t="shared" si="160"/>
        <v>6.166666666666667</v>
      </c>
      <c r="BF459" s="21">
        <f t="shared" si="157"/>
        <v>5.9666666666666668</v>
      </c>
      <c r="BG459" s="13" t="s">
        <v>3982</v>
      </c>
    </row>
    <row r="460" spans="1:59" ht="13" hidden="1" x14ac:dyDescent="0.15">
      <c r="A460" s="12">
        <v>43361.473705763885</v>
      </c>
      <c r="B460" s="13" t="s">
        <v>770</v>
      </c>
      <c r="C460" s="13" t="s">
        <v>4005</v>
      </c>
      <c r="D460" s="13" t="s">
        <v>3982</v>
      </c>
      <c r="E460" s="13" t="s">
        <v>3983</v>
      </c>
      <c r="F460" s="13"/>
      <c r="G460" s="13" t="s">
        <v>4027</v>
      </c>
      <c r="H460" s="13" t="s">
        <v>264</v>
      </c>
      <c r="I460" s="13">
        <v>1</v>
      </c>
      <c r="J460" s="13" t="s">
        <v>4028</v>
      </c>
      <c r="K460" s="13">
        <v>1</v>
      </c>
      <c r="L460" s="13">
        <v>1</v>
      </c>
      <c r="M460" s="13">
        <v>1</v>
      </c>
      <c r="N460" s="13" t="s">
        <v>4029</v>
      </c>
      <c r="O460" s="13">
        <v>2</v>
      </c>
      <c r="P460" s="13" t="s">
        <v>4030</v>
      </c>
      <c r="Q460" s="13">
        <v>1</v>
      </c>
      <c r="R460" s="13" t="s">
        <v>4031</v>
      </c>
      <c r="S460" s="13">
        <v>1</v>
      </c>
      <c r="T460" s="13" t="s">
        <v>4032</v>
      </c>
      <c r="U460" s="13" t="s">
        <v>91</v>
      </c>
      <c r="V460" s="13" t="s">
        <v>4033</v>
      </c>
      <c r="W460" s="13" t="s">
        <v>48</v>
      </c>
      <c r="X460" s="13" t="s">
        <v>4034</v>
      </c>
      <c r="Y460" s="13" t="s">
        <v>50</v>
      </c>
      <c r="Z460" s="13"/>
      <c r="AA460" s="13" t="s">
        <v>52</v>
      </c>
      <c r="AB460" s="13"/>
      <c r="AC460" s="13"/>
      <c r="AD460" s="13">
        <v>7</v>
      </c>
      <c r="AE460" s="13"/>
      <c r="AF460" s="13" t="s">
        <v>552</v>
      </c>
      <c r="AG460" s="13"/>
      <c r="AH460" s="13" t="s">
        <v>58</v>
      </c>
      <c r="AI460" s="13">
        <v>0</v>
      </c>
      <c r="AJ460" s="13" t="s">
        <v>4035</v>
      </c>
      <c r="AK460" s="13" t="s">
        <v>111</v>
      </c>
      <c r="AL460" s="13" t="s">
        <v>4036</v>
      </c>
      <c r="AM460" s="13" t="s">
        <v>4037</v>
      </c>
      <c r="AN460" s="13"/>
      <c r="AO460" s="13"/>
      <c r="AP460" s="1">
        <f t="shared" si="144"/>
        <v>1</v>
      </c>
      <c r="AQ460" s="1">
        <f t="shared" si="145"/>
        <v>1</v>
      </c>
      <c r="AR460" s="1">
        <f t="shared" si="146"/>
        <v>2</v>
      </c>
      <c r="AS460" s="1">
        <f t="shared" si="147"/>
        <v>1</v>
      </c>
      <c r="AT460" s="1">
        <f t="shared" si="148"/>
        <v>1</v>
      </c>
      <c r="AU460" s="1">
        <f t="shared" si="149"/>
        <v>0</v>
      </c>
      <c r="AV460" s="1">
        <f t="shared" si="150"/>
        <v>0</v>
      </c>
      <c r="AW460" s="1">
        <f t="shared" si="151"/>
        <v>0</v>
      </c>
      <c r="AX460" s="1">
        <f t="shared" si="152"/>
        <v>5</v>
      </c>
      <c r="AY460" s="1">
        <f t="shared" si="153"/>
        <v>7</v>
      </c>
      <c r="AZ460" s="1">
        <f t="shared" si="154"/>
        <v>0</v>
      </c>
      <c r="BA460" s="1">
        <f t="shared" si="155"/>
        <v>0</v>
      </c>
      <c r="BB460" s="1">
        <f t="shared" si="156"/>
        <v>5</v>
      </c>
      <c r="BC460" s="21">
        <f t="shared" si="158"/>
        <v>1.2</v>
      </c>
      <c r="BD460" s="21">
        <f t="shared" si="159"/>
        <v>0</v>
      </c>
      <c r="BE460" s="21">
        <f t="shared" si="160"/>
        <v>2.8333333333333335</v>
      </c>
      <c r="BF460" s="21">
        <f t="shared" si="157"/>
        <v>1.6666666666666667</v>
      </c>
      <c r="BG460" s="13" t="s">
        <v>3982</v>
      </c>
    </row>
    <row r="461" spans="1:59" ht="13" hidden="1" x14ac:dyDescent="0.15">
      <c r="A461" s="12">
        <v>43363.685502499997</v>
      </c>
      <c r="B461" s="13" t="s">
        <v>770</v>
      </c>
      <c r="C461" s="13" t="s">
        <v>3981</v>
      </c>
      <c r="D461" s="13" t="s">
        <v>3982</v>
      </c>
      <c r="E461" s="13" t="s">
        <v>3983</v>
      </c>
      <c r="F461" s="13"/>
      <c r="G461" s="13" t="s">
        <v>4038</v>
      </c>
      <c r="H461" s="13" t="s">
        <v>35</v>
      </c>
      <c r="I461" s="13">
        <v>3</v>
      </c>
      <c r="J461" s="13" t="s">
        <v>4039</v>
      </c>
      <c r="K461" s="13">
        <v>4</v>
      </c>
      <c r="L461" s="13">
        <v>2</v>
      </c>
      <c r="M461" s="13">
        <v>1</v>
      </c>
      <c r="N461" s="13"/>
      <c r="O461" s="13">
        <v>2</v>
      </c>
      <c r="P461" s="13" t="s">
        <v>4040</v>
      </c>
      <c r="Q461" s="13">
        <v>2</v>
      </c>
      <c r="R461" s="13" t="s">
        <v>4041</v>
      </c>
      <c r="S461" s="13" t="s">
        <v>90</v>
      </c>
      <c r="T461" s="13" t="s">
        <v>807</v>
      </c>
      <c r="U461" s="13" t="s">
        <v>91</v>
      </c>
      <c r="V461" s="13"/>
      <c r="W461" s="13" t="s">
        <v>48</v>
      </c>
      <c r="X461" s="13"/>
      <c r="Y461" s="13" t="s">
        <v>50</v>
      </c>
      <c r="Z461" s="13"/>
      <c r="AA461" s="13">
        <v>6</v>
      </c>
      <c r="AB461" s="13">
        <v>60</v>
      </c>
      <c r="AC461" s="13"/>
      <c r="AD461" s="13">
        <v>6</v>
      </c>
      <c r="AE461" s="13" t="s">
        <v>4042</v>
      </c>
      <c r="AF461" s="13" t="s">
        <v>552</v>
      </c>
      <c r="AG461" s="13"/>
      <c r="AH461" s="13">
        <v>1</v>
      </c>
      <c r="AI461" s="13">
        <v>1</v>
      </c>
      <c r="AJ461" s="13"/>
      <c r="AK461" s="13">
        <v>4</v>
      </c>
      <c r="AL461" s="13"/>
      <c r="AM461" s="13" t="s">
        <v>4043</v>
      </c>
      <c r="AN461" s="13"/>
      <c r="AO461" s="13"/>
      <c r="AP461" s="1">
        <f t="shared" ref="AP461:AP524" si="161">1*LEFT($I461,2)</f>
        <v>3</v>
      </c>
      <c r="AQ461" s="1">
        <f t="shared" ref="AQ461:AQ524" si="162">1*LEFT($K461,2)</f>
        <v>4</v>
      </c>
      <c r="AR461" s="1">
        <f t="shared" ref="AR461:AR524" si="163">1*LEFT($O461,2)</f>
        <v>2</v>
      </c>
      <c r="AS461" s="1">
        <f t="shared" ref="AS461:AS524" si="164">1*LEFT($Q461,2)</f>
        <v>2</v>
      </c>
      <c r="AT461" s="1">
        <f t="shared" ref="AT461:AT524" si="165">1*LEFT($S461,2)</f>
        <v>0</v>
      </c>
      <c r="AU461" s="1">
        <f t="shared" ref="AU461:AU524" si="166">1*LEFT($U461,2)</f>
        <v>0</v>
      </c>
      <c r="AV461" s="1">
        <f t="shared" ref="AV461:AV524" si="167">1*LEFT($W461,2)</f>
        <v>0</v>
      </c>
      <c r="AW461" s="1">
        <f t="shared" ref="AW461:AW524" si="168">1*LEFT($Y461,2)</f>
        <v>0</v>
      </c>
      <c r="AX461" s="1">
        <f t="shared" ref="AX461:AX524" si="169">1*LEFT($AA461,2)</f>
        <v>6</v>
      </c>
      <c r="AY461" s="1">
        <f t="shared" ref="AY461:AY524" si="170">1*LEFT($AD461,2)</f>
        <v>6</v>
      </c>
      <c r="AZ461" s="1">
        <f t="shared" ref="AZ461:AZ524" si="171">1*LEFT($AF461,2)</f>
        <v>0</v>
      </c>
      <c r="BA461" s="1">
        <f t="shared" ref="BA461:BA524" si="172">1*LEFT($AH461,2)</f>
        <v>1</v>
      </c>
      <c r="BB461" s="1">
        <f t="shared" ref="BB461:BB524" si="173">1*LEFT($AK461,2)</f>
        <v>4</v>
      </c>
      <c r="BC461" s="21">
        <f t="shared" si="158"/>
        <v>2.2000000000000002</v>
      </c>
      <c r="BD461" s="21">
        <f t="shared" si="159"/>
        <v>0</v>
      </c>
      <c r="BE461" s="21">
        <f t="shared" si="160"/>
        <v>3.3333333333333335</v>
      </c>
      <c r="BF461" s="21">
        <f t="shared" si="157"/>
        <v>2.1666666666666665</v>
      </c>
      <c r="BG461" s="13" t="s">
        <v>3982</v>
      </c>
    </row>
    <row r="462" spans="1:59" ht="13" hidden="1" x14ac:dyDescent="0.15">
      <c r="A462" s="12">
        <v>43496.761104062505</v>
      </c>
      <c r="B462" s="13" t="s">
        <v>770</v>
      </c>
      <c r="C462" s="13" t="s">
        <v>4044</v>
      </c>
      <c r="D462" s="13" t="s">
        <v>3982</v>
      </c>
      <c r="E462" s="13" t="s">
        <v>3983</v>
      </c>
      <c r="F462" s="13" t="s">
        <v>64</v>
      </c>
      <c r="G462" s="13" t="s">
        <v>4045</v>
      </c>
      <c r="H462" s="13" t="s">
        <v>66</v>
      </c>
      <c r="I462" s="13" t="s">
        <v>4046</v>
      </c>
      <c r="J462" s="13"/>
      <c r="K462" s="13" t="s">
        <v>68</v>
      </c>
      <c r="L462" s="13">
        <v>0</v>
      </c>
      <c r="M462" s="13">
        <v>0</v>
      </c>
      <c r="N462" s="13"/>
      <c r="O462" s="13" t="s">
        <v>87</v>
      </c>
      <c r="P462" s="13"/>
      <c r="Q462" s="13">
        <v>8</v>
      </c>
      <c r="R462" s="13" t="s">
        <v>4047</v>
      </c>
      <c r="S462" s="13" t="s">
        <v>44</v>
      </c>
      <c r="T462" s="13"/>
      <c r="U462" s="13" t="s">
        <v>183</v>
      </c>
      <c r="V462" s="13"/>
      <c r="W462" s="13">
        <v>9</v>
      </c>
      <c r="X462" s="13" t="s">
        <v>4048</v>
      </c>
      <c r="Y462" s="13">
        <v>9</v>
      </c>
      <c r="Z462" s="13"/>
      <c r="AA462" s="13">
        <v>8</v>
      </c>
      <c r="AB462" s="13"/>
      <c r="AC462" s="13"/>
      <c r="AD462" s="13" t="s">
        <v>563</v>
      </c>
      <c r="AE462" s="13"/>
      <c r="AF462" s="13">
        <v>7</v>
      </c>
      <c r="AG462" s="13"/>
      <c r="AH462" s="13" t="s">
        <v>176</v>
      </c>
      <c r="AI462" s="13"/>
      <c r="AJ462" s="13"/>
      <c r="AK462" s="13">
        <v>9</v>
      </c>
      <c r="AL462" s="13"/>
      <c r="AM462" s="13"/>
      <c r="AN462" s="13"/>
      <c r="AO462" s="13"/>
      <c r="AP462" s="1">
        <f t="shared" si="161"/>
        <v>10</v>
      </c>
      <c r="AQ462" s="1">
        <f t="shared" si="162"/>
        <v>10</v>
      </c>
      <c r="AR462" s="1">
        <f t="shared" si="163"/>
        <v>10</v>
      </c>
      <c r="AS462" s="1">
        <f t="shared" si="164"/>
        <v>8</v>
      </c>
      <c r="AT462" s="1">
        <f t="shared" si="165"/>
        <v>5</v>
      </c>
      <c r="AU462" s="1">
        <f t="shared" si="166"/>
        <v>10</v>
      </c>
      <c r="AV462" s="1">
        <f t="shared" si="167"/>
        <v>9</v>
      </c>
      <c r="AW462" s="1">
        <f t="shared" si="168"/>
        <v>9</v>
      </c>
      <c r="AX462" s="1">
        <f t="shared" si="169"/>
        <v>8</v>
      </c>
      <c r="AY462" s="1">
        <f t="shared" si="170"/>
        <v>0</v>
      </c>
      <c r="AZ462" s="1">
        <f t="shared" si="171"/>
        <v>7</v>
      </c>
      <c r="BA462" s="1">
        <f t="shared" si="172"/>
        <v>10</v>
      </c>
      <c r="BB462" s="1">
        <f t="shared" si="173"/>
        <v>9</v>
      </c>
      <c r="BC462" s="21">
        <f t="shared" si="158"/>
        <v>8.6</v>
      </c>
      <c r="BD462" s="21">
        <f t="shared" si="159"/>
        <v>9.5</v>
      </c>
      <c r="BE462" s="21">
        <f t="shared" si="160"/>
        <v>7.166666666666667</v>
      </c>
      <c r="BF462" s="21">
        <f t="shared" si="157"/>
        <v>8.5333333333333332</v>
      </c>
      <c r="BG462" s="13" t="s">
        <v>3982</v>
      </c>
    </row>
    <row r="463" spans="1:59" ht="13" x14ac:dyDescent="0.15">
      <c r="A463" s="2">
        <v>43584.74147194445</v>
      </c>
      <c r="B463" s="3" t="s">
        <v>29</v>
      </c>
      <c r="C463" s="3" t="s">
        <v>4049</v>
      </c>
      <c r="D463" s="3" t="s">
        <v>3982</v>
      </c>
      <c r="E463" s="58" t="s">
        <v>3983</v>
      </c>
      <c r="F463" s="3" t="s">
        <v>64</v>
      </c>
      <c r="G463" s="3" t="s">
        <v>4050</v>
      </c>
      <c r="H463" s="3" t="s">
        <v>66</v>
      </c>
      <c r="I463" s="3">
        <v>8</v>
      </c>
      <c r="J463" s="5"/>
      <c r="K463" s="3">
        <v>8</v>
      </c>
      <c r="L463" s="3">
        <v>2.38</v>
      </c>
      <c r="M463" s="3">
        <v>2.38</v>
      </c>
      <c r="N463" s="5"/>
      <c r="O463" s="3">
        <v>9</v>
      </c>
      <c r="P463" s="5"/>
      <c r="Q463" s="3" t="s">
        <v>226</v>
      </c>
      <c r="R463" s="5"/>
      <c r="S463" s="3" t="s">
        <v>44</v>
      </c>
      <c r="T463" s="5"/>
      <c r="U463" s="3">
        <v>7</v>
      </c>
      <c r="V463" s="5"/>
      <c r="W463" s="3" t="s">
        <v>48</v>
      </c>
      <c r="X463" s="5"/>
      <c r="Y463" s="3" t="s">
        <v>92</v>
      </c>
      <c r="Z463" s="5"/>
      <c r="AA463" s="3">
        <v>7</v>
      </c>
      <c r="AB463" s="5"/>
      <c r="AC463" s="5"/>
      <c r="AD463" s="3" t="s">
        <v>54</v>
      </c>
      <c r="AE463" s="5"/>
      <c r="AF463" s="3">
        <v>3</v>
      </c>
      <c r="AG463" s="5"/>
      <c r="AH463" s="3" t="s">
        <v>197</v>
      </c>
      <c r="AI463" s="3">
        <v>5</v>
      </c>
      <c r="AJ463" s="5"/>
      <c r="AK463" s="3" t="s">
        <v>111</v>
      </c>
      <c r="AL463" s="5"/>
      <c r="AM463" s="3" t="s">
        <v>4051</v>
      </c>
      <c r="AN463" s="3" t="s">
        <v>4052</v>
      </c>
      <c r="AO463" s="6">
        <v>0.75</v>
      </c>
      <c r="AP463" s="1">
        <f t="shared" si="161"/>
        <v>8</v>
      </c>
      <c r="AQ463" s="1">
        <f t="shared" si="162"/>
        <v>8</v>
      </c>
      <c r="AR463" s="1">
        <f t="shared" si="163"/>
        <v>9</v>
      </c>
      <c r="AS463" s="1">
        <f t="shared" si="164"/>
        <v>10</v>
      </c>
      <c r="AT463" s="1">
        <f t="shared" si="165"/>
        <v>5</v>
      </c>
      <c r="AU463" s="1">
        <f t="shared" si="166"/>
        <v>7</v>
      </c>
      <c r="AV463" s="1">
        <f t="shared" si="167"/>
        <v>0</v>
      </c>
      <c r="AW463" s="1">
        <f t="shared" si="168"/>
        <v>5</v>
      </c>
      <c r="AX463" s="1">
        <f t="shared" si="169"/>
        <v>7</v>
      </c>
      <c r="AY463" s="1">
        <f t="shared" si="170"/>
        <v>5</v>
      </c>
      <c r="AZ463" s="1">
        <f t="shared" si="171"/>
        <v>3</v>
      </c>
      <c r="BA463" s="1">
        <f t="shared" si="172"/>
        <v>5</v>
      </c>
      <c r="BB463" s="1">
        <f t="shared" si="173"/>
        <v>5</v>
      </c>
      <c r="BC463" s="21">
        <f t="shared" si="158"/>
        <v>8</v>
      </c>
      <c r="BD463" s="21">
        <f t="shared" si="159"/>
        <v>4.333333333333333</v>
      </c>
      <c r="BE463" s="21">
        <f t="shared" si="160"/>
        <v>5.333333333333333</v>
      </c>
      <c r="BF463" s="21">
        <f t="shared" si="157"/>
        <v>6.4333333333333336</v>
      </c>
      <c r="BG463" s="3" t="s">
        <v>3982</v>
      </c>
    </row>
    <row r="464" spans="1:59" ht="13" x14ac:dyDescent="0.15">
      <c r="A464" s="2">
        <v>43585.056407916665</v>
      </c>
      <c r="B464" s="3" t="s">
        <v>29</v>
      </c>
      <c r="C464" s="3" t="s">
        <v>4049</v>
      </c>
      <c r="D464" s="3" t="s">
        <v>3982</v>
      </c>
      <c r="E464" s="58" t="s">
        <v>3983</v>
      </c>
      <c r="F464" s="3" t="s">
        <v>33</v>
      </c>
      <c r="G464" s="3" t="s">
        <v>4053</v>
      </c>
      <c r="H464" s="3" t="s">
        <v>35</v>
      </c>
      <c r="I464" s="3" t="s">
        <v>36</v>
      </c>
      <c r="J464" s="5"/>
      <c r="K464" s="3">
        <v>1</v>
      </c>
      <c r="L464" s="3">
        <v>0.82</v>
      </c>
      <c r="M464" s="3">
        <v>0.82</v>
      </c>
      <c r="N464" s="5"/>
      <c r="O464" s="3">
        <v>8</v>
      </c>
      <c r="P464" s="3" t="s">
        <v>4054</v>
      </c>
      <c r="Q464" s="3">
        <v>8</v>
      </c>
      <c r="R464" s="5"/>
      <c r="S464" s="3" t="s">
        <v>90</v>
      </c>
      <c r="T464" s="3" t="s">
        <v>4055</v>
      </c>
      <c r="U464" s="3" t="s">
        <v>91</v>
      </c>
      <c r="V464" s="3" t="s">
        <v>4056</v>
      </c>
      <c r="W464" s="3">
        <v>2</v>
      </c>
      <c r="X464" s="3" t="s">
        <v>4057</v>
      </c>
      <c r="Y464" s="3" t="s">
        <v>50</v>
      </c>
      <c r="Z464" s="3" t="s">
        <v>4058</v>
      </c>
      <c r="AA464" s="3">
        <v>8</v>
      </c>
      <c r="AB464" s="5"/>
      <c r="AC464" s="3" t="s">
        <v>4059</v>
      </c>
      <c r="AD464" s="3">
        <v>7</v>
      </c>
      <c r="AE464" s="5"/>
      <c r="AF464" s="3" t="s">
        <v>208</v>
      </c>
      <c r="AG464" s="5"/>
      <c r="AH464" s="3" t="s">
        <v>197</v>
      </c>
      <c r="AI464" s="3">
        <v>3</v>
      </c>
      <c r="AJ464" s="5"/>
      <c r="AK464" s="3">
        <v>6</v>
      </c>
      <c r="AL464" s="3" t="s">
        <v>4060</v>
      </c>
      <c r="AM464" s="3" t="s">
        <v>4061</v>
      </c>
      <c r="AN464" s="3" t="s">
        <v>4052</v>
      </c>
      <c r="AO464" s="6">
        <v>0.83333333333575865</v>
      </c>
      <c r="AP464" s="1">
        <f t="shared" si="161"/>
        <v>5</v>
      </c>
      <c r="AQ464" s="1">
        <f t="shared" si="162"/>
        <v>1</v>
      </c>
      <c r="AR464" s="1">
        <f t="shared" si="163"/>
        <v>8</v>
      </c>
      <c r="AS464" s="1">
        <f t="shared" si="164"/>
        <v>8</v>
      </c>
      <c r="AT464" s="1">
        <f t="shared" si="165"/>
        <v>0</v>
      </c>
      <c r="AU464" s="1">
        <f t="shared" si="166"/>
        <v>0</v>
      </c>
      <c r="AV464" s="1">
        <f t="shared" si="167"/>
        <v>2</v>
      </c>
      <c r="AW464" s="1">
        <f t="shared" si="168"/>
        <v>0</v>
      </c>
      <c r="AX464" s="1">
        <f t="shared" si="169"/>
        <v>8</v>
      </c>
      <c r="AY464" s="1">
        <f t="shared" si="170"/>
        <v>7</v>
      </c>
      <c r="AZ464" s="1">
        <f t="shared" si="171"/>
        <v>10</v>
      </c>
      <c r="BA464" s="1">
        <f t="shared" si="172"/>
        <v>5</v>
      </c>
      <c r="BB464" s="1">
        <f t="shared" si="173"/>
        <v>6</v>
      </c>
      <c r="BC464" s="21">
        <f t="shared" si="158"/>
        <v>4.4000000000000004</v>
      </c>
      <c r="BD464" s="21">
        <f t="shared" si="159"/>
        <v>0.66666666666666663</v>
      </c>
      <c r="BE464" s="21">
        <f t="shared" si="160"/>
        <v>7.166666666666667</v>
      </c>
      <c r="BF464" s="21">
        <f t="shared" si="157"/>
        <v>4.3666666666666663</v>
      </c>
      <c r="BG464" s="3" t="s">
        <v>3982</v>
      </c>
    </row>
    <row r="465" spans="1:59" ht="13" x14ac:dyDescent="0.15">
      <c r="A465" s="2">
        <v>43585.073850312503</v>
      </c>
      <c r="B465" s="3" t="s">
        <v>29</v>
      </c>
      <c r="C465" s="3" t="s">
        <v>4049</v>
      </c>
      <c r="D465" s="3" t="s">
        <v>3982</v>
      </c>
      <c r="E465" s="58" t="s">
        <v>3983</v>
      </c>
      <c r="F465" s="3" t="s">
        <v>113</v>
      </c>
      <c r="G465" s="3" t="s">
        <v>4062</v>
      </c>
      <c r="H465" s="3" t="s">
        <v>35</v>
      </c>
      <c r="I465" s="3">
        <v>8</v>
      </c>
      <c r="J465" s="5"/>
      <c r="K465" s="3" t="s">
        <v>68</v>
      </c>
      <c r="L465" s="3">
        <v>3</v>
      </c>
      <c r="M465" s="3">
        <v>3</v>
      </c>
      <c r="N465" s="3" t="s">
        <v>4063</v>
      </c>
      <c r="O465" s="3" t="s">
        <v>87</v>
      </c>
      <c r="P465" s="5"/>
      <c r="Q465" s="3" t="s">
        <v>226</v>
      </c>
      <c r="R465" s="5"/>
      <c r="S465" s="3" t="s">
        <v>90</v>
      </c>
      <c r="T465" s="5"/>
      <c r="U465" s="3" t="s">
        <v>91</v>
      </c>
      <c r="V465" s="3" t="s">
        <v>4064</v>
      </c>
      <c r="W465" s="3" t="s">
        <v>74</v>
      </c>
      <c r="X465" s="3" t="s">
        <v>4065</v>
      </c>
      <c r="Y465" s="3" t="s">
        <v>50</v>
      </c>
      <c r="Z465" s="3" t="s">
        <v>4066</v>
      </c>
      <c r="AA465" s="3">
        <v>7</v>
      </c>
      <c r="AB465" s="5"/>
      <c r="AC465" s="5"/>
      <c r="AD465" s="3" t="s">
        <v>54</v>
      </c>
      <c r="AE465" s="5"/>
      <c r="AF465" s="3">
        <v>8</v>
      </c>
      <c r="AG465" s="3" t="s">
        <v>4067</v>
      </c>
      <c r="AH465" s="3" t="s">
        <v>197</v>
      </c>
      <c r="AI465" s="3">
        <v>6</v>
      </c>
      <c r="AJ465" s="5"/>
      <c r="AK465" s="3" t="s">
        <v>111</v>
      </c>
      <c r="AL465" s="3" t="s">
        <v>4068</v>
      </c>
      <c r="AM465" s="3" t="s">
        <v>4069</v>
      </c>
      <c r="AN465" s="3" t="s">
        <v>4052</v>
      </c>
      <c r="AO465" s="6">
        <v>0.85416666666424135</v>
      </c>
      <c r="AP465" s="1">
        <f t="shared" si="161"/>
        <v>8</v>
      </c>
      <c r="AQ465" s="1">
        <f t="shared" si="162"/>
        <v>10</v>
      </c>
      <c r="AR465" s="1">
        <f t="shared" si="163"/>
        <v>10</v>
      </c>
      <c r="AS465" s="1">
        <f t="shared" si="164"/>
        <v>10</v>
      </c>
      <c r="AT465" s="1">
        <f t="shared" si="165"/>
        <v>0</v>
      </c>
      <c r="AU465" s="1">
        <f t="shared" si="166"/>
        <v>0</v>
      </c>
      <c r="AV465" s="1">
        <f t="shared" si="167"/>
        <v>5</v>
      </c>
      <c r="AW465" s="1">
        <f t="shared" si="168"/>
        <v>0</v>
      </c>
      <c r="AX465" s="1">
        <f t="shared" si="169"/>
        <v>7</v>
      </c>
      <c r="AY465" s="1">
        <f t="shared" si="170"/>
        <v>5</v>
      </c>
      <c r="AZ465" s="1">
        <f t="shared" si="171"/>
        <v>8</v>
      </c>
      <c r="BA465" s="1">
        <f t="shared" si="172"/>
        <v>5</v>
      </c>
      <c r="BB465" s="1">
        <f t="shared" si="173"/>
        <v>5</v>
      </c>
      <c r="BC465" s="21">
        <f t="shared" si="158"/>
        <v>7.6</v>
      </c>
      <c r="BD465" s="21">
        <f t="shared" si="159"/>
        <v>1.6666666666666667</v>
      </c>
      <c r="BE465" s="21">
        <f t="shared" si="160"/>
        <v>6.166666666666667</v>
      </c>
      <c r="BF465" s="21">
        <f t="shared" si="157"/>
        <v>5.8666666666666663</v>
      </c>
      <c r="BG465" s="3" t="s">
        <v>3982</v>
      </c>
    </row>
    <row r="466" spans="1:59" ht="13" x14ac:dyDescent="0.15">
      <c r="A466" s="2">
        <v>43590.518886840277</v>
      </c>
      <c r="B466" s="3" t="s">
        <v>29</v>
      </c>
      <c r="C466" s="3" t="s">
        <v>4049</v>
      </c>
      <c r="D466" s="3" t="s">
        <v>3982</v>
      </c>
      <c r="E466" s="58" t="s">
        <v>3983</v>
      </c>
      <c r="F466" s="3" t="s">
        <v>100</v>
      </c>
      <c r="G466" s="3" t="s">
        <v>4070</v>
      </c>
      <c r="H466" s="3" t="s">
        <v>35</v>
      </c>
      <c r="I466" s="3">
        <v>8</v>
      </c>
      <c r="J466" s="5"/>
      <c r="K466" s="3" t="s">
        <v>38</v>
      </c>
      <c r="L466" s="3">
        <v>1.68</v>
      </c>
      <c r="M466" s="3">
        <v>1.68</v>
      </c>
      <c r="N466" s="3" t="s">
        <v>4071</v>
      </c>
      <c r="O466" s="3">
        <v>8</v>
      </c>
      <c r="P466" s="5"/>
      <c r="Q466" s="3">
        <v>6</v>
      </c>
      <c r="R466" s="3" t="s">
        <v>4072</v>
      </c>
      <c r="S466" s="3" t="s">
        <v>44</v>
      </c>
      <c r="T466" s="3" t="s">
        <v>4073</v>
      </c>
      <c r="U466" s="3" t="s">
        <v>91</v>
      </c>
      <c r="V466" s="5"/>
      <c r="W466" s="3" t="s">
        <v>48</v>
      </c>
      <c r="X466" s="5"/>
      <c r="Y466" s="3" t="s">
        <v>50</v>
      </c>
      <c r="Z466" s="5"/>
      <c r="AA466" s="3" t="s">
        <v>291</v>
      </c>
      <c r="AB466" s="5"/>
      <c r="AC466" s="5"/>
      <c r="AD466" s="3" t="s">
        <v>343</v>
      </c>
      <c r="AE466" s="5"/>
      <c r="AF466" s="3" t="s">
        <v>56</v>
      </c>
      <c r="AG466" s="5"/>
      <c r="AH466" s="3" t="s">
        <v>197</v>
      </c>
      <c r="AI466" s="3">
        <v>2</v>
      </c>
      <c r="AJ466" s="5"/>
      <c r="AK466" s="3" t="s">
        <v>60</v>
      </c>
      <c r="AL466" s="3" t="s">
        <v>4074</v>
      </c>
      <c r="AM466" s="3" t="s">
        <v>4075</v>
      </c>
      <c r="AN466" s="3" t="s">
        <v>4052</v>
      </c>
      <c r="AO466" s="6">
        <v>0.4375</v>
      </c>
      <c r="AP466" s="1">
        <f t="shared" si="161"/>
        <v>8</v>
      </c>
      <c r="AQ466" s="1">
        <f t="shared" si="162"/>
        <v>5</v>
      </c>
      <c r="AR466" s="1">
        <f t="shared" si="163"/>
        <v>8</v>
      </c>
      <c r="AS466" s="1">
        <f t="shared" si="164"/>
        <v>6</v>
      </c>
      <c r="AT466" s="1">
        <f t="shared" si="165"/>
        <v>5</v>
      </c>
      <c r="AU466" s="1">
        <f t="shared" si="166"/>
        <v>0</v>
      </c>
      <c r="AV466" s="1">
        <f t="shared" si="167"/>
        <v>0</v>
      </c>
      <c r="AW466" s="1">
        <f t="shared" si="168"/>
        <v>0</v>
      </c>
      <c r="AX466" s="1">
        <f t="shared" si="169"/>
        <v>10</v>
      </c>
      <c r="AY466" s="1">
        <f t="shared" si="170"/>
        <v>10</v>
      </c>
      <c r="AZ466" s="1">
        <f t="shared" si="171"/>
        <v>5</v>
      </c>
      <c r="BA466" s="1">
        <f t="shared" si="172"/>
        <v>5</v>
      </c>
      <c r="BB466" s="1">
        <f t="shared" si="173"/>
        <v>10</v>
      </c>
      <c r="BC466" s="21">
        <f t="shared" si="158"/>
        <v>6.4</v>
      </c>
      <c r="BD466" s="21">
        <f t="shared" si="159"/>
        <v>0</v>
      </c>
      <c r="BE466" s="21">
        <f t="shared" si="160"/>
        <v>7.5</v>
      </c>
      <c r="BF466" s="21">
        <f t="shared" si="157"/>
        <v>5.7</v>
      </c>
      <c r="BG466" s="3" t="s">
        <v>3982</v>
      </c>
    </row>
    <row r="467" spans="1:59" ht="13" x14ac:dyDescent="0.15">
      <c r="A467" s="2">
        <v>43592.927906446756</v>
      </c>
      <c r="B467" s="3" t="s">
        <v>29</v>
      </c>
      <c r="C467" s="3" t="s">
        <v>4049</v>
      </c>
      <c r="D467" s="3" t="s">
        <v>3982</v>
      </c>
      <c r="E467" s="58" t="s">
        <v>3983</v>
      </c>
      <c r="F467" s="3" t="s">
        <v>187</v>
      </c>
      <c r="G467" s="3" t="s">
        <v>4076</v>
      </c>
      <c r="H467" s="3" t="s">
        <v>66</v>
      </c>
      <c r="I467" s="3">
        <v>2</v>
      </c>
      <c r="J467" s="3" t="s">
        <v>4077</v>
      </c>
      <c r="K467" s="3" t="s">
        <v>381</v>
      </c>
      <c r="L467" s="3">
        <v>1.1000000000000001</v>
      </c>
      <c r="M467" s="3">
        <v>1.1000000000000001</v>
      </c>
      <c r="N467" s="5"/>
      <c r="O467" s="3">
        <v>8</v>
      </c>
      <c r="P467" s="5"/>
      <c r="Q467" s="3">
        <v>8</v>
      </c>
      <c r="R467" s="5"/>
      <c r="S467" s="3" t="s">
        <v>90</v>
      </c>
      <c r="T467" s="5"/>
      <c r="U467" s="3" t="s">
        <v>91</v>
      </c>
      <c r="V467" s="5"/>
      <c r="W467" s="3" t="s">
        <v>48</v>
      </c>
      <c r="X467" s="5"/>
      <c r="Y467" s="3" t="s">
        <v>50</v>
      </c>
      <c r="Z467" s="5"/>
      <c r="AA467" s="3">
        <v>6</v>
      </c>
      <c r="AB467" s="5"/>
      <c r="AC467" s="5"/>
      <c r="AD467" s="3" t="s">
        <v>54</v>
      </c>
      <c r="AE467" s="5"/>
      <c r="AF467" s="3">
        <v>2</v>
      </c>
      <c r="AG467" s="3" t="s">
        <v>4078</v>
      </c>
      <c r="AH467" s="3" t="s">
        <v>197</v>
      </c>
      <c r="AI467" s="3">
        <v>5</v>
      </c>
      <c r="AJ467" s="5"/>
      <c r="AK467" s="3" t="s">
        <v>111</v>
      </c>
      <c r="AL467" s="3" t="s">
        <v>4079</v>
      </c>
      <c r="AM467" s="3" t="s">
        <v>4080</v>
      </c>
      <c r="AN467" s="3" t="s">
        <v>4052</v>
      </c>
      <c r="AO467" s="6">
        <v>0.5625</v>
      </c>
      <c r="AP467" s="1">
        <f t="shared" si="161"/>
        <v>2</v>
      </c>
      <c r="AQ467" s="1">
        <f t="shared" si="162"/>
        <v>0</v>
      </c>
      <c r="AR467" s="1">
        <f t="shared" si="163"/>
        <v>8</v>
      </c>
      <c r="AS467" s="1">
        <f t="shared" si="164"/>
        <v>8</v>
      </c>
      <c r="AT467" s="1">
        <f t="shared" si="165"/>
        <v>0</v>
      </c>
      <c r="AU467" s="1">
        <f t="shared" si="166"/>
        <v>0</v>
      </c>
      <c r="AV467" s="1">
        <f t="shared" si="167"/>
        <v>0</v>
      </c>
      <c r="AW467" s="1">
        <f t="shared" si="168"/>
        <v>0</v>
      </c>
      <c r="AX467" s="1">
        <f t="shared" si="169"/>
        <v>6</v>
      </c>
      <c r="AY467" s="1">
        <f t="shared" si="170"/>
        <v>5</v>
      </c>
      <c r="AZ467" s="1">
        <f t="shared" si="171"/>
        <v>2</v>
      </c>
      <c r="BA467" s="1">
        <f t="shared" si="172"/>
        <v>5</v>
      </c>
      <c r="BB467" s="1">
        <f t="shared" si="173"/>
        <v>5</v>
      </c>
      <c r="BC467" s="21">
        <f t="shared" si="158"/>
        <v>3.6</v>
      </c>
      <c r="BD467" s="21">
        <f t="shared" si="159"/>
        <v>0</v>
      </c>
      <c r="BE467" s="21">
        <f t="shared" si="160"/>
        <v>4.833333333333333</v>
      </c>
      <c r="BF467" s="21">
        <f t="shared" si="157"/>
        <v>3.2666666666666666</v>
      </c>
      <c r="BG467" s="3" t="s">
        <v>3982</v>
      </c>
    </row>
    <row r="468" spans="1:59" ht="13" x14ac:dyDescent="0.15">
      <c r="A468" s="2">
        <v>43592.971773530095</v>
      </c>
      <c r="B468" s="3" t="s">
        <v>29</v>
      </c>
      <c r="C468" s="3" t="s">
        <v>4049</v>
      </c>
      <c r="D468" s="3" t="s">
        <v>3982</v>
      </c>
      <c r="E468" s="58" t="s">
        <v>3983</v>
      </c>
      <c r="F468" s="3" t="s">
        <v>147</v>
      </c>
      <c r="G468" s="3" t="s">
        <v>4081</v>
      </c>
      <c r="H468" s="3" t="s">
        <v>66</v>
      </c>
      <c r="I468" s="3" t="s">
        <v>189</v>
      </c>
      <c r="J468" s="3" t="s">
        <v>4082</v>
      </c>
      <c r="K468" s="3">
        <v>2</v>
      </c>
      <c r="L468" s="5"/>
      <c r="M468" s="5"/>
      <c r="N468" s="3" t="s">
        <v>4083</v>
      </c>
      <c r="O468" s="3">
        <v>7</v>
      </c>
      <c r="P468" s="5"/>
      <c r="Q468" s="3" t="s">
        <v>42</v>
      </c>
      <c r="R468" s="5"/>
      <c r="S468" s="3" t="s">
        <v>44</v>
      </c>
      <c r="T468" s="3" t="s">
        <v>4084</v>
      </c>
      <c r="U468" s="3" t="s">
        <v>46</v>
      </c>
      <c r="V468" s="5"/>
      <c r="W468" s="3" t="s">
        <v>74</v>
      </c>
      <c r="X468" s="5"/>
      <c r="Y468" s="3" t="s">
        <v>50</v>
      </c>
      <c r="Z468" s="5"/>
      <c r="AA468" s="3" t="s">
        <v>52</v>
      </c>
      <c r="AB468" s="5"/>
      <c r="AC468" s="5"/>
      <c r="AD468" s="3" t="s">
        <v>54</v>
      </c>
      <c r="AE468" s="5"/>
      <c r="AF468" s="3">
        <v>2</v>
      </c>
      <c r="AG468" s="3" t="s">
        <v>4085</v>
      </c>
      <c r="AH468" s="3">
        <v>2</v>
      </c>
      <c r="AI468" s="5"/>
      <c r="AJ468" s="3" t="s">
        <v>4086</v>
      </c>
      <c r="AK468" s="3" t="s">
        <v>574</v>
      </c>
      <c r="AL468" s="3" t="s">
        <v>4087</v>
      </c>
      <c r="AM468" s="3" t="s">
        <v>4088</v>
      </c>
      <c r="AN468" s="3" t="s">
        <v>4052</v>
      </c>
      <c r="AO468" s="6">
        <v>0.54166666666424135</v>
      </c>
      <c r="AP468" s="1">
        <f t="shared" si="161"/>
        <v>0</v>
      </c>
      <c r="AQ468" s="1">
        <f t="shared" si="162"/>
        <v>2</v>
      </c>
      <c r="AR468" s="1">
        <f t="shared" si="163"/>
        <v>7</v>
      </c>
      <c r="AS468" s="1">
        <f t="shared" si="164"/>
        <v>5</v>
      </c>
      <c r="AT468" s="1">
        <f t="shared" si="165"/>
        <v>5</v>
      </c>
      <c r="AU468" s="1">
        <f t="shared" si="166"/>
        <v>5</v>
      </c>
      <c r="AV468" s="1">
        <f t="shared" si="167"/>
        <v>5</v>
      </c>
      <c r="AW468" s="1">
        <f t="shared" si="168"/>
        <v>0</v>
      </c>
      <c r="AX468" s="1">
        <f t="shared" si="169"/>
        <v>5</v>
      </c>
      <c r="AY468" s="1">
        <f t="shared" si="170"/>
        <v>5</v>
      </c>
      <c r="AZ468" s="1">
        <f t="shared" si="171"/>
        <v>2</v>
      </c>
      <c r="BA468" s="1">
        <f t="shared" si="172"/>
        <v>2</v>
      </c>
      <c r="BB468" s="1">
        <f t="shared" si="173"/>
        <v>0</v>
      </c>
      <c r="BC468" s="21">
        <f t="shared" si="158"/>
        <v>3.8</v>
      </c>
      <c r="BD468" s="21">
        <f t="shared" si="159"/>
        <v>4.166666666666667</v>
      </c>
      <c r="BE468" s="21">
        <f t="shared" si="160"/>
        <v>3.5</v>
      </c>
      <c r="BF468" s="21">
        <f t="shared" si="157"/>
        <v>3.4333333333333331</v>
      </c>
      <c r="BG468" s="3" t="s">
        <v>3982</v>
      </c>
    </row>
    <row r="469" spans="1:59" ht="13" x14ac:dyDescent="0.15">
      <c r="A469" s="2">
        <v>43592.993023182869</v>
      </c>
      <c r="B469" s="3" t="s">
        <v>29</v>
      </c>
      <c r="C469" s="3" t="s">
        <v>4049</v>
      </c>
      <c r="D469" s="3" t="s">
        <v>3982</v>
      </c>
      <c r="E469" s="58" t="s">
        <v>3983</v>
      </c>
      <c r="F469" s="3" t="s">
        <v>33</v>
      </c>
      <c r="G469" s="3" t="s">
        <v>4089</v>
      </c>
      <c r="H469" s="3" t="s">
        <v>66</v>
      </c>
      <c r="I469" s="3">
        <v>8</v>
      </c>
      <c r="J469" s="5"/>
      <c r="K469" s="3" t="s">
        <v>68</v>
      </c>
      <c r="L469" s="5"/>
      <c r="M469" s="5"/>
      <c r="N469" s="5"/>
      <c r="O469" s="3" t="s">
        <v>87</v>
      </c>
      <c r="P469" s="5"/>
      <c r="Q469" s="3" t="s">
        <v>226</v>
      </c>
      <c r="R469" s="5"/>
      <c r="S469" s="3">
        <v>8</v>
      </c>
      <c r="T469" s="5"/>
      <c r="U469" s="3" t="s">
        <v>46</v>
      </c>
      <c r="V469" s="5"/>
      <c r="W469" s="3">
        <v>7</v>
      </c>
      <c r="X469" s="3" t="s">
        <v>4090</v>
      </c>
      <c r="Y469" s="3" t="s">
        <v>50</v>
      </c>
      <c r="Z469" s="5"/>
      <c r="AA469" s="3">
        <v>8</v>
      </c>
      <c r="AB469" s="5"/>
      <c r="AC469" s="5"/>
      <c r="AD469" s="3" t="s">
        <v>54</v>
      </c>
      <c r="AE469" s="5"/>
      <c r="AF469" s="3" t="s">
        <v>56</v>
      </c>
      <c r="AG469" s="3" t="s">
        <v>4091</v>
      </c>
      <c r="AH469" s="3" t="s">
        <v>197</v>
      </c>
      <c r="AI469" s="3">
        <v>12</v>
      </c>
      <c r="AJ469" s="3" t="s">
        <v>4092</v>
      </c>
      <c r="AK469" s="3">
        <v>8</v>
      </c>
      <c r="AL469" s="3" t="s">
        <v>4093</v>
      </c>
      <c r="AM469" s="3" t="s">
        <v>4094</v>
      </c>
      <c r="AN469" s="3" t="s">
        <v>4052</v>
      </c>
      <c r="AO469" s="6">
        <v>0.58333333333575865</v>
      </c>
      <c r="AP469" s="1">
        <f t="shared" si="161"/>
        <v>8</v>
      </c>
      <c r="AQ469" s="1">
        <f t="shared" si="162"/>
        <v>10</v>
      </c>
      <c r="AR469" s="1">
        <f t="shared" si="163"/>
        <v>10</v>
      </c>
      <c r="AS469" s="1">
        <f t="shared" si="164"/>
        <v>10</v>
      </c>
      <c r="AT469" s="1">
        <f t="shared" si="165"/>
        <v>8</v>
      </c>
      <c r="AU469" s="1">
        <f t="shared" si="166"/>
        <v>5</v>
      </c>
      <c r="AV469" s="1">
        <f t="shared" si="167"/>
        <v>7</v>
      </c>
      <c r="AW469" s="1">
        <f t="shared" si="168"/>
        <v>0</v>
      </c>
      <c r="AX469" s="1">
        <f t="shared" si="169"/>
        <v>8</v>
      </c>
      <c r="AY469" s="1">
        <f t="shared" si="170"/>
        <v>5</v>
      </c>
      <c r="AZ469" s="1">
        <f t="shared" si="171"/>
        <v>5</v>
      </c>
      <c r="BA469" s="1">
        <f t="shared" si="172"/>
        <v>5</v>
      </c>
      <c r="BB469" s="1">
        <f t="shared" si="173"/>
        <v>8</v>
      </c>
      <c r="BC469" s="21">
        <f t="shared" si="158"/>
        <v>9.1999999999999993</v>
      </c>
      <c r="BD469" s="21">
        <f t="shared" si="159"/>
        <v>4.833333333333333</v>
      </c>
      <c r="BE469" s="21">
        <f t="shared" si="160"/>
        <v>6</v>
      </c>
      <c r="BF469" s="21">
        <f t="shared" si="157"/>
        <v>7.5666666666666664</v>
      </c>
      <c r="BG469" s="3" t="s">
        <v>3982</v>
      </c>
    </row>
    <row r="470" spans="1:59" ht="13" x14ac:dyDescent="0.15">
      <c r="A470" s="2">
        <v>43593.01627320602</v>
      </c>
      <c r="B470" s="3" t="s">
        <v>29</v>
      </c>
      <c r="C470" s="3" t="s">
        <v>4049</v>
      </c>
      <c r="D470" s="3" t="s">
        <v>3982</v>
      </c>
      <c r="E470" s="58" t="s">
        <v>3983</v>
      </c>
      <c r="F470" s="3" t="s">
        <v>315</v>
      </c>
      <c r="G470" s="3" t="s">
        <v>4095</v>
      </c>
      <c r="H470" s="3" t="s">
        <v>35</v>
      </c>
      <c r="I470" s="3">
        <v>8</v>
      </c>
      <c r="J470" s="5"/>
      <c r="K470" s="3" t="s">
        <v>68</v>
      </c>
      <c r="L470" s="3">
        <v>1.7</v>
      </c>
      <c r="M470" s="3">
        <v>1.7</v>
      </c>
      <c r="N470" s="3" t="s">
        <v>4096</v>
      </c>
      <c r="O470" s="3" t="s">
        <v>87</v>
      </c>
      <c r="P470" s="5"/>
      <c r="Q470" s="3" t="s">
        <v>226</v>
      </c>
      <c r="R470" s="5"/>
      <c r="S470" s="3" t="s">
        <v>44</v>
      </c>
      <c r="T470" s="5"/>
      <c r="U470" s="3">
        <v>8</v>
      </c>
      <c r="V470" s="5"/>
      <c r="W470" s="3" t="s">
        <v>48</v>
      </c>
      <c r="X470" s="5"/>
      <c r="Y470" s="3" t="s">
        <v>92</v>
      </c>
      <c r="Z470" s="5"/>
      <c r="AA470" s="3">
        <v>8</v>
      </c>
      <c r="AB470" s="5"/>
      <c r="AC470" s="5"/>
      <c r="AD470" s="3">
        <v>8</v>
      </c>
      <c r="AE470" s="5"/>
      <c r="AF470" s="3">
        <v>9</v>
      </c>
      <c r="AG470" s="3" t="s">
        <v>4097</v>
      </c>
      <c r="AH470" s="3" t="s">
        <v>197</v>
      </c>
      <c r="AI470" s="5"/>
      <c r="AJ470" s="3" t="s">
        <v>4098</v>
      </c>
      <c r="AK470" s="3" t="s">
        <v>60</v>
      </c>
      <c r="AL470" s="3" t="s">
        <v>4099</v>
      </c>
      <c r="AM470" s="3" t="s">
        <v>4100</v>
      </c>
      <c r="AN470" s="3" t="s">
        <v>4052</v>
      </c>
      <c r="AO470" s="6">
        <v>0.625</v>
      </c>
      <c r="AP470" s="1">
        <f t="shared" si="161"/>
        <v>8</v>
      </c>
      <c r="AQ470" s="1">
        <f t="shared" si="162"/>
        <v>10</v>
      </c>
      <c r="AR470" s="1">
        <f t="shared" si="163"/>
        <v>10</v>
      </c>
      <c r="AS470" s="1">
        <f t="shared" si="164"/>
        <v>10</v>
      </c>
      <c r="AT470" s="1">
        <f t="shared" si="165"/>
        <v>5</v>
      </c>
      <c r="AU470" s="1">
        <f t="shared" si="166"/>
        <v>8</v>
      </c>
      <c r="AV470" s="1">
        <f t="shared" si="167"/>
        <v>0</v>
      </c>
      <c r="AW470" s="1">
        <f t="shared" si="168"/>
        <v>5</v>
      </c>
      <c r="AX470" s="1">
        <f t="shared" si="169"/>
        <v>8</v>
      </c>
      <c r="AY470" s="1">
        <f t="shared" si="170"/>
        <v>8</v>
      </c>
      <c r="AZ470" s="1">
        <f t="shared" si="171"/>
        <v>9</v>
      </c>
      <c r="BA470" s="1">
        <f t="shared" si="172"/>
        <v>5</v>
      </c>
      <c r="BB470" s="1">
        <f t="shared" si="173"/>
        <v>10</v>
      </c>
      <c r="BC470" s="21">
        <f t="shared" si="158"/>
        <v>8.6</v>
      </c>
      <c r="BD470" s="21">
        <f t="shared" si="159"/>
        <v>4.833333333333333</v>
      </c>
      <c r="BE470" s="21">
        <f t="shared" si="160"/>
        <v>7.166666666666667</v>
      </c>
      <c r="BF470" s="21">
        <f t="shared" si="157"/>
        <v>7.7</v>
      </c>
      <c r="BG470" s="3" t="s">
        <v>3982</v>
      </c>
    </row>
    <row r="471" spans="1:59" ht="13" x14ac:dyDescent="0.15">
      <c r="A471" s="2">
        <v>43593.030839004627</v>
      </c>
      <c r="B471" s="3" t="s">
        <v>29</v>
      </c>
      <c r="C471" s="3" t="s">
        <v>4049</v>
      </c>
      <c r="D471" s="3" t="s">
        <v>3982</v>
      </c>
      <c r="E471" s="58" t="s">
        <v>3983</v>
      </c>
      <c r="F471" s="3" t="s">
        <v>33</v>
      </c>
      <c r="G471" s="3" t="s">
        <v>4101</v>
      </c>
      <c r="H471" s="3" t="s">
        <v>264</v>
      </c>
      <c r="I471" s="3">
        <v>9</v>
      </c>
      <c r="J471" s="5"/>
      <c r="K471" s="3" t="s">
        <v>68</v>
      </c>
      <c r="L471" s="5"/>
      <c r="M471" s="5"/>
      <c r="N471" s="5"/>
      <c r="O471" s="3" t="s">
        <v>87</v>
      </c>
      <c r="P471" s="5"/>
      <c r="Q471" s="3" t="s">
        <v>226</v>
      </c>
      <c r="R471" s="5"/>
      <c r="S471" s="3" t="s">
        <v>44</v>
      </c>
      <c r="T471" s="3" t="s">
        <v>4102</v>
      </c>
      <c r="U471" s="3">
        <v>6</v>
      </c>
      <c r="V471" s="5"/>
      <c r="W471" s="3" t="s">
        <v>48</v>
      </c>
      <c r="X471" s="5"/>
      <c r="Y471" s="3" t="s">
        <v>92</v>
      </c>
      <c r="Z471" s="3" t="s">
        <v>4103</v>
      </c>
      <c r="AA471" s="3" t="s">
        <v>291</v>
      </c>
      <c r="AB471" s="5"/>
      <c r="AC471" s="5"/>
      <c r="AD471" s="3" t="s">
        <v>343</v>
      </c>
      <c r="AE471" s="5"/>
      <c r="AF471" s="3">
        <v>9</v>
      </c>
      <c r="AG471" s="3" t="s">
        <v>4097</v>
      </c>
      <c r="AH471" s="3" t="s">
        <v>176</v>
      </c>
      <c r="AI471" s="3">
        <v>12</v>
      </c>
      <c r="AJ471" s="3" t="s">
        <v>4104</v>
      </c>
      <c r="AK471" s="3" t="s">
        <v>60</v>
      </c>
      <c r="AL471" s="3" t="s">
        <v>4099</v>
      </c>
      <c r="AM471" s="3" t="s">
        <v>4105</v>
      </c>
      <c r="AN471" s="3" t="s">
        <v>4052</v>
      </c>
      <c r="AO471" s="6">
        <v>0.64583333333575865</v>
      </c>
      <c r="AP471" s="1">
        <f t="shared" si="161"/>
        <v>9</v>
      </c>
      <c r="AQ471" s="1">
        <f t="shared" si="162"/>
        <v>10</v>
      </c>
      <c r="AR471" s="1">
        <f t="shared" si="163"/>
        <v>10</v>
      </c>
      <c r="AS471" s="1">
        <f t="shared" si="164"/>
        <v>10</v>
      </c>
      <c r="AT471" s="1">
        <f t="shared" si="165"/>
        <v>5</v>
      </c>
      <c r="AU471" s="1">
        <f t="shared" si="166"/>
        <v>6</v>
      </c>
      <c r="AV471" s="1">
        <f t="shared" si="167"/>
        <v>0</v>
      </c>
      <c r="AW471" s="1">
        <f t="shared" si="168"/>
        <v>5</v>
      </c>
      <c r="AX471" s="1">
        <f t="shared" si="169"/>
        <v>10</v>
      </c>
      <c r="AY471" s="1">
        <f t="shared" si="170"/>
        <v>10</v>
      </c>
      <c r="AZ471" s="1">
        <f t="shared" si="171"/>
        <v>9</v>
      </c>
      <c r="BA471" s="1">
        <f t="shared" si="172"/>
        <v>10</v>
      </c>
      <c r="BB471" s="1">
        <f t="shared" si="173"/>
        <v>10</v>
      </c>
      <c r="BC471" s="21">
        <f t="shared" si="158"/>
        <v>8.8000000000000007</v>
      </c>
      <c r="BD471" s="21">
        <f t="shared" si="159"/>
        <v>3.8333333333333335</v>
      </c>
      <c r="BE471" s="21">
        <f t="shared" si="160"/>
        <v>9.8333333333333339</v>
      </c>
      <c r="BF471" s="21">
        <f t="shared" si="157"/>
        <v>8.1333333333333329</v>
      </c>
      <c r="BG471" s="3" t="s">
        <v>3982</v>
      </c>
    </row>
    <row r="472" spans="1:59" ht="13" x14ac:dyDescent="0.15">
      <c r="A472" s="2">
        <v>43593.578399837963</v>
      </c>
      <c r="B472" s="3" t="s">
        <v>29</v>
      </c>
      <c r="C472" s="3" t="s">
        <v>4049</v>
      </c>
      <c r="D472" s="3" t="s">
        <v>3982</v>
      </c>
      <c r="E472" s="58" t="s">
        <v>3983</v>
      </c>
      <c r="F472" s="3" t="s">
        <v>315</v>
      </c>
      <c r="G472" s="3" t="s">
        <v>4106</v>
      </c>
      <c r="H472" s="3" t="s">
        <v>264</v>
      </c>
      <c r="I472" s="3" t="s">
        <v>36</v>
      </c>
      <c r="J472" s="5"/>
      <c r="K472" s="3">
        <v>8</v>
      </c>
      <c r="L472" s="3">
        <v>1.38</v>
      </c>
      <c r="M472" s="3">
        <v>1.38</v>
      </c>
      <c r="N472" s="5"/>
      <c r="O472" s="3">
        <v>8</v>
      </c>
      <c r="P472" s="5"/>
      <c r="Q472" s="3">
        <v>8</v>
      </c>
      <c r="R472" s="5"/>
      <c r="S472" s="3" t="s">
        <v>90</v>
      </c>
      <c r="T472" s="5"/>
      <c r="U472" s="3" t="s">
        <v>91</v>
      </c>
      <c r="V472" s="5"/>
      <c r="W472" s="3" t="s">
        <v>48</v>
      </c>
      <c r="X472" s="5"/>
      <c r="Y472" s="3" t="s">
        <v>50</v>
      </c>
      <c r="Z472" s="5"/>
      <c r="AA472" s="3">
        <v>7</v>
      </c>
      <c r="AB472" s="5"/>
      <c r="AC472" s="3" t="s">
        <v>4107</v>
      </c>
      <c r="AD472" s="3">
        <v>3</v>
      </c>
      <c r="AE472" s="5"/>
      <c r="AF472" s="3">
        <v>2</v>
      </c>
      <c r="AG472" s="3" t="s">
        <v>4108</v>
      </c>
      <c r="AH472" s="3" t="s">
        <v>58</v>
      </c>
      <c r="AI472" s="5"/>
      <c r="AJ472" s="3" t="s">
        <v>4109</v>
      </c>
      <c r="AK472" s="3">
        <v>2</v>
      </c>
      <c r="AL472" s="3" t="s">
        <v>4093</v>
      </c>
      <c r="AM472" s="3" t="s">
        <v>4110</v>
      </c>
      <c r="AN472" s="3" t="s">
        <v>4052</v>
      </c>
      <c r="AO472" s="6">
        <v>0.64583333333575865</v>
      </c>
      <c r="AP472" s="1">
        <f t="shared" si="161"/>
        <v>5</v>
      </c>
      <c r="AQ472" s="1">
        <f t="shared" si="162"/>
        <v>8</v>
      </c>
      <c r="AR472" s="1">
        <f t="shared" si="163"/>
        <v>8</v>
      </c>
      <c r="AS472" s="1">
        <f t="shared" si="164"/>
        <v>8</v>
      </c>
      <c r="AT472" s="1">
        <f t="shared" si="165"/>
        <v>0</v>
      </c>
      <c r="AU472" s="1">
        <f t="shared" si="166"/>
        <v>0</v>
      </c>
      <c r="AV472" s="1">
        <f t="shared" si="167"/>
        <v>0</v>
      </c>
      <c r="AW472" s="1">
        <f t="shared" si="168"/>
        <v>0</v>
      </c>
      <c r="AX472" s="1">
        <f t="shared" si="169"/>
        <v>7</v>
      </c>
      <c r="AY472" s="1">
        <f t="shared" si="170"/>
        <v>3</v>
      </c>
      <c r="AZ472" s="1">
        <f t="shared" si="171"/>
        <v>2</v>
      </c>
      <c r="BA472" s="1">
        <f t="shared" si="172"/>
        <v>0</v>
      </c>
      <c r="BB472" s="1">
        <f t="shared" si="173"/>
        <v>2</v>
      </c>
      <c r="BC472" s="21">
        <f t="shared" si="158"/>
        <v>5.8</v>
      </c>
      <c r="BD472" s="21">
        <f t="shared" si="159"/>
        <v>0</v>
      </c>
      <c r="BE472" s="21">
        <f t="shared" si="160"/>
        <v>3.1666666666666665</v>
      </c>
      <c r="BF472" s="21">
        <f t="shared" si="157"/>
        <v>3.7333333333333334</v>
      </c>
      <c r="BG472" s="3" t="s">
        <v>3982</v>
      </c>
    </row>
    <row r="473" spans="1:59" ht="13" x14ac:dyDescent="0.15">
      <c r="A473" s="2">
        <v>43593.653896331016</v>
      </c>
      <c r="B473" s="3" t="s">
        <v>29</v>
      </c>
      <c r="C473" s="3" t="s">
        <v>4049</v>
      </c>
      <c r="D473" s="3" t="s">
        <v>3982</v>
      </c>
      <c r="E473" s="58" t="s">
        <v>3983</v>
      </c>
      <c r="F473" s="3" t="s">
        <v>147</v>
      </c>
      <c r="G473" s="3" t="s">
        <v>4111</v>
      </c>
      <c r="H473" s="3" t="s">
        <v>66</v>
      </c>
      <c r="I473" s="3" t="s">
        <v>36</v>
      </c>
      <c r="J473" s="5"/>
      <c r="K473" s="3" t="s">
        <v>68</v>
      </c>
      <c r="L473" s="5"/>
      <c r="M473" s="5"/>
      <c r="N473" s="5"/>
      <c r="O473" s="3">
        <v>9</v>
      </c>
      <c r="P473" s="5"/>
      <c r="Q473" s="3">
        <v>7</v>
      </c>
      <c r="R473" s="3" t="s">
        <v>4112</v>
      </c>
      <c r="S473" s="3" t="s">
        <v>44</v>
      </c>
      <c r="T473" s="5"/>
      <c r="U473" s="3">
        <v>7</v>
      </c>
      <c r="V473" s="5"/>
      <c r="W473" s="3" t="s">
        <v>74</v>
      </c>
      <c r="X473" s="5"/>
      <c r="Y473" s="3">
        <v>2</v>
      </c>
      <c r="Z473" s="5"/>
      <c r="AA473" s="3">
        <v>6</v>
      </c>
      <c r="AB473" s="5"/>
      <c r="AC473" s="3" t="s">
        <v>4113</v>
      </c>
      <c r="AD473" s="3" t="s">
        <v>563</v>
      </c>
      <c r="AE473" s="5"/>
      <c r="AF473" s="3">
        <v>2</v>
      </c>
      <c r="AG473" s="3" t="s">
        <v>4114</v>
      </c>
      <c r="AH473" s="3">
        <v>2</v>
      </c>
      <c r="AI473" s="5"/>
      <c r="AJ473" s="5"/>
      <c r="AK473" s="3">
        <v>6</v>
      </c>
      <c r="AL473" s="3" t="s">
        <v>4093</v>
      </c>
      <c r="AM473" s="3" t="s">
        <v>4115</v>
      </c>
      <c r="AN473" s="3" t="s">
        <v>4052</v>
      </c>
      <c r="AO473" s="6">
        <v>0.6875</v>
      </c>
      <c r="AP473" s="1">
        <f t="shared" si="161"/>
        <v>5</v>
      </c>
      <c r="AQ473" s="1">
        <f t="shared" si="162"/>
        <v>10</v>
      </c>
      <c r="AR473" s="1">
        <f t="shared" si="163"/>
        <v>9</v>
      </c>
      <c r="AS473" s="1">
        <f t="shared" si="164"/>
        <v>7</v>
      </c>
      <c r="AT473" s="1">
        <f t="shared" si="165"/>
        <v>5</v>
      </c>
      <c r="AU473" s="1">
        <f t="shared" si="166"/>
        <v>7</v>
      </c>
      <c r="AV473" s="1">
        <f t="shared" si="167"/>
        <v>5</v>
      </c>
      <c r="AW473" s="1">
        <f t="shared" si="168"/>
        <v>2</v>
      </c>
      <c r="AX473" s="1">
        <f t="shared" si="169"/>
        <v>6</v>
      </c>
      <c r="AY473" s="1">
        <f t="shared" si="170"/>
        <v>0</v>
      </c>
      <c r="AZ473" s="1">
        <f t="shared" si="171"/>
        <v>2</v>
      </c>
      <c r="BA473" s="1">
        <f t="shared" si="172"/>
        <v>2</v>
      </c>
      <c r="BB473" s="1">
        <f t="shared" si="173"/>
        <v>6</v>
      </c>
      <c r="BC473" s="21">
        <f t="shared" si="158"/>
        <v>7.2</v>
      </c>
      <c r="BD473" s="21">
        <f t="shared" si="159"/>
        <v>5.5</v>
      </c>
      <c r="BE473" s="21">
        <f t="shared" si="160"/>
        <v>3</v>
      </c>
      <c r="BF473" s="21">
        <f t="shared" si="157"/>
        <v>5.9</v>
      </c>
      <c r="BG473" s="3" t="s">
        <v>3982</v>
      </c>
    </row>
    <row r="474" spans="1:59" ht="13" x14ac:dyDescent="0.15">
      <c r="A474" s="2">
        <v>43593.684189537038</v>
      </c>
      <c r="B474" s="3" t="s">
        <v>29</v>
      </c>
      <c r="C474" s="3" t="s">
        <v>4049</v>
      </c>
      <c r="D474" s="3" t="s">
        <v>3982</v>
      </c>
      <c r="E474" s="58" t="s">
        <v>3983</v>
      </c>
      <c r="F474" s="3" t="s">
        <v>100</v>
      </c>
      <c r="G474" s="3" t="s">
        <v>4116</v>
      </c>
      <c r="H474" s="3" t="s">
        <v>66</v>
      </c>
      <c r="I474" s="3" t="s">
        <v>36</v>
      </c>
      <c r="J474" s="5"/>
      <c r="K474" s="3">
        <v>7</v>
      </c>
      <c r="L474" s="3">
        <v>1.65</v>
      </c>
      <c r="M474" s="3">
        <v>1.65</v>
      </c>
      <c r="N474" s="5"/>
      <c r="O474" s="3">
        <v>8</v>
      </c>
      <c r="P474" s="5"/>
      <c r="Q474" s="3">
        <v>7</v>
      </c>
      <c r="R474" s="5"/>
      <c r="S474" s="3" t="s">
        <v>90</v>
      </c>
      <c r="T474" s="3" t="s">
        <v>4117</v>
      </c>
      <c r="U474" s="3" t="s">
        <v>91</v>
      </c>
      <c r="V474" s="5"/>
      <c r="W474" s="3" t="s">
        <v>48</v>
      </c>
      <c r="X474" s="5"/>
      <c r="Y474" s="3">
        <v>2</v>
      </c>
      <c r="Z474" s="5"/>
      <c r="AA474" s="3">
        <v>6</v>
      </c>
      <c r="AB474" s="5"/>
      <c r="AC474" s="5"/>
      <c r="AD474" s="3">
        <v>6</v>
      </c>
      <c r="AE474" s="5"/>
      <c r="AF474" s="3" t="s">
        <v>56</v>
      </c>
      <c r="AG474" s="3" t="s">
        <v>4118</v>
      </c>
      <c r="AH474" s="3">
        <v>2</v>
      </c>
      <c r="AI474" s="5"/>
      <c r="AJ474" s="5"/>
      <c r="AK474" s="3" t="s">
        <v>111</v>
      </c>
      <c r="AL474" s="3" t="s">
        <v>4093</v>
      </c>
      <c r="AM474" s="3" t="s">
        <v>4119</v>
      </c>
      <c r="AN474" s="3" t="s">
        <v>4052</v>
      </c>
      <c r="AO474" s="6">
        <v>0.625</v>
      </c>
      <c r="AP474" s="1">
        <f t="shared" si="161"/>
        <v>5</v>
      </c>
      <c r="AQ474" s="1">
        <f t="shared" si="162"/>
        <v>7</v>
      </c>
      <c r="AR474" s="1">
        <f t="shared" si="163"/>
        <v>8</v>
      </c>
      <c r="AS474" s="1">
        <f t="shared" si="164"/>
        <v>7</v>
      </c>
      <c r="AT474" s="1">
        <f t="shared" si="165"/>
        <v>0</v>
      </c>
      <c r="AU474" s="1">
        <f t="shared" si="166"/>
        <v>0</v>
      </c>
      <c r="AV474" s="1">
        <f t="shared" si="167"/>
        <v>0</v>
      </c>
      <c r="AW474" s="1">
        <f t="shared" si="168"/>
        <v>2</v>
      </c>
      <c r="AX474" s="1">
        <f t="shared" si="169"/>
        <v>6</v>
      </c>
      <c r="AY474" s="1">
        <f t="shared" si="170"/>
        <v>6</v>
      </c>
      <c r="AZ474" s="1">
        <f t="shared" si="171"/>
        <v>5</v>
      </c>
      <c r="BA474" s="1">
        <f t="shared" si="172"/>
        <v>2</v>
      </c>
      <c r="BB474" s="1">
        <f t="shared" si="173"/>
        <v>5</v>
      </c>
      <c r="BC474" s="21">
        <f t="shared" si="158"/>
        <v>5.4</v>
      </c>
      <c r="BD474" s="21">
        <f t="shared" si="159"/>
        <v>0.33333333333333331</v>
      </c>
      <c r="BE474" s="21">
        <f t="shared" si="160"/>
        <v>4.5</v>
      </c>
      <c r="BF474" s="21">
        <f t="shared" si="157"/>
        <v>4.166666666666667</v>
      </c>
      <c r="BG474" s="3" t="s">
        <v>3982</v>
      </c>
    </row>
    <row r="475" spans="1:59" ht="13" x14ac:dyDescent="0.15">
      <c r="A475" s="2">
        <v>43593.697406990745</v>
      </c>
      <c r="B475" s="3" t="s">
        <v>29</v>
      </c>
      <c r="C475" s="3" t="s">
        <v>4049</v>
      </c>
      <c r="D475" s="3" t="s">
        <v>3982</v>
      </c>
      <c r="E475" s="58" t="s">
        <v>3983</v>
      </c>
      <c r="F475" s="3" t="s">
        <v>211</v>
      </c>
      <c r="G475" s="3" t="s">
        <v>4120</v>
      </c>
      <c r="H475" s="3" t="s">
        <v>66</v>
      </c>
      <c r="I475" s="3">
        <v>8</v>
      </c>
      <c r="J475" s="5"/>
      <c r="K475" s="3">
        <v>1</v>
      </c>
      <c r="L475" s="3">
        <v>1.03</v>
      </c>
      <c r="M475" s="3">
        <v>1.03</v>
      </c>
      <c r="N475" s="5"/>
      <c r="O475" s="3">
        <v>8</v>
      </c>
      <c r="P475" s="5"/>
      <c r="Q475" s="3">
        <v>7</v>
      </c>
      <c r="R475" s="5"/>
      <c r="S475" s="3">
        <v>8</v>
      </c>
      <c r="T475" s="5"/>
      <c r="U475" s="3">
        <v>8</v>
      </c>
      <c r="V475" s="5"/>
      <c r="W475" s="3" t="s">
        <v>48</v>
      </c>
      <c r="X475" s="5"/>
      <c r="Y475" s="3">
        <v>1</v>
      </c>
      <c r="Z475" s="5"/>
      <c r="AA475" s="3">
        <v>6</v>
      </c>
      <c r="AB475" s="5"/>
      <c r="AC475" s="5"/>
      <c r="AD475" s="3" t="s">
        <v>54</v>
      </c>
      <c r="AE475" s="5"/>
      <c r="AF475" s="3">
        <v>1</v>
      </c>
      <c r="AG475" s="5"/>
      <c r="AH475" s="3">
        <v>1</v>
      </c>
      <c r="AI475" s="5"/>
      <c r="AJ475" s="5"/>
      <c r="AK475" s="3" t="s">
        <v>111</v>
      </c>
      <c r="AL475" s="3" t="s">
        <v>4121</v>
      </c>
      <c r="AM475" s="3" t="s">
        <v>4122</v>
      </c>
      <c r="AN475" s="3" t="s">
        <v>4052</v>
      </c>
      <c r="AO475" s="6">
        <v>0.58333333333575865</v>
      </c>
      <c r="AP475" s="1">
        <f t="shared" si="161"/>
        <v>8</v>
      </c>
      <c r="AQ475" s="1">
        <f t="shared" si="162"/>
        <v>1</v>
      </c>
      <c r="AR475" s="1">
        <f t="shared" si="163"/>
        <v>8</v>
      </c>
      <c r="AS475" s="1">
        <f t="shared" si="164"/>
        <v>7</v>
      </c>
      <c r="AT475" s="1">
        <f t="shared" si="165"/>
        <v>8</v>
      </c>
      <c r="AU475" s="1">
        <f t="shared" si="166"/>
        <v>8</v>
      </c>
      <c r="AV475" s="1">
        <f t="shared" si="167"/>
        <v>0</v>
      </c>
      <c r="AW475" s="1">
        <f t="shared" si="168"/>
        <v>1</v>
      </c>
      <c r="AX475" s="1">
        <f t="shared" si="169"/>
        <v>6</v>
      </c>
      <c r="AY475" s="1">
        <f t="shared" si="170"/>
        <v>5</v>
      </c>
      <c r="AZ475" s="1">
        <f t="shared" si="171"/>
        <v>1</v>
      </c>
      <c r="BA475" s="1">
        <f t="shared" si="172"/>
        <v>1</v>
      </c>
      <c r="BB475" s="1">
        <f t="shared" si="173"/>
        <v>5</v>
      </c>
      <c r="BC475" s="21">
        <f t="shared" si="158"/>
        <v>6.4</v>
      </c>
      <c r="BD475" s="21">
        <f t="shared" si="159"/>
        <v>4.166666666666667</v>
      </c>
      <c r="BE475" s="21">
        <f t="shared" si="160"/>
        <v>3.3333333333333335</v>
      </c>
      <c r="BF475" s="21">
        <f t="shared" si="157"/>
        <v>5.2</v>
      </c>
      <c r="BG475" s="3" t="s">
        <v>3982</v>
      </c>
    </row>
    <row r="476" spans="1:59" ht="13" x14ac:dyDescent="0.15">
      <c r="A476" s="2">
        <v>43594.707474756942</v>
      </c>
      <c r="B476" s="3" t="s">
        <v>29</v>
      </c>
      <c r="C476" s="3" t="s">
        <v>4049</v>
      </c>
      <c r="D476" s="3" t="s">
        <v>3982</v>
      </c>
      <c r="E476" s="58" t="s">
        <v>3983</v>
      </c>
      <c r="F476" s="3" t="s">
        <v>33</v>
      </c>
      <c r="G476" s="3" t="s">
        <v>4123</v>
      </c>
      <c r="H476" s="3" t="s">
        <v>35</v>
      </c>
      <c r="I476" s="3" t="s">
        <v>223</v>
      </c>
      <c r="J476" s="5"/>
      <c r="K476" s="3" t="s">
        <v>68</v>
      </c>
      <c r="L476" s="5"/>
      <c r="M476" s="5"/>
      <c r="N476" s="5"/>
      <c r="O476" s="3" t="s">
        <v>87</v>
      </c>
      <c r="P476" s="5"/>
      <c r="Q476" s="3" t="s">
        <v>226</v>
      </c>
      <c r="R476" s="5"/>
      <c r="S476" s="3" t="s">
        <v>560</v>
      </c>
      <c r="T476" s="5"/>
      <c r="U476" s="3" t="s">
        <v>183</v>
      </c>
      <c r="V476" s="5"/>
      <c r="W476" s="3" t="s">
        <v>48</v>
      </c>
      <c r="X476" s="5"/>
      <c r="Y476" s="3" t="s">
        <v>92</v>
      </c>
      <c r="Z476" s="5"/>
      <c r="AA476" s="3" t="s">
        <v>291</v>
      </c>
      <c r="AB476" s="5"/>
      <c r="AC476" s="5"/>
      <c r="AD476" s="3" t="s">
        <v>343</v>
      </c>
      <c r="AE476" s="5"/>
      <c r="AF476" s="3">
        <v>9</v>
      </c>
      <c r="AG476" s="3" t="s">
        <v>4124</v>
      </c>
      <c r="AH476" s="3" t="s">
        <v>176</v>
      </c>
      <c r="AI476" s="5"/>
      <c r="AJ476" s="5"/>
      <c r="AK476" s="3" t="s">
        <v>60</v>
      </c>
      <c r="AL476" s="3" t="s">
        <v>4125</v>
      </c>
      <c r="AM476" s="3" t="s">
        <v>4126</v>
      </c>
      <c r="AN476" s="3" t="s">
        <v>4052</v>
      </c>
      <c r="AO476" s="6">
        <v>0.75</v>
      </c>
      <c r="AP476" s="1">
        <f t="shared" si="161"/>
        <v>10</v>
      </c>
      <c r="AQ476" s="1">
        <f t="shared" si="162"/>
        <v>10</v>
      </c>
      <c r="AR476" s="1">
        <f t="shared" si="163"/>
        <v>10</v>
      </c>
      <c r="AS476" s="1">
        <f t="shared" si="164"/>
        <v>10</v>
      </c>
      <c r="AT476" s="1">
        <f t="shared" si="165"/>
        <v>10</v>
      </c>
      <c r="AU476" s="1">
        <f t="shared" si="166"/>
        <v>10</v>
      </c>
      <c r="AV476" s="1">
        <f t="shared" si="167"/>
        <v>0</v>
      </c>
      <c r="AW476" s="1">
        <f t="shared" si="168"/>
        <v>5</v>
      </c>
      <c r="AX476" s="1">
        <f t="shared" si="169"/>
        <v>10</v>
      </c>
      <c r="AY476" s="1">
        <f t="shared" si="170"/>
        <v>10</v>
      </c>
      <c r="AZ476" s="1">
        <f t="shared" si="171"/>
        <v>9</v>
      </c>
      <c r="BA476" s="1">
        <f t="shared" si="172"/>
        <v>10</v>
      </c>
      <c r="BB476" s="1">
        <f t="shared" si="173"/>
        <v>10</v>
      </c>
      <c r="BC476" s="21">
        <f t="shared" si="158"/>
        <v>10</v>
      </c>
      <c r="BD476" s="21">
        <f t="shared" si="159"/>
        <v>5.833333333333333</v>
      </c>
      <c r="BE476" s="21">
        <f t="shared" si="160"/>
        <v>9.8333333333333339</v>
      </c>
      <c r="BF476" s="21">
        <f t="shared" si="157"/>
        <v>9.1333333333333329</v>
      </c>
      <c r="BG476" s="3" t="s">
        <v>3982</v>
      </c>
    </row>
    <row r="477" spans="1:59" ht="13" x14ac:dyDescent="0.15">
      <c r="A477" s="2">
        <v>43594.771140775461</v>
      </c>
      <c r="B477" s="3" t="s">
        <v>29</v>
      </c>
      <c r="C477" s="3" t="s">
        <v>4049</v>
      </c>
      <c r="D477" s="3" t="s">
        <v>3982</v>
      </c>
      <c r="E477" s="58" t="s">
        <v>3983</v>
      </c>
      <c r="F477" s="3" t="s">
        <v>64</v>
      </c>
      <c r="G477" s="3" t="s">
        <v>4127</v>
      </c>
      <c r="H477" s="3" t="s">
        <v>35</v>
      </c>
      <c r="I477" s="3" t="s">
        <v>36</v>
      </c>
      <c r="J477" s="5"/>
      <c r="K477" s="3">
        <v>7</v>
      </c>
      <c r="L477" s="3">
        <v>2.64</v>
      </c>
      <c r="M477" s="3">
        <v>2.64</v>
      </c>
      <c r="N477" s="5"/>
      <c r="O477" s="3">
        <v>8</v>
      </c>
      <c r="P477" s="5"/>
      <c r="Q477" s="3">
        <v>8</v>
      </c>
      <c r="R477" s="5"/>
      <c r="S477" s="3" t="s">
        <v>44</v>
      </c>
      <c r="T477" s="3" t="s">
        <v>4128</v>
      </c>
      <c r="U477" s="3" t="s">
        <v>91</v>
      </c>
      <c r="V477" s="5"/>
      <c r="W477" s="3" t="s">
        <v>48</v>
      </c>
      <c r="X477" s="5"/>
      <c r="Y477" s="3" t="s">
        <v>50</v>
      </c>
      <c r="Z477" s="5"/>
      <c r="AA477" s="3">
        <v>7</v>
      </c>
      <c r="AB477" s="5"/>
      <c r="AC477" s="5"/>
      <c r="AD477" s="3" t="s">
        <v>54</v>
      </c>
      <c r="AE477" s="5"/>
      <c r="AF477" s="3" t="s">
        <v>275</v>
      </c>
      <c r="AG477" s="5"/>
      <c r="AH477" s="3">
        <v>1</v>
      </c>
      <c r="AI477" s="5"/>
      <c r="AJ477" s="5"/>
      <c r="AK477" s="3" t="s">
        <v>111</v>
      </c>
      <c r="AL477" s="3" t="s">
        <v>4093</v>
      </c>
      <c r="AM477" s="3" t="s">
        <v>4129</v>
      </c>
      <c r="AN477" s="3" t="s">
        <v>4052</v>
      </c>
      <c r="AO477" s="6">
        <v>0.64583333333575865</v>
      </c>
      <c r="AP477" s="1">
        <f t="shared" si="161"/>
        <v>5</v>
      </c>
      <c r="AQ477" s="1">
        <f t="shared" si="162"/>
        <v>7</v>
      </c>
      <c r="AR477" s="1">
        <f t="shared" si="163"/>
        <v>8</v>
      </c>
      <c r="AS477" s="1">
        <f t="shared" si="164"/>
        <v>8</v>
      </c>
      <c r="AT477" s="1">
        <f t="shared" si="165"/>
        <v>5</v>
      </c>
      <c r="AU477" s="1">
        <f t="shared" si="166"/>
        <v>0</v>
      </c>
      <c r="AV477" s="1">
        <f t="shared" si="167"/>
        <v>0</v>
      </c>
      <c r="AW477" s="1">
        <f t="shared" si="168"/>
        <v>0</v>
      </c>
      <c r="AX477" s="1">
        <f t="shared" si="169"/>
        <v>7</v>
      </c>
      <c r="AY477" s="1">
        <f t="shared" si="170"/>
        <v>5</v>
      </c>
      <c r="AZ477" s="1">
        <f t="shared" si="171"/>
        <v>0</v>
      </c>
      <c r="BA477" s="1">
        <f t="shared" si="172"/>
        <v>1</v>
      </c>
      <c r="BB477" s="1">
        <f t="shared" si="173"/>
        <v>5</v>
      </c>
      <c r="BC477" s="21">
        <f t="shared" si="158"/>
        <v>6.6</v>
      </c>
      <c r="BD477" s="21">
        <f t="shared" si="159"/>
        <v>0</v>
      </c>
      <c r="BE477" s="21">
        <f t="shared" si="160"/>
        <v>3.5</v>
      </c>
      <c r="BF477" s="21">
        <f t="shared" si="157"/>
        <v>4.5</v>
      </c>
      <c r="BG477" s="3" t="s">
        <v>3982</v>
      </c>
    </row>
    <row r="478" spans="1:59" ht="13" x14ac:dyDescent="0.15">
      <c r="A478" s="2">
        <v>43581.869634710645</v>
      </c>
      <c r="B478" s="3" t="s">
        <v>29</v>
      </c>
      <c r="C478" s="3" t="s">
        <v>4049</v>
      </c>
      <c r="D478" s="3" t="s">
        <v>3982</v>
      </c>
      <c r="E478" s="58" t="s">
        <v>3983</v>
      </c>
      <c r="F478" s="3" t="s">
        <v>187</v>
      </c>
      <c r="G478" s="3" t="s">
        <v>4130</v>
      </c>
      <c r="H478" s="3" t="s">
        <v>35</v>
      </c>
      <c r="I478" s="3" t="s">
        <v>223</v>
      </c>
      <c r="J478" s="5"/>
      <c r="K478" s="3" t="s">
        <v>68</v>
      </c>
      <c r="L478" s="3">
        <v>1.6</v>
      </c>
      <c r="M478" s="3">
        <v>1.6</v>
      </c>
      <c r="N478" s="5"/>
      <c r="O478" s="3" t="s">
        <v>87</v>
      </c>
      <c r="P478" s="5"/>
      <c r="Q478" s="3" t="s">
        <v>226</v>
      </c>
      <c r="R478" s="5"/>
      <c r="S478" s="3" t="s">
        <v>90</v>
      </c>
      <c r="T478" s="5"/>
      <c r="U478" s="3">
        <v>7</v>
      </c>
      <c r="V478" s="5"/>
      <c r="W478" s="3" t="s">
        <v>48</v>
      </c>
      <c r="X478" s="5"/>
      <c r="Y478" s="3" t="s">
        <v>50</v>
      </c>
      <c r="Z478" s="5"/>
      <c r="AA478" s="3" t="s">
        <v>291</v>
      </c>
      <c r="AB478" s="5"/>
      <c r="AC478" s="5"/>
      <c r="AD478" s="3">
        <v>8</v>
      </c>
      <c r="AE478" s="5"/>
      <c r="AF478" s="3" t="s">
        <v>275</v>
      </c>
      <c r="AG478" s="5"/>
      <c r="AH478" s="3" t="s">
        <v>58</v>
      </c>
      <c r="AI478" s="5"/>
      <c r="AJ478" s="5"/>
      <c r="AK478" s="3">
        <v>8</v>
      </c>
      <c r="AL478" s="5"/>
      <c r="AM478" s="3" t="s">
        <v>4131</v>
      </c>
      <c r="AN478" s="3" t="s">
        <v>4052</v>
      </c>
      <c r="AO478" s="6">
        <v>0.72916666666424135</v>
      </c>
      <c r="AP478" s="1">
        <f t="shared" si="161"/>
        <v>10</v>
      </c>
      <c r="AQ478" s="1">
        <f t="shared" si="162"/>
        <v>10</v>
      </c>
      <c r="AR478" s="1">
        <f t="shared" si="163"/>
        <v>10</v>
      </c>
      <c r="AS478" s="1">
        <f t="shared" si="164"/>
        <v>10</v>
      </c>
      <c r="AT478" s="1">
        <f t="shared" si="165"/>
        <v>0</v>
      </c>
      <c r="AU478" s="1">
        <f t="shared" si="166"/>
        <v>7</v>
      </c>
      <c r="AV478" s="1">
        <f t="shared" si="167"/>
        <v>0</v>
      </c>
      <c r="AW478" s="1">
        <f t="shared" si="168"/>
        <v>0</v>
      </c>
      <c r="AX478" s="1">
        <f t="shared" si="169"/>
        <v>10</v>
      </c>
      <c r="AY478" s="1">
        <f t="shared" si="170"/>
        <v>8</v>
      </c>
      <c r="AZ478" s="1">
        <f t="shared" si="171"/>
        <v>0</v>
      </c>
      <c r="BA478" s="1">
        <f t="shared" si="172"/>
        <v>0</v>
      </c>
      <c r="BB478" s="1">
        <f t="shared" si="173"/>
        <v>8</v>
      </c>
      <c r="BC478" s="21">
        <f t="shared" si="158"/>
        <v>8</v>
      </c>
      <c r="BD478" s="21">
        <f t="shared" si="159"/>
        <v>3.5</v>
      </c>
      <c r="BE478" s="21">
        <f t="shared" si="160"/>
        <v>4.666666666666667</v>
      </c>
      <c r="BF478" s="21">
        <f t="shared" si="157"/>
        <v>6.4333333333333336</v>
      </c>
      <c r="BG478" s="3" t="s">
        <v>3982</v>
      </c>
    </row>
    <row r="479" spans="1:59" ht="13" x14ac:dyDescent="0.15">
      <c r="A479" s="2">
        <v>43584.751693472223</v>
      </c>
      <c r="B479" s="3" t="s">
        <v>29</v>
      </c>
      <c r="C479" s="3" t="s">
        <v>4049</v>
      </c>
      <c r="D479" s="3" t="s">
        <v>3982</v>
      </c>
      <c r="E479" s="58" t="s">
        <v>3983</v>
      </c>
      <c r="F479" s="3" t="s">
        <v>168</v>
      </c>
      <c r="G479" s="3" t="s">
        <v>4132</v>
      </c>
      <c r="H479" s="3" t="s">
        <v>35</v>
      </c>
      <c r="I479" s="3" t="s">
        <v>36</v>
      </c>
      <c r="J479" s="5"/>
      <c r="K479" s="3">
        <v>8</v>
      </c>
      <c r="L479" s="3">
        <v>1.6</v>
      </c>
      <c r="M479" s="3">
        <v>1.6</v>
      </c>
      <c r="N479" s="5"/>
      <c r="O479" s="3">
        <v>8</v>
      </c>
      <c r="P479" s="5"/>
      <c r="Q479" s="3">
        <v>8</v>
      </c>
      <c r="R479" s="5"/>
      <c r="S479" s="3" t="s">
        <v>44</v>
      </c>
      <c r="T479" s="5"/>
      <c r="U479" s="3">
        <v>8</v>
      </c>
      <c r="V479" s="5"/>
      <c r="W479" s="3" t="s">
        <v>1072</v>
      </c>
      <c r="X479" s="5"/>
      <c r="Y479" s="3">
        <v>2</v>
      </c>
      <c r="Z479" s="5"/>
      <c r="AA479" s="3">
        <v>7</v>
      </c>
      <c r="AB479" s="5"/>
      <c r="AC479" s="5"/>
      <c r="AD479" s="3">
        <v>8</v>
      </c>
      <c r="AE479" s="5"/>
      <c r="AF479" s="3">
        <v>1</v>
      </c>
      <c r="AG479" s="5"/>
      <c r="AH479" s="3" t="s">
        <v>58</v>
      </c>
      <c r="AI479" s="5"/>
      <c r="AJ479" s="5"/>
      <c r="AK479" s="3">
        <v>7</v>
      </c>
      <c r="AL479" s="5"/>
      <c r="AM479" s="3" t="s">
        <v>4133</v>
      </c>
      <c r="AN479" s="3" t="s">
        <v>4052</v>
      </c>
      <c r="AO479" s="6">
        <v>0.77083333333575865</v>
      </c>
      <c r="AP479" s="1">
        <f t="shared" si="161"/>
        <v>5</v>
      </c>
      <c r="AQ479" s="1">
        <f t="shared" si="162"/>
        <v>8</v>
      </c>
      <c r="AR479" s="1">
        <f t="shared" si="163"/>
        <v>8</v>
      </c>
      <c r="AS479" s="1">
        <f t="shared" si="164"/>
        <v>8</v>
      </c>
      <c r="AT479" s="1">
        <f t="shared" si="165"/>
        <v>5</v>
      </c>
      <c r="AU479" s="1">
        <f t="shared" si="166"/>
        <v>8</v>
      </c>
      <c r="AV479" s="1">
        <f t="shared" si="167"/>
        <v>10</v>
      </c>
      <c r="AW479" s="1">
        <f t="shared" si="168"/>
        <v>2</v>
      </c>
      <c r="AX479" s="1">
        <f t="shared" si="169"/>
        <v>7</v>
      </c>
      <c r="AY479" s="1">
        <f t="shared" si="170"/>
        <v>8</v>
      </c>
      <c r="AZ479" s="1">
        <f t="shared" si="171"/>
        <v>1</v>
      </c>
      <c r="BA479" s="1">
        <f t="shared" si="172"/>
        <v>0</v>
      </c>
      <c r="BB479" s="1">
        <f t="shared" si="173"/>
        <v>7</v>
      </c>
      <c r="BC479" s="21">
        <f t="shared" si="158"/>
        <v>6.8</v>
      </c>
      <c r="BD479" s="21">
        <f t="shared" si="159"/>
        <v>7.666666666666667</v>
      </c>
      <c r="BE479" s="21">
        <f t="shared" si="160"/>
        <v>3.8333333333333335</v>
      </c>
      <c r="BF479" s="21">
        <f t="shared" si="157"/>
        <v>6.4</v>
      </c>
      <c r="BG479" s="3" t="s">
        <v>3982</v>
      </c>
    </row>
    <row r="480" spans="1:59" ht="13" x14ac:dyDescent="0.15">
      <c r="A480" s="2">
        <v>43585.086434050929</v>
      </c>
      <c r="B480" s="3" t="s">
        <v>29</v>
      </c>
      <c r="C480" s="3" t="s">
        <v>4049</v>
      </c>
      <c r="D480" s="3" t="s">
        <v>3982</v>
      </c>
      <c r="E480" s="58" t="s">
        <v>3983</v>
      </c>
      <c r="F480" s="3" t="s">
        <v>178</v>
      </c>
      <c r="G480" s="3" t="s">
        <v>4134</v>
      </c>
      <c r="H480" s="3" t="s">
        <v>66</v>
      </c>
      <c r="I480" s="3" t="s">
        <v>223</v>
      </c>
      <c r="J480" s="5"/>
      <c r="K480" s="3">
        <v>8</v>
      </c>
      <c r="L480" s="3">
        <v>1.68</v>
      </c>
      <c r="M480" s="3">
        <v>1.68</v>
      </c>
      <c r="N480" s="5"/>
      <c r="O480" s="3" t="s">
        <v>87</v>
      </c>
      <c r="P480" s="5"/>
      <c r="Q480" s="3" t="s">
        <v>226</v>
      </c>
      <c r="R480" s="5"/>
      <c r="S480" s="3">
        <v>8</v>
      </c>
      <c r="T480" s="3" t="s">
        <v>4135</v>
      </c>
      <c r="U480" s="3" t="s">
        <v>183</v>
      </c>
      <c r="V480" s="5"/>
      <c r="W480" s="3" t="s">
        <v>48</v>
      </c>
      <c r="X480" s="5"/>
      <c r="Y480" s="3">
        <v>3</v>
      </c>
      <c r="Z480" s="3" t="s">
        <v>4136</v>
      </c>
      <c r="AA480" s="3" t="s">
        <v>52</v>
      </c>
      <c r="AB480" s="5"/>
      <c r="AC480" s="5"/>
      <c r="AD480" s="3" t="s">
        <v>54</v>
      </c>
      <c r="AE480" s="5"/>
      <c r="AF480" s="3" t="s">
        <v>56</v>
      </c>
      <c r="AG480" s="5"/>
      <c r="AH480" s="3">
        <v>3</v>
      </c>
      <c r="AI480" s="3">
        <v>3</v>
      </c>
      <c r="AJ480" s="5"/>
      <c r="AK480" s="3" t="s">
        <v>111</v>
      </c>
      <c r="AL480" s="3" t="s">
        <v>4079</v>
      </c>
      <c r="AM480" s="3" t="s">
        <v>4137</v>
      </c>
      <c r="AN480" s="3" t="s">
        <v>4052</v>
      </c>
      <c r="AO480" s="6">
        <v>0.875</v>
      </c>
      <c r="AP480" s="1">
        <f t="shared" si="161"/>
        <v>10</v>
      </c>
      <c r="AQ480" s="1">
        <f t="shared" si="162"/>
        <v>8</v>
      </c>
      <c r="AR480" s="1">
        <f t="shared" si="163"/>
        <v>10</v>
      </c>
      <c r="AS480" s="1">
        <f t="shared" si="164"/>
        <v>10</v>
      </c>
      <c r="AT480" s="1">
        <f t="shared" si="165"/>
        <v>8</v>
      </c>
      <c r="AU480" s="1">
        <f t="shared" si="166"/>
        <v>10</v>
      </c>
      <c r="AV480" s="1">
        <f t="shared" si="167"/>
        <v>0</v>
      </c>
      <c r="AW480" s="1">
        <f t="shared" si="168"/>
        <v>3</v>
      </c>
      <c r="AX480" s="1">
        <f t="shared" si="169"/>
        <v>5</v>
      </c>
      <c r="AY480" s="1">
        <f t="shared" si="170"/>
        <v>5</v>
      </c>
      <c r="AZ480" s="1">
        <f t="shared" si="171"/>
        <v>5</v>
      </c>
      <c r="BA480" s="1">
        <f t="shared" si="172"/>
        <v>3</v>
      </c>
      <c r="BB480" s="1">
        <f t="shared" si="173"/>
        <v>5</v>
      </c>
      <c r="BC480" s="21">
        <f t="shared" si="158"/>
        <v>9.1999999999999993</v>
      </c>
      <c r="BD480" s="21">
        <f t="shared" si="159"/>
        <v>5.5</v>
      </c>
      <c r="BE480" s="21">
        <f t="shared" si="160"/>
        <v>4.333333333333333</v>
      </c>
      <c r="BF480" s="21">
        <f t="shared" si="157"/>
        <v>7.0666666666666664</v>
      </c>
      <c r="BG480" s="3" t="s">
        <v>3982</v>
      </c>
    </row>
    <row r="481" spans="1:59" ht="13" x14ac:dyDescent="0.15">
      <c r="A481" s="2">
        <v>43590.501806018518</v>
      </c>
      <c r="B481" s="3" t="s">
        <v>29</v>
      </c>
      <c r="C481" s="3" t="s">
        <v>4049</v>
      </c>
      <c r="D481" s="3" t="s">
        <v>3982</v>
      </c>
      <c r="E481" s="58" t="s">
        <v>3983</v>
      </c>
      <c r="F481" s="3" t="s">
        <v>168</v>
      </c>
      <c r="G481" s="3" t="s">
        <v>4138</v>
      </c>
      <c r="H481" s="3" t="s">
        <v>35</v>
      </c>
      <c r="I481" s="3">
        <v>7</v>
      </c>
      <c r="J481" s="5"/>
      <c r="K481" s="3">
        <v>3</v>
      </c>
      <c r="L481" s="3">
        <v>1.2</v>
      </c>
      <c r="M481" s="3">
        <v>1.2</v>
      </c>
      <c r="N481" s="5"/>
      <c r="O481" s="3">
        <v>8</v>
      </c>
      <c r="P481" s="5"/>
      <c r="Q481" s="3">
        <v>9</v>
      </c>
      <c r="R481" s="5"/>
      <c r="S481" s="3" t="s">
        <v>90</v>
      </c>
      <c r="T481" s="5"/>
      <c r="U481" s="3" t="s">
        <v>91</v>
      </c>
      <c r="V481" s="5"/>
      <c r="W481" s="3" t="s">
        <v>48</v>
      </c>
      <c r="X481" s="5"/>
      <c r="Y481" s="3" t="s">
        <v>50</v>
      </c>
      <c r="Z481" s="5"/>
      <c r="AA481" s="3" t="s">
        <v>291</v>
      </c>
      <c r="AB481" s="5"/>
      <c r="AC481" s="5"/>
      <c r="AD481" s="3" t="s">
        <v>343</v>
      </c>
      <c r="AE481" s="5"/>
      <c r="AF481" s="3" t="s">
        <v>56</v>
      </c>
      <c r="AG481" s="5"/>
      <c r="AH481" s="3">
        <v>2</v>
      </c>
      <c r="AI481" s="5"/>
      <c r="AJ481" s="3" t="s">
        <v>4139</v>
      </c>
      <c r="AK481" s="3" t="s">
        <v>60</v>
      </c>
      <c r="AL481" s="3" t="s">
        <v>4140</v>
      </c>
      <c r="AM481" s="3" t="s">
        <v>4141</v>
      </c>
      <c r="AN481" s="3" t="s">
        <v>4052</v>
      </c>
      <c r="AO481" s="6">
        <v>0.41666666666424135</v>
      </c>
      <c r="AP481" s="1">
        <f t="shared" si="161"/>
        <v>7</v>
      </c>
      <c r="AQ481" s="1">
        <f t="shared" si="162"/>
        <v>3</v>
      </c>
      <c r="AR481" s="1">
        <f t="shared" si="163"/>
        <v>8</v>
      </c>
      <c r="AS481" s="1">
        <f t="shared" si="164"/>
        <v>9</v>
      </c>
      <c r="AT481" s="1">
        <f t="shared" si="165"/>
        <v>0</v>
      </c>
      <c r="AU481" s="1">
        <f t="shared" si="166"/>
        <v>0</v>
      </c>
      <c r="AV481" s="1">
        <f t="shared" si="167"/>
        <v>0</v>
      </c>
      <c r="AW481" s="1">
        <f t="shared" si="168"/>
        <v>0</v>
      </c>
      <c r="AX481" s="1">
        <f t="shared" si="169"/>
        <v>10</v>
      </c>
      <c r="AY481" s="1">
        <f t="shared" si="170"/>
        <v>10</v>
      </c>
      <c r="AZ481" s="1">
        <f t="shared" si="171"/>
        <v>5</v>
      </c>
      <c r="BA481" s="1">
        <f t="shared" si="172"/>
        <v>2</v>
      </c>
      <c r="BB481" s="1">
        <f t="shared" si="173"/>
        <v>10</v>
      </c>
      <c r="BC481" s="21">
        <f t="shared" si="158"/>
        <v>5.4</v>
      </c>
      <c r="BD481" s="21">
        <f t="shared" si="159"/>
        <v>0</v>
      </c>
      <c r="BE481" s="21">
        <f t="shared" si="160"/>
        <v>6.5</v>
      </c>
      <c r="BF481" s="21">
        <f t="shared" ref="BF481:BF544" si="174">((AP481*3)+(AQ481*3)+(AR481*3)+(AS481*3)+(AT481*3)+(AU481*3)+(AV481*2)+(AW481*1)+(AX481*2)+(AY481*1)+(AZ481*1)+(BA481*2)+(BB481*3))/30</f>
        <v>5</v>
      </c>
      <c r="BG481" s="3" t="s">
        <v>3982</v>
      </c>
    </row>
    <row r="482" spans="1:59" ht="13" x14ac:dyDescent="0.15">
      <c r="A482" s="2">
        <v>43592.944677418986</v>
      </c>
      <c r="B482" s="3" t="s">
        <v>29</v>
      </c>
      <c r="C482" s="3" t="s">
        <v>4049</v>
      </c>
      <c r="D482" s="3" t="s">
        <v>3982</v>
      </c>
      <c r="E482" s="58" t="s">
        <v>3983</v>
      </c>
      <c r="F482" s="3" t="s">
        <v>33</v>
      </c>
      <c r="G482" s="3" t="s">
        <v>4142</v>
      </c>
      <c r="H482" s="3" t="s">
        <v>66</v>
      </c>
      <c r="I482" s="3">
        <v>8</v>
      </c>
      <c r="J482" s="5"/>
      <c r="K482" s="3" t="s">
        <v>381</v>
      </c>
      <c r="L482" s="3">
        <v>1.1499999999999999</v>
      </c>
      <c r="M482" s="3">
        <v>1.1499999999999999</v>
      </c>
      <c r="N482" s="5"/>
      <c r="O482" s="3">
        <v>8</v>
      </c>
      <c r="P482" s="5"/>
      <c r="Q482" s="3">
        <v>8</v>
      </c>
      <c r="R482" s="5"/>
      <c r="S482" s="3" t="s">
        <v>90</v>
      </c>
      <c r="T482" s="5"/>
      <c r="U482" s="3" t="s">
        <v>91</v>
      </c>
      <c r="V482" s="5"/>
      <c r="W482" s="3" t="s">
        <v>48</v>
      </c>
      <c r="X482" s="5"/>
      <c r="Y482" s="3" t="s">
        <v>50</v>
      </c>
      <c r="Z482" s="5"/>
      <c r="AA482" s="3">
        <v>6</v>
      </c>
      <c r="AB482" s="5"/>
      <c r="AC482" s="5"/>
      <c r="AD482" s="3" t="s">
        <v>54</v>
      </c>
      <c r="AE482" s="5"/>
      <c r="AF482" s="3" t="s">
        <v>56</v>
      </c>
      <c r="AG482" s="3" t="s">
        <v>4143</v>
      </c>
      <c r="AH482" s="3">
        <v>4</v>
      </c>
      <c r="AI482" s="5"/>
      <c r="AJ482" s="3" t="s">
        <v>4144</v>
      </c>
      <c r="AK482" s="3">
        <v>7</v>
      </c>
      <c r="AL482" s="3" t="s">
        <v>4093</v>
      </c>
      <c r="AM482" s="3" t="s">
        <v>4145</v>
      </c>
      <c r="AN482" s="3" t="s">
        <v>4052</v>
      </c>
      <c r="AO482" s="6">
        <v>0.58333333333575865</v>
      </c>
      <c r="AP482" s="1">
        <f t="shared" si="161"/>
        <v>8</v>
      </c>
      <c r="AQ482" s="1">
        <f t="shared" si="162"/>
        <v>0</v>
      </c>
      <c r="AR482" s="1">
        <f t="shared" si="163"/>
        <v>8</v>
      </c>
      <c r="AS482" s="1">
        <f t="shared" si="164"/>
        <v>8</v>
      </c>
      <c r="AT482" s="1">
        <f t="shared" si="165"/>
        <v>0</v>
      </c>
      <c r="AU482" s="1">
        <f t="shared" si="166"/>
        <v>0</v>
      </c>
      <c r="AV482" s="1">
        <f t="shared" si="167"/>
        <v>0</v>
      </c>
      <c r="AW482" s="1">
        <f t="shared" si="168"/>
        <v>0</v>
      </c>
      <c r="AX482" s="1">
        <f t="shared" si="169"/>
        <v>6</v>
      </c>
      <c r="AY482" s="1">
        <f t="shared" si="170"/>
        <v>5</v>
      </c>
      <c r="AZ482" s="1">
        <f t="shared" si="171"/>
        <v>5</v>
      </c>
      <c r="BA482" s="1">
        <f t="shared" si="172"/>
        <v>4</v>
      </c>
      <c r="BB482" s="1">
        <f t="shared" si="173"/>
        <v>7</v>
      </c>
      <c r="BC482" s="21">
        <f t="shared" si="158"/>
        <v>4.8</v>
      </c>
      <c r="BD482" s="21">
        <f t="shared" si="159"/>
        <v>0</v>
      </c>
      <c r="BE482" s="21">
        <f t="shared" si="160"/>
        <v>5</v>
      </c>
      <c r="BF482" s="21">
        <f t="shared" si="174"/>
        <v>4.0999999999999996</v>
      </c>
      <c r="BG482" s="3" t="s">
        <v>3982</v>
      </c>
    </row>
    <row r="483" spans="1:59" ht="13" x14ac:dyDescent="0.15">
      <c r="A483" s="2">
        <v>43593.60637872685</v>
      </c>
      <c r="B483" s="3" t="s">
        <v>29</v>
      </c>
      <c r="C483" s="3" t="s">
        <v>4049</v>
      </c>
      <c r="D483" s="3" t="s">
        <v>3982</v>
      </c>
      <c r="E483" s="58" t="s">
        <v>3983</v>
      </c>
      <c r="F483" s="3" t="s">
        <v>315</v>
      </c>
      <c r="G483" s="3" t="s">
        <v>4146</v>
      </c>
      <c r="H483" s="3" t="s">
        <v>66</v>
      </c>
      <c r="I483" s="3">
        <v>8</v>
      </c>
      <c r="J483" s="5"/>
      <c r="K483" s="3" t="s">
        <v>68</v>
      </c>
      <c r="L483" s="5"/>
      <c r="M483" s="5"/>
      <c r="N483" s="5"/>
      <c r="O483" s="3" t="s">
        <v>87</v>
      </c>
      <c r="P483" s="5"/>
      <c r="Q483" s="3" t="s">
        <v>226</v>
      </c>
      <c r="R483" s="5"/>
      <c r="S483" s="3" t="s">
        <v>44</v>
      </c>
      <c r="T483" s="5"/>
      <c r="U483" s="3" t="s">
        <v>91</v>
      </c>
      <c r="V483" s="5"/>
      <c r="W483" s="3" t="s">
        <v>48</v>
      </c>
      <c r="X483" s="5"/>
      <c r="Y483" s="3" t="s">
        <v>92</v>
      </c>
      <c r="Z483" s="5"/>
      <c r="AA483" s="3">
        <v>7</v>
      </c>
      <c r="AB483" s="5"/>
      <c r="AC483" s="5"/>
      <c r="AD483" s="3" t="s">
        <v>54</v>
      </c>
      <c r="AE483" s="5"/>
      <c r="AF483" s="3" t="s">
        <v>275</v>
      </c>
      <c r="AG483" s="3" t="s">
        <v>4147</v>
      </c>
      <c r="AH483" s="3">
        <v>3</v>
      </c>
      <c r="AI483" s="3">
        <v>3</v>
      </c>
      <c r="AJ483" s="5"/>
      <c r="AK483" s="3">
        <v>6</v>
      </c>
      <c r="AL483" s="3" t="s">
        <v>4079</v>
      </c>
      <c r="AM483" s="3" t="s">
        <v>4148</v>
      </c>
      <c r="AN483" s="3" t="s">
        <v>4052</v>
      </c>
      <c r="AO483" s="6">
        <v>0.66666666666424135</v>
      </c>
      <c r="AP483" s="1">
        <f t="shared" si="161"/>
        <v>8</v>
      </c>
      <c r="AQ483" s="1">
        <f t="shared" si="162"/>
        <v>10</v>
      </c>
      <c r="AR483" s="1">
        <f t="shared" si="163"/>
        <v>10</v>
      </c>
      <c r="AS483" s="1">
        <f t="shared" si="164"/>
        <v>10</v>
      </c>
      <c r="AT483" s="1">
        <f t="shared" si="165"/>
        <v>5</v>
      </c>
      <c r="AU483" s="1">
        <f t="shared" si="166"/>
        <v>0</v>
      </c>
      <c r="AV483" s="1">
        <f t="shared" si="167"/>
        <v>0</v>
      </c>
      <c r="AW483" s="1">
        <f t="shared" si="168"/>
        <v>5</v>
      </c>
      <c r="AX483" s="1">
        <f t="shared" si="169"/>
        <v>7</v>
      </c>
      <c r="AY483" s="1">
        <f t="shared" si="170"/>
        <v>5</v>
      </c>
      <c r="AZ483" s="1">
        <f t="shared" si="171"/>
        <v>0</v>
      </c>
      <c r="BA483" s="1">
        <f t="shared" si="172"/>
        <v>3</v>
      </c>
      <c r="BB483" s="1">
        <f t="shared" si="173"/>
        <v>6</v>
      </c>
      <c r="BC483" s="21">
        <f t="shared" si="158"/>
        <v>8.6</v>
      </c>
      <c r="BD483" s="21">
        <f t="shared" si="159"/>
        <v>0.83333333333333337</v>
      </c>
      <c r="BE483" s="21">
        <f t="shared" si="160"/>
        <v>4.166666666666667</v>
      </c>
      <c r="BF483" s="21">
        <f t="shared" si="174"/>
        <v>5.9</v>
      </c>
      <c r="BG483" s="3" t="s">
        <v>3982</v>
      </c>
    </row>
    <row r="484" spans="1:59" ht="13" x14ac:dyDescent="0.15">
      <c r="A484" s="2">
        <v>43563.670989421298</v>
      </c>
      <c r="B484" s="3" t="s">
        <v>29</v>
      </c>
      <c r="C484" s="3" t="s">
        <v>4149</v>
      </c>
      <c r="D484" s="3" t="s">
        <v>4150</v>
      </c>
      <c r="E484" s="58" t="s">
        <v>4151</v>
      </c>
      <c r="F484" s="3" t="s">
        <v>33</v>
      </c>
      <c r="G484" s="3" t="s">
        <v>4152</v>
      </c>
      <c r="H484" s="3" t="s">
        <v>264</v>
      </c>
      <c r="I484" s="3" t="s">
        <v>36</v>
      </c>
      <c r="J484" s="3" t="s">
        <v>4153</v>
      </c>
      <c r="K484" s="3">
        <v>8</v>
      </c>
      <c r="L484" s="3">
        <v>2.2000000000000002</v>
      </c>
      <c r="M484" s="3">
        <v>1.5</v>
      </c>
      <c r="N484" s="3" t="s">
        <v>4154</v>
      </c>
      <c r="O484" s="3">
        <v>8</v>
      </c>
      <c r="P484" s="3" t="s">
        <v>4155</v>
      </c>
      <c r="Q484" s="3">
        <v>6</v>
      </c>
      <c r="R484" s="3" t="s">
        <v>4156</v>
      </c>
      <c r="S484" s="3">
        <v>3</v>
      </c>
      <c r="T484" s="3" t="s">
        <v>4157</v>
      </c>
      <c r="U484" s="3" t="s">
        <v>91</v>
      </c>
      <c r="V484" s="3" t="s">
        <v>4158</v>
      </c>
      <c r="W484" s="3" t="s">
        <v>48</v>
      </c>
      <c r="X484" s="3" t="s">
        <v>4159</v>
      </c>
      <c r="Y484" s="3">
        <v>3</v>
      </c>
      <c r="Z484" s="3" t="s">
        <v>4160</v>
      </c>
      <c r="AA484" s="3">
        <v>7</v>
      </c>
      <c r="AB484" s="3">
        <v>68</v>
      </c>
      <c r="AC484" s="3" t="s">
        <v>4161</v>
      </c>
      <c r="AD484" s="3">
        <v>6</v>
      </c>
      <c r="AE484" s="3" t="s">
        <v>4162</v>
      </c>
      <c r="AF484" s="3" t="s">
        <v>56</v>
      </c>
      <c r="AG484" s="3" t="s">
        <v>4163</v>
      </c>
      <c r="AH484" s="3">
        <v>8</v>
      </c>
      <c r="AI484" s="3">
        <v>26</v>
      </c>
      <c r="AJ484" s="3" t="s">
        <v>4164</v>
      </c>
      <c r="AK484" s="3">
        <v>6</v>
      </c>
      <c r="AL484" s="3" t="s">
        <v>4165</v>
      </c>
      <c r="AM484" s="3" t="s">
        <v>4166</v>
      </c>
      <c r="AN484" s="3" t="s">
        <v>4167</v>
      </c>
      <c r="AO484" s="6">
        <v>0.35416666666424135</v>
      </c>
      <c r="AP484" s="1">
        <f t="shared" si="161"/>
        <v>5</v>
      </c>
      <c r="AQ484" s="1">
        <f t="shared" si="162"/>
        <v>8</v>
      </c>
      <c r="AR484" s="1">
        <f t="shared" si="163"/>
        <v>8</v>
      </c>
      <c r="AS484" s="1">
        <f t="shared" si="164"/>
        <v>6</v>
      </c>
      <c r="AT484" s="1">
        <f t="shared" si="165"/>
        <v>3</v>
      </c>
      <c r="AU484" s="1">
        <f t="shared" si="166"/>
        <v>0</v>
      </c>
      <c r="AV484" s="1">
        <f t="shared" si="167"/>
        <v>0</v>
      </c>
      <c r="AW484" s="1">
        <f t="shared" si="168"/>
        <v>3</v>
      </c>
      <c r="AX484" s="1">
        <f t="shared" si="169"/>
        <v>7</v>
      </c>
      <c r="AY484" s="1">
        <f t="shared" si="170"/>
        <v>6</v>
      </c>
      <c r="AZ484" s="1">
        <f t="shared" si="171"/>
        <v>5</v>
      </c>
      <c r="BA484" s="1">
        <f t="shared" si="172"/>
        <v>8</v>
      </c>
      <c r="BB484" s="1">
        <f t="shared" si="173"/>
        <v>6</v>
      </c>
      <c r="BC484" s="21">
        <f t="shared" si="158"/>
        <v>6</v>
      </c>
      <c r="BD484" s="21">
        <f t="shared" si="159"/>
        <v>0.5</v>
      </c>
      <c r="BE484" s="21">
        <f t="shared" si="160"/>
        <v>6.833333333333333</v>
      </c>
      <c r="BF484" s="21">
        <f t="shared" si="174"/>
        <v>5.0666666666666664</v>
      </c>
      <c r="BG484" s="3" t="s">
        <v>4150</v>
      </c>
    </row>
    <row r="485" spans="1:59" ht="13" x14ac:dyDescent="0.15">
      <c r="A485" s="2">
        <v>43563.684570462967</v>
      </c>
      <c r="B485" s="3" t="s">
        <v>29</v>
      </c>
      <c r="C485" s="3" t="s">
        <v>4149</v>
      </c>
      <c r="D485" s="3" t="s">
        <v>4150</v>
      </c>
      <c r="E485" s="58" t="s">
        <v>4151</v>
      </c>
      <c r="F485" s="3" t="s">
        <v>187</v>
      </c>
      <c r="G485" s="3" t="s">
        <v>4168</v>
      </c>
      <c r="H485" s="3" t="s">
        <v>264</v>
      </c>
      <c r="I485" s="3">
        <v>2</v>
      </c>
      <c r="J485" s="3" t="s">
        <v>4169</v>
      </c>
      <c r="K485" s="3">
        <v>8</v>
      </c>
      <c r="L485" s="3">
        <v>3</v>
      </c>
      <c r="M485" s="3">
        <v>2</v>
      </c>
      <c r="N485" s="3" t="s">
        <v>4170</v>
      </c>
      <c r="O485" s="3">
        <v>2</v>
      </c>
      <c r="P485" s="3" t="s">
        <v>4171</v>
      </c>
      <c r="Q485" s="3">
        <v>4</v>
      </c>
      <c r="R485" s="3" t="s">
        <v>4172</v>
      </c>
      <c r="S485" s="3">
        <v>4</v>
      </c>
      <c r="T485" s="3" t="s">
        <v>4173</v>
      </c>
      <c r="U485" s="3">
        <v>8</v>
      </c>
      <c r="V485" s="3" t="s">
        <v>4174</v>
      </c>
      <c r="W485" s="3" t="s">
        <v>48</v>
      </c>
      <c r="X485" s="3" t="s">
        <v>4175</v>
      </c>
      <c r="Y485" s="3">
        <v>1</v>
      </c>
      <c r="Z485" s="3" t="s">
        <v>4176</v>
      </c>
      <c r="AA485" s="3" t="s">
        <v>291</v>
      </c>
      <c r="AB485" s="3">
        <v>59</v>
      </c>
      <c r="AC485" s="3" t="s">
        <v>4177</v>
      </c>
      <c r="AD485" s="3">
        <v>7</v>
      </c>
      <c r="AE485" s="3" t="s">
        <v>4178</v>
      </c>
      <c r="AF485" s="3">
        <v>7</v>
      </c>
      <c r="AG485" s="3" t="s">
        <v>4179</v>
      </c>
      <c r="AH485" s="3">
        <v>2</v>
      </c>
      <c r="AI485" s="3">
        <v>3</v>
      </c>
      <c r="AJ485" s="3" t="s">
        <v>4180</v>
      </c>
      <c r="AK485" s="3">
        <v>1</v>
      </c>
      <c r="AL485" s="3" t="s">
        <v>4181</v>
      </c>
      <c r="AM485" s="3" t="s">
        <v>4182</v>
      </c>
      <c r="AN485" s="3" t="s">
        <v>4167</v>
      </c>
      <c r="AO485" s="6">
        <v>0.45833333333575865</v>
      </c>
      <c r="AP485" s="1">
        <f t="shared" si="161"/>
        <v>2</v>
      </c>
      <c r="AQ485" s="1">
        <f t="shared" si="162"/>
        <v>8</v>
      </c>
      <c r="AR485" s="1">
        <f t="shared" si="163"/>
        <v>2</v>
      </c>
      <c r="AS485" s="1">
        <f t="shared" si="164"/>
        <v>4</v>
      </c>
      <c r="AT485" s="1">
        <f t="shared" si="165"/>
        <v>4</v>
      </c>
      <c r="AU485" s="1">
        <f t="shared" si="166"/>
        <v>8</v>
      </c>
      <c r="AV485" s="1">
        <f t="shared" si="167"/>
        <v>0</v>
      </c>
      <c r="AW485" s="1">
        <f t="shared" si="168"/>
        <v>1</v>
      </c>
      <c r="AX485" s="1">
        <f t="shared" si="169"/>
        <v>10</v>
      </c>
      <c r="AY485" s="1">
        <f t="shared" si="170"/>
        <v>7</v>
      </c>
      <c r="AZ485" s="1">
        <f t="shared" si="171"/>
        <v>7</v>
      </c>
      <c r="BA485" s="1">
        <f t="shared" si="172"/>
        <v>2</v>
      </c>
      <c r="BB485" s="1">
        <f t="shared" si="173"/>
        <v>1</v>
      </c>
      <c r="BC485" s="21">
        <f t="shared" si="158"/>
        <v>4</v>
      </c>
      <c r="BD485" s="21">
        <f t="shared" si="159"/>
        <v>4.166666666666667</v>
      </c>
      <c r="BE485" s="21">
        <f t="shared" si="160"/>
        <v>6.333333333333333</v>
      </c>
      <c r="BF485" s="21">
        <f t="shared" si="174"/>
        <v>4.2</v>
      </c>
      <c r="BG485" s="3" t="s">
        <v>4150</v>
      </c>
    </row>
    <row r="486" spans="1:59" ht="13" x14ac:dyDescent="0.15">
      <c r="A486" s="2">
        <v>43563.694774791671</v>
      </c>
      <c r="B486" s="3" t="s">
        <v>29</v>
      </c>
      <c r="C486" s="3" t="s">
        <v>4149</v>
      </c>
      <c r="D486" s="3" t="s">
        <v>4150</v>
      </c>
      <c r="E486" s="58" t="s">
        <v>4151</v>
      </c>
      <c r="F486" s="3" t="s">
        <v>187</v>
      </c>
      <c r="G486" s="3" t="s">
        <v>4183</v>
      </c>
      <c r="H486" s="3" t="s">
        <v>66</v>
      </c>
      <c r="I486" s="3">
        <v>7</v>
      </c>
      <c r="J486" s="3" t="s">
        <v>4184</v>
      </c>
      <c r="K486" s="3" t="s">
        <v>68</v>
      </c>
      <c r="L486" s="4">
        <v>4.0999999999999996</v>
      </c>
      <c r="M486" s="3">
        <v>2.8</v>
      </c>
      <c r="N486" s="3" t="s">
        <v>4185</v>
      </c>
      <c r="O486" s="3">
        <v>9</v>
      </c>
      <c r="P486" s="3" t="s">
        <v>4186</v>
      </c>
      <c r="Q486" s="3">
        <v>7</v>
      </c>
      <c r="R486" s="3" t="s">
        <v>4187</v>
      </c>
      <c r="S486" s="3">
        <v>3</v>
      </c>
      <c r="T486" s="3" t="s">
        <v>4188</v>
      </c>
      <c r="U486" s="3" t="s">
        <v>46</v>
      </c>
      <c r="V486" s="3" t="s">
        <v>4189</v>
      </c>
      <c r="W486" s="3" t="s">
        <v>48</v>
      </c>
      <c r="X486" s="3" t="s">
        <v>4190</v>
      </c>
      <c r="Y486" s="3">
        <v>4</v>
      </c>
      <c r="Z486" s="3" t="s">
        <v>4191</v>
      </c>
      <c r="AA486" s="3">
        <v>4</v>
      </c>
      <c r="AB486" s="3">
        <v>82</v>
      </c>
      <c r="AC486" s="3" t="s">
        <v>4192</v>
      </c>
      <c r="AD486" s="3" t="s">
        <v>54</v>
      </c>
      <c r="AE486" s="3" t="s">
        <v>4193</v>
      </c>
      <c r="AF486" s="3">
        <v>6</v>
      </c>
      <c r="AG486" s="3" t="s">
        <v>4194</v>
      </c>
      <c r="AH486" s="3">
        <v>6</v>
      </c>
      <c r="AI486" s="3">
        <v>12</v>
      </c>
      <c r="AJ486" s="3" t="s">
        <v>4195</v>
      </c>
      <c r="AK486" s="3" t="s">
        <v>111</v>
      </c>
      <c r="AL486" s="3" t="s">
        <v>4196</v>
      </c>
      <c r="AM486" s="3" t="s">
        <v>4197</v>
      </c>
      <c r="AN486" s="3" t="s">
        <v>4167</v>
      </c>
      <c r="AO486" s="6">
        <v>0.55208333333575865</v>
      </c>
      <c r="AP486" s="1">
        <f t="shared" si="161"/>
        <v>7</v>
      </c>
      <c r="AQ486" s="1">
        <f t="shared" si="162"/>
        <v>10</v>
      </c>
      <c r="AR486" s="1">
        <f t="shared" si="163"/>
        <v>9</v>
      </c>
      <c r="AS486" s="1">
        <f t="shared" si="164"/>
        <v>7</v>
      </c>
      <c r="AT486" s="1">
        <f t="shared" si="165"/>
        <v>3</v>
      </c>
      <c r="AU486" s="1">
        <f t="shared" si="166"/>
        <v>5</v>
      </c>
      <c r="AV486" s="1">
        <f t="shared" si="167"/>
        <v>0</v>
      </c>
      <c r="AW486" s="1">
        <f t="shared" si="168"/>
        <v>4</v>
      </c>
      <c r="AX486" s="1">
        <f t="shared" si="169"/>
        <v>4</v>
      </c>
      <c r="AY486" s="1">
        <f t="shared" si="170"/>
        <v>5</v>
      </c>
      <c r="AZ486" s="1">
        <f t="shared" si="171"/>
        <v>6</v>
      </c>
      <c r="BA486" s="1">
        <f t="shared" si="172"/>
        <v>6</v>
      </c>
      <c r="BB486" s="1">
        <f t="shared" si="173"/>
        <v>5</v>
      </c>
      <c r="BC486" s="21">
        <f t="shared" si="158"/>
        <v>7.2</v>
      </c>
      <c r="BD486" s="21">
        <f t="shared" si="159"/>
        <v>3.1666666666666665</v>
      </c>
      <c r="BE486" s="21">
        <f t="shared" si="160"/>
        <v>5.166666666666667</v>
      </c>
      <c r="BF486" s="21">
        <f t="shared" si="174"/>
        <v>5.7666666666666666</v>
      </c>
      <c r="BG486" s="3" t="s">
        <v>4150</v>
      </c>
    </row>
    <row r="487" spans="1:59" ht="13" x14ac:dyDescent="0.15">
      <c r="A487" s="2">
        <v>43563.948059814815</v>
      </c>
      <c r="B487" s="3" t="s">
        <v>29</v>
      </c>
      <c r="C487" s="3" t="s">
        <v>4149</v>
      </c>
      <c r="D487" s="3" t="s">
        <v>4150</v>
      </c>
      <c r="E487" s="58" t="s">
        <v>4151</v>
      </c>
      <c r="F487" s="3" t="s">
        <v>315</v>
      </c>
      <c r="G487" s="3" t="s">
        <v>4198</v>
      </c>
      <c r="H487" s="3" t="s">
        <v>35</v>
      </c>
      <c r="I487" s="3">
        <v>7</v>
      </c>
      <c r="J487" s="3" t="s">
        <v>4199</v>
      </c>
      <c r="K487" s="3">
        <v>6</v>
      </c>
      <c r="L487" s="4">
        <v>2.1</v>
      </c>
      <c r="M487" s="3">
        <v>1.3</v>
      </c>
      <c r="N487" s="3" t="s">
        <v>4200</v>
      </c>
      <c r="O487" s="3">
        <v>8</v>
      </c>
      <c r="P487" s="3" t="s">
        <v>4201</v>
      </c>
      <c r="Q487" s="3">
        <v>7</v>
      </c>
      <c r="R487" s="3" t="s">
        <v>4202</v>
      </c>
      <c r="S487" s="3">
        <v>8</v>
      </c>
      <c r="T487" s="3" t="s">
        <v>4203</v>
      </c>
      <c r="U487" s="3" t="s">
        <v>46</v>
      </c>
      <c r="V487" s="3" t="s">
        <v>4204</v>
      </c>
      <c r="W487" s="3" t="s">
        <v>48</v>
      </c>
      <c r="X487" s="3" t="s">
        <v>4205</v>
      </c>
      <c r="Y487" s="3">
        <v>6</v>
      </c>
      <c r="Z487" s="3" t="s">
        <v>4206</v>
      </c>
      <c r="AA487" s="3" t="s">
        <v>52</v>
      </c>
      <c r="AB487" s="3">
        <v>72</v>
      </c>
      <c r="AC487" s="3" t="s">
        <v>4207</v>
      </c>
      <c r="AD487" s="3">
        <v>6</v>
      </c>
      <c r="AE487" s="3" t="s">
        <v>4208</v>
      </c>
      <c r="AF487" s="3" t="s">
        <v>208</v>
      </c>
      <c r="AG487" s="3" t="s">
        <v>4209</v>
      </c>
      <c r="AH487" s="3">
        <v>9</v>
      </c>
      <c r="AI487" s="3">
        <v>30</v>
      </c>
      <c r="AJ487" s="3" t="s">
        <v>4210</v>
      </c>
      <c r="AK487" s="3">
        <v>7</v>
      </c>
      <c r="AL487" s="3" t="s">
        <v>4211</v>
      </c>
      <c r="AM487" s="3" t="s">
        <v>4212</v>
      </c>
      <c r="AN487" s="3" t="s">
        <v>4167</v>
      </c>
      <c r="AO487" s="6">
        <v>0.625</v>
      </c>
      <c r="AP487" s="1">
        <f t="shared" si="161"/>
        <v>7</v>
      </c>
      <c r="AQ487" s="1">
        <f t="shared" si="162"/>
        <v>6</v>
      </c>
      <c r="AR487" s="1">
        <f t="shared" si="163"/>
        <v>8</v>
      </c>
      <c r="AS487" s="1">
        <f t="shared" si="164"/>
        <v>7</v>
      </c>
      <c r="AT487" s="1">
        <f t="shared" si="165"/>
        <v>8</v>
      </c>
      <c r="AU487" s="1">
        <f t="shared" si="166"/>
        <v>5</v>
      </c>
      <c r="AV487" s="1">
        <f t="shared" si="167"/>
        <v>0</v>
      </c>
      <c r="AW487" s="1">
        <f t="shared" si="168"/>
        <v>6</v>
      </c>
      <c r="AX487" s="1">
        <f t="shared" si="169"/>
        <v>5</v>
      </c>
      <c r="AY487" s="1">
        <f t="shared" si="170"/>
        <v>6</v>
      </c>
      <c r="AZ487" s="1">
        <f t="shared" si="171"/>
        <v>10</v>
      </c>
      <c r="BA487" s="1">
        <f t="shared" si="172"/>
        <v>9</v>
      </c>
      <c r="BB487" s="1">
        <f t="shared" si="173"/>
        <v>7</v>
      </c>
      <c r="BC487" s="21">
        <f t="shared" si="158"/>
        <v>7.2</v>
      </c>
      <c r="BD487" s="21">
        <f t="shared" si="159"/>
        <v>3.5</v>
      </c>
      <c r="BE487" s="21">
        <f t="shared" si="160"/>
        <v>7.333333333333333</v>
      </c>
      <c r="BF487" s="21">
        <f t="shared" si="174"/>
        <v>6.4666666666666668</v>
      </c>
      <c r="BG487" s="3" t="s">
        <v>4150</v>
      </c>
    </row>
    <row r="488" spans="1:59" ht="13" x14ac:dyDescent="0.15">
      <c r="A488" s="2">
        <v>43563.959538240742</v>
      </c>
      <c r="B488" s="3" t="s">
        <v>29</v>
      </c>
      <c r="C488" s="3" t="s">
        <v>4149</v>
      </c>
      <c r="D488" s="3" t="s">
        <v>4150</v>
      </c>
      <c r="E488" s="58" t="s">
        <v>4151</v>
      </c>
      <c r="F488" s="3" t="s">
        <v>100</v>
      </c>
      <c r="G488" s="3" t="s">
        <v>4213</v>
      </c>
      <c r="H488" s="3" t="s">
        <v>35</v>
      </c>
      <c r="I488" s="3">
        <v>4</v>
      </c>
      <c r="J488" s="3" t="s">
        <v>4214</v>
      </c>
      <c r="K488" s="3">
        <v>6</v>
      </c>
      <c r="L488" s="3">
        <v>1.9</v>
      </c>
      <c r="M488" s="4">
        <v>1.1000000000000001</v>
      </c>
      <c r="N488" s="3" t="s">
        <v>4215</v>
      </c>
      <c r="O488" s="3">
        <v>8</v>
      </c>
      <c r="P488" s="3" t="s">
        <v>4216</v>
      </c>
      <c r="Q488" s="3" t="s">
        <v>42</v>
      </c>
      <c r="R488" s="3" t="s">
        <v>4217</v>
      </c>
      <c r="S488" s="3">
        <v>4</v>
      </c>
      <c r="T488" s="3" t="s">
        <v>4218</v>
      </c>
      <c r="U488" s="3">
        <v>4</v>
      </c>
      <c r="V488" s="3" t="s">
        <v>4219</v>
      </c>
      <c r="W488" s="3" t="s">
        <v>48</v>
      </c>
      <c r="X488" s="3" t="s">
        <v>4205</v>
      </c>
      <c r="Y488" s="3">
        <v>4</v>
      </c>
      <c r="Z488" s="3" t="s">
        <v>4220</v>
      </c>
      <c r="AA488" s="3">
        <v>7</v>
      </c>
      <c r="AB488" s="3">
        <v>68</v>
      </c>
      <c r="AC488" s="3" t="s">
        <v>4221</v>
      </c>
      <c r="AD488" s="3">
        <v>7</v>
      </c>
      <c r="AE488" s="3" t="s">
        <v>4222</v>
      </c>
      <c r="AF488" s="3" t="s">
        <v>56</v>
      </c>
      <c r="AG488" s="3" t="s">
        <v>4223</v>
      </c>
      <c r="AH488" s="3">
        <v>7</v>
      </c>
      <c r="AI488" s="3">
        <v>22</v>
      </c>
      <c r="AJ488" s="3" t="s">
        <v>4224</v>
      </c>
      <c r="AK488" s="3">
        <v>8</v>
      </c>
      <c r="AL488" s="3" t="s">
        <v>4225</v>
      </c>
      <c r="AM488" s="5"/>
      <c r="AN488" s="3" t="s">
        <v>4167</v>
      </c>
      <c r="AO488" s="6">
        <v>0.56944444444525288</v>
      </c>
      <c r="AP488" s="1">
        <f t="shared" si="161"/>
        <v>4</v>
      </c>
      <c r="AQ488" s="1">
        <f t="shared" si="162"/>
        <v>6</v>
      </c>
      <c r="AR488" s="1">
        <f t="shared" si="163"/>
        <v>8</v>
      </c>
      <c r="AS488" s="1">
        <f t="shared" si="164"/>
        <v>5</v>
      </c>
      <c r="AT488" s="1">
        <f t="shared" si="165"/>
        <v>4</v>
      </c>
      <c r="AU488" s="1">
        <f t="shared" si="166"/>
        <v>4</v>
      </c>
      <c r="AV488" s="1">
        <f t="shared" si="167"/>
        <v>0</v>
      </c>
      <c r="AW488" s="1">
        <f t="shared" si="168"/>
        <v>4</v>
      </c>
      <c r="AX488" s="1">
        <f t="shared" si="169"/>
        <v>7</v>
      </c>
      <c r="AY488" s="1">
        <f t="shared" si="170"/>
        <v>7</v>
      </c>
      <c r="AZ488" s="1">
        <f t="shared" si="171"/>
        <v>5</v>
      </c>
      <c r="BA488" s="1">
        <f t="shared" si="172"/>
        <v>7</v>
      </c>
      <c r="BB488" s="1">
        <f t="shared" si="173"/>
        <v>8</v>
      </c>
      <c r="BC488" s="21">
        <f t="shared" si="158"/>
        <v>5.4</v>
      </c>
      <c r="BD488" s="21">
        <f t="shared" si="159"/>
        <v>2.6666666666666665</v>
      </c>
      <c r="BE488" s="21">
        <f t="shared" si="160"/>
        <v>6.666666666666667</v>
      </c>
      <c r="BF488" s="21">
        <f t="shared" si="174"/>
        <v>5.3666666666666663</v>
      </c>
      <c r="BG488" s="3" t="s">
        <v>4150</v>
      </c>
    </row>
    <row r="489" spans="1:59" ht="13" x14ac:dyDescent="0.15">
      <c r="A489" s="2">
        <v>43563.971046585648</v>
      </c>
      <c r="B489" s="3" t="s">
        <v>29</v>
      </c>
      <c r="C489" s="3" t="s">
        <v>4149</v>
      </c>
      <c r="D489" s="3" t="s">
        <v>4150</v>
      </c>
      <c r="E489" s="58" t="s">
        <v>4151</v>
      </c>
      <c r="F489" s="3" t="s">
        <v>33</v>
      </c>
      <c r="G489" s="3" t="s">
        <v>4226</v>
      </c>
      <c r="H489" s="3" t="s">
        <v>35</v>
      </c>
      <c r="I489" s="3">
        <v>7</v>
      </c>
      <c r="J489" s="3" t="s">
        <v>4227</v>
      </c>
      <c r="K489" s="3">
        <v>9</v>
      </c>
      <c r="L489" s="3">
        <v>3.2</v>
      </c>
      <c r="M489" s="3">
        <v>2.5</v>
      </c>
      <c r="N489" s="3" t="s">
        <v>4228</v>
      </c>
      <c r="O489" s="3">
        <v>6</v>
      </c>
      <c r="P489" s="3" t="s">
        <v>4229</v>
      </c>
      <c r="Q489" s="3">
        <v>6</v>
      </c>
      <c r="R489" s="3" t="s">
        <v>4230</v>
      </c>
      <c r="S489" s="3">
        <v>4</v>
      </c>
      <c r="T489" s="3" t="s">
        <v>4231</v>
      </c>
      <c r="U489" s="3">
        <v>6</v>
      </c>
      <c r="V489" s="3" t="s">
        <v>4232</v>
      </c>
      <c r="W489" s="3" t="s">
        <v>48</v>
      </c>
      <c r="X489" s="3" t="s">
        <v>4205</v>
      </c>
      <c r="Y489" s="3">
        <v>4</v>
      </c>
      <c r="Z489" s="3" t="s">
        <v>4233</v>
      </c>
      <c r="AA489" s="3">
        <v>8</v>
      </c>
      <c r="AB489" s="3">
        <v>68</v>
      </c>
      <c r="AC489" s="3" t="s">
        <v>4234</v>
      </c>
      <c r="AD489" s="3">
        <v>7</v>
      </c>
      <c r="AE489" s="3" t="s">
        <v>4235</v>
      </c>
      <c r="AF489" s="3">
        <v>6</v>
      </c>
      <c r="AG489" s="3" t="s">
        <v>4236</v>
      </c>
      <c r="AH489" s="3">
        <v>9</v>
      </c>
      <c r="AI489" s="3">
        <v>92</v>
      </c>
      <c r="AJ489" s="3" t="s">
        <v>4237</v>
      </c>
      <c r="AK489" s="3" t="s">
        <v>111</v>
      </c>
      <c r="AL489" s="3" t="s">
        <v>4238</v>
      </c>
      <c r="AM489" s="3" t="s">
        <v>4239</v>
      </c>
      <c r="AN489" s="3" t="s">
        <v>4167</v>
      </c>
      <c r="AO489" s="6">
        <v>0.70833333333575865</v>
      </c>
      <c r="AP489" s="1">
        <f t="shared" si="161"/>
        <v>7</v>
      </c>
      <c r="AQ489" s="1">
        <f t="shared" si="162"/>
        <v>9</v>
      </c>
      <c r="AR489" s="1">
        <f t="shared" si="163"/>
        <v>6</v>
      </c>
      <c r="AS489" s="1">
        <f t="shared" si="164"/>
        <v>6</v>
      </c>
      <c r="AT489" s="1">
        <f t="shared" si="165"/>
        <v>4</v>
      </c>
      <c r="AU489" s="1">
        <f t="shared" si="166"/>
        <v>6</v>
      </c>
      <c r="AV489" s="1">
        <f t="shared" si="167"/>
        <v>0</v>
      </c>
      <c r="AW489" s="1">
        <f t="shared" si="168"/>
        <v>4</v>
      </c>
      <c r="AX489" s="1">
        <f t="shared" si="169"/>
        <v>8</v>
      </c>
      <c r="AY489" s="1">
        <f t="shared" si="170"/>
        <v>7</v>
      </c>
      <c r="AZ489" s="1">
        <f t="shared" si="171"/>
        <v>6</v>
      </c>
      <c r="BA489" s="1">
        <f t="shared" si="172"/>
        <v>9</v>
      </c>
      <c r="BB489" s="1">
        <f t="shared" si="173"/>
        <v>5</v>
      </c>
      <c r="BC489" s="21">
        <f t="shared" si="158"/>
        <v>6.4</v>
      </c>
      <c r="BD489" s="21">
        <f t="shared" si="159"/>
        <v>3.6666666666666665</v>
      </c>
      <c r="BE489" s="21">
        <f t="shared" si="160"/>
        <v>7.833333333333333</v>
      </c>
      <c r="BF489" s="21">
        <f t="shared" si="174"/>
        <v>6</v>
      </c>
      <c r="BG489" s="3" t="s">
        <v>4150</v>
      </c>
    </row>
    <row r="490" spans="1:59" ht="13" hidden="1" x14ac:dyDescent="0.15">
      <c r="A490" s="12">
        <v>43563.986014537033</v>
      </c>
      <c r="B490" s="13" t="s">
        <v>770</v>
      </c>
      <c r="C490" s="13" t="s">
        <v>4149</v>
      </c>
      <c r="D490" s="13" t="s">
        <v>4150</v>
      </c>
      <c r="E490" s="13" t="s">
        <v>4151</v>
      </c>
      <c r="F490" s="13" t="s">
        <v>100</v>
      </c>
      <c r="G490" s="13" t="s">
        <v>4213</v>
      </c>
      <c r="H490" s="13" t="s">
        <v>35</v>
      </c>
      <c r="I490" s="13">
        <v>4</v>
      </c>
      <c r="J490" s="13" t="s">
        <v>4240</v>
      </c>
      <c r="K490" s="13">
        <v>6</v>
      </c>
      <c r="L490" s="13">
        <v>1.9</v>
      </c>
      <c r="M490" s="15">
        <v>1.1000000000000001</v>
      </c>
      <c r="N490" s="13" t="s">
        <v>4241</v>
      </c>
      <c r="O490" s="13">
        <v>8</v>
      </c>
      <c r="P490" s="13" t="s">
        <v>4242</v>
      </c>
      <c r="Q490" s="13" t="s">
        <v>42</v>
      </c>
      <c r="R490" s="13" t="s">
        <v>4243</v>
      </c>
      <c r="S490" s="13">
        <v>6</v>
      </c>
      <c r="T490" s="13" t="s">
        <v>4244</v>
      </c>
      <c r="U490" s="13">
        <v>4</v>
      </c>
      <c r="V490" s="13" t="s">
        <v>4219</v>
      </c>
      <c r="W490" s="13" t="s">
        <v>48</v>
      </c>
      <c r="X490" s="13" t="s">
        <v>4190</v>
      </c>
      <c r="Y490" s="13">
        <v>4</v>
      </c>
      <c r="Z490" s="13" t="s">
        <v>4233</v>
      </c>
      <c r="AA490" s="13">
        <v>7</v>
      </c>
      <c r="AB490" s="13">
        <v>68</v>
      </c>
      <c r="AC490" s="13" t="s">
        <v>4245</v>
      </c>
      <c r="AD490" s="13">
        <v>7</v>
      </c>
      <c r="AE490" s="13" t="s">
        <v>4246</v>
      </c>
      <c r="AF490" s="13" t="s">
        <v>56</v>
      </c>
      <c r="AG490" s="13" t="s">
        <v>4247</v>
      </c>
      <c r="AH490" s="13">
        <v>7</v>
      </c>
      <c r="AI490" s="13">
        <v>22</v>
      </c>
      <c r="AJ490" s="13" t="s">
        <v>4248</v>
      </c>
      <c r="AK490" s="13">
        <v>8</v>
      </c>
      <c r="AL490" s="13" t="s">
        <v>4249</v>
      </c>
      <c r="AM490" s="13" t="s">
        <v>4250</v>
      </c>
      <c r="AN490" s="13" t="s">
        <v>4167</v>
      </c>
      <c r="AO490" s="14">
        <v>0.625</v>
      </c>
      <c r="AP490" s="1">
        <f t="shared" si="161"/>
        <v>4</v>
      </c>
      <c r="AQ490" s="1">
        <f t="shared" si="162"/>
        <v>6</v>
      </c>
      <c r="AR490" s="1">
        <f t="shared" si="163"/>
        <v>8</v>
      </c>
      <c r="AS490" s="1">
        <f t="shared" si="164"/>
        <v>5</v>
      </c>
      <c r="AT490" s="1">
        <f t="shared" si="165"/>
        <v>6</v>
      </c>
      <c r="AU490" s="1">
        <f t="shared" si="166"/>
        <v>4</v>
      </c>
      <c r="AV490" s="1">
        <f t="shared" si="167"/>
        <v>0</v>
      </c>
      <c r="AW490" s="1">
        <f t="shared" si="168"/>
        <v>4</v>
      </c>
      <c r="AX490" s="1">
        <f t="shared" si="169"/>
        <v>7</v>
      </c>
      <c r="AY490" s="1">
        <f t="shared" si="170"/>
        <v>7</v>
      </c>
      <c r="AZ490" s="1">
        <f t="shared" si="171"/>
        <v>5</v>
      </c>
      <c r="BA490" s="1">
        <f t="shared" si="172"/>
        <v>7</v>
      </c>
      <c r="BB490" s="1">
        <f t="shared" si="173"/>
        <v>8</v>
      </c>
      <c r="BC490" s="21">
        <f t="shared" si="158"/>
        <v>5.8</v>
      </c>
      <c r="BD490" s="21">
        <f t="shared" si="159"/>
        <v>2.6666666666666665</v>
      </c>
      <c r="BE490" s="21">
        <f t="shared" si="160"/>
        <v>6.666666666666667</v>
      </c>
      <c r="BF490" s="21">
        <f t="shared" si="174"/>
        <v>5.5666666666666664</v>
      </c>
      <c r="BG490" s="13" t="s">
        <v>4150</v>
      </c>
    </row>
    <row r="491" spans="1:59" ht="13" x14ac:dyDescent="0.15">
      <c r="A491" s="2">
        <v>43564.795330520836</v>
      </c>
      <c r="B491" s="3" t="s">
        <v>29</v>
      </c>
      <c r="C491" s="3" t="s">
        <v>4149</v>
      </c>
      <c r="D491" s="3" t="s">
        <v>4150</v>
      </c>
      <c r="E491" s="58" t="s">
        <v>4151</v>
      </c>
      <c r="F491" s="3" t="s">
        <v>33</v>
      </c>
      <c r="G491" s="3" t="s">
        <v>4251</v>
      </c>
      <c r="H491" s="3" t="s">
        <v>264</v>
      </c>
      <c r="I491" s="3">
        <v>8</v>
      </c>
      <c r="J491" s="3" t="s">
        <v>4252</v>
      </c>
      <c r="K491" s="3">
        <v>6</v>
      </c>
      <c r="L491" s="3">
        <v>1.8</v>
      </c>
      <c r="M491" s="3">
        <v>1.2</v>
      </c>
      <c r="N491" s="3" t="s">
        <v>4253</v>
      </c>
      <c r="O491" s="3">
        <v>9</v>
      </c>
      <c r="P491" s="3" t="s">
        <v>4254</v>
      </c>
      <c r="Q491" s="3">
        <v>7</v>
      </c>
      <c r="R491" s="3" t="s">
        <v>4255</v>
      </c>
      <c r="S491" s="3">
        <v>2</v>
      </c>
      <c r="T491" s="3" t="s">
        <v>4256</v>
      </c>
      <c r="U491" s="3">
        <v>7</v>
      </c>
      <c r="V491" s="3" t="s">
        <v>4257</v>
      </c>
      <c r="W491" s="3" t="s">
        <v>48</v>
      </c>
      <c r="X491" s="3" t="s">
        <v>4205</v>
      </c>
      <c r="Y491" s="3">
        <v>4</v>
      </c>
      <c r="Z491" s="3" t="s">
        <v>4258</v>
      </c>
      <c r="AA491" s="3" t="s">
        <v>291</v>
      </c>
      <c r="AB491" s="3">
        <v>62</v>
      </c>
      <c r="AC491" s="3" t="s">
        <v>4259</v>
      </c>
      <c r="AD491" s="3">
        <v>8</v>
      </c>
      <c r="AE491" s="3" t="s">
        <v>4260</v>
      </c>
      <c r="AF491" s="3" t="s">
        <v>56</v>
      </c>
      <c r="AG491" s="3" t="s">
        <v>4261</v>
      </c>
      <c r="AH491" s="3">
        <v>8</v>
      </c>
      <c r="AI491" s="3">
        <v>94</v>
      </c>
      <c r="AJ491" s="3" t="s">
        <v>4262</v>
      </c>
      <c r="AK491" s="3">
        <v>6</v>
      </c>
      <c r="AL491" s="3" t="s">
        <v>4263</v>
      </c>
      <c r="AM491" s="3" t="s">
        <v>4264</v>
      </c>
      <c r="AN491" s="3" t="s">
        <v>4167</v>
      </c>
      <c r="AO491" s="6">
        <v>0.72916666666424135</v>
      </c>
      <c r="AP491" s="1">
        <f t="shared" si="161"/>
        <v>8</v>
      </c>
      <c r="AQ491" s="1">
        <f t="shared" si="162"/>
        <v>6</v>
      </c>
      <c r="AR491" s="1">
        <f t="shared" si="163"/>
        <v>9</v>
      </c>
      <c r="AS491" s="1">
        <f t="shared" si="164"/>
        <v>7</v>
      </c>
      <c r="AT491" s="1">
        <f t="shared" si="165"/>
        <v>2</v>
      </c>
      <c r="AU491" s="1">
        <f t="shared" si="166"/>
        <v>7</v>
      </c>
      <c r="AV491" s="1">
        <f t="shared" si="167"/>
        <v>0</v>
      </c>
      <c r="AW491" s="1">
        <f t="shared" si="168"/>
        <v>4</v>
      </c>
      <c r="AX491" s="1">
        <f t="shared" si="169"/>
        <v>10</v>
      </c>
      <c r="AY491" s="1">
        <f t="shared" si="170"/>
        <v>8</v>
      </c>
      <c r="AZ491" s="1">
        <f t="shared" si="171"/>
        <v>5</v>
      </c>
      <c r="BA491" s="1">
        <f t="shared" si="172"/>
        <v>8</v>
      </c>
      <c r="BB491" s="1">
        <f t="shared" si="173"/>
        <v>6</v>
      </c>
      <c r="BC491" s="21">
        <f t="shared" si="158"/>
        <v>6.4</v>
      </c>
      <c r="BD491" s="21">
        <f t="shared" si="159"/>
        <v>4.166666666666667</v>
      </c>
      <c r="BE491" s="21">
        <f t="shared" si="160"/>
        <v>8.1666666666666661</v>
      </c>
      <c r="BF491" s="21">
        <f t="shared" si="174"/>
        <v>6.2666666666666666</v>
      </c>
      <c r="BG491" s="3" t="s">
        <v>4150</v>
      </c>
    </row>
    <row r="492" spans="1:59" ht="13" x14ac:dyDescent="0.15">
      <c r="A492" s="2">
        <v>43564.804167291666</v>
      </c>
      <c r="B492" s="3" t="s">
        <v>29</v>
      </c>
      <c r="C492" s="3" t="s">
        <v>4149</v>
      </c>
      <c r="D492" s="3" t="s">
        <v>4150</v>
      </c>
      <c r="E492" s="58" t="s">
        <v>4151</v>
      </c>
      <c r="F492" s="3" t="s">
        <v>187</v>
      </c>
      <c r="G492" s="3" t="s">
        <v>4265</v>
      </c>
      <c r="H492" s="3" t="s">
        <v>35</v>
      </c>
      <c r="I492" s="3">
        <v>6</v>
      </c>
      <c r="J492" s="3" t="s">
        <v>4266</v>
      </c>
      <c r="K492" s="3">
        <v>7</v>
      </c>
      <c r="L492" s="3">
        <v>2.2000000000000002</v>
      </c>
      <c r="M492" s="3">
        <v>1.5</v>
      </c>
      <c r="N492" s="3" t="s">
        <v>4267</v>
      </c>
      <c r="O492" s="3" t="s">
        <v>40</v>
      </c>
      <c r="P492" s="3" t="s">
        <v>4268</v>
      </c>
      <c r="Q492" s="3">
        <v>7</v>
      </c>
      <c r="R492" s="3" t="s">
        <v>4269</v>
      </c>
      <c r="S492" s="3" t="s">
        <v>44</v>
      </c>
      <c r="T492" s="3" t="s">
        <v>4270</v>
      </c>
      <c r="U492" s="3">
        <v>6</v>
      </c>
      <c r="V492" s="3" t="s">
        <v>4271</v>
      </c>
      <c r="W492" s="3" t="s">
        <v>48</v>
      </c>
      <c r="X492" s="3" t="s">
        <v>4175</v>
      </c>
      <c r="Y492" s="3">
        <v>4</v>
      </c>
      <c r="Z492" s="3" t="s">
        <v>4272</v>
      </c>
      <c r="AA492" s="3">
        <v>6</v>
      </c>
      <c r="AB492" s="3">
        <v>70</v>
      </c>
      <c r="AC492" s="3" t="s">
        <v>4273</v>
      </c>
      <c r="AD492" s="3">
        <v>6</v>
      </c>
      <c r="AE492" s="3" t="s">
        <v>4274</v>
      </c>
      <c r="AF492" s="3">
        <v>3</v>
      </c>
      <c r="AG492" s="3" t="s">
        <v>4275</v>
      </c>
      <c r="AH492" s="3">
        <v>7</v>
      </c>
      <c r="AI492" s="3">
        <v>52</v>
      </c>
      <c r="AJ492" s="3" t="s">
        <v>4276</v>
      </c>
      <c r="AK492" s="3">
        <v>8</v>
      </c>
      <c r="AL492" s="3" t="s">
        <v>4277</v>
      </c>
      <c r="AM492" s="3" t="s">
        <v>4278</v>
      </c>
      <c r="AN492" s="3" t="s">
        <v>4167</v>
      </c>
      <c r="AO492" s="6">
        <v>0.70833333333575865</v>
      </c>
      <c r="AP492" s="1">
        <f t="shared" si="161"/>
        <v>6</v>
      </c>
      <c r="AQ492" s="1">
        <f t="shared" si="162"/>
        <v>7</v>
      </c>
      <c r="AR492" s="1">
        <f t="shared" si="163"/>
        <v>5</v>
      </c>
      <c r="AS492" s="1">
        <f t="shared" si="164"/>
        <v>7</v>
      </c>
      <c r="AT492" s="1">
        <f t="shared" si="165"/>
        <v>5</v>
      </c>
      <c r="AU492" s="1">
        <f t="shared" si="166"/>
        <v>6</v>
      </c>
      <c r="AV492" s="1">
        <f t="shared" si="167"/>
        <v>0</v>
      </c>
      <c r="AW492" s="1">
        <f t="shared" si="168"/>
        <v>4</v>
      </c>
      <c r="AX492" s="1">
        <f t="shared" si="169"/>
        <v>6</v>
      </c>
      <c r="AY492" s="1">
        <f t="shared" si="170"/>
        <v>6</v>
      </c>
      <c r="AZ492" s="1">
        <f t="shared" si="171"/>
        <v>3</v>
      </c>
      <c r="BA492" s="1">
        <f t="shared" si="172"/>
        <v>7</v>
      </c>
      <c r="BB492" s="1">
        <f t="shared" si="173"/>
        <v>8</v>
      </c>
      <c r="BC492" s="21">
        <f t="shared" si="158"/>
        <v>6</v>
      </c>
      <c r="BD492" s="21">
        <f t="shared" si="159"/>
        <v>3.6666666666666665</v>
      </c>
      <c r="BE492" s="21">
        <f t="shared" si="160"/>
        <v>5.833333333333333</v>
      </c>
      <c r="BF492" s="21">
        <f t="shared" si="174"/>
        <v>5.7</v>
      </c>
      <c r="BG492" s="3" t="s">
        <v>4150</v>
      </c>
    </row>
    <row r="493" spans="1:59" ht="13" x14ac:dyDescent="0.15">
      <c r="A493" s="2">
        <v>43564.815585937497</v>
      </c>
      <c r="B493" s="3" t="s">
        <v>29</v>
      </c>
      <c r="C493" s="3" t="s">
        <v>4149</v>
      </c>
      <c r="D493" s="3" t="s">
        <v>4150</v>
      </c>
      <c r="E493" s="58" t="s">
        <v>4151</v>
      </c>
      <c r="F493" s="3" t="s">
        <v>187</v>
      </c>
      <c r="G493" s="3" t="s">
        <v>4279</v>
      </c>
      <c r="H493" s="3" t="s">
        <v>66</v>
      </c>
      <c r="I493" s="3">
        <v>9</v>
      </c>
      <c r="J493" s="3" t="s">
        <v>4280</v>
      </c>
      <c r="K493" s="3">
        <v>8</v>
      </c>
      <c r="L493" s="3">
        <v>3</v>
      </c>
      <c r="M493" s="4">
        <v>2.1</v>
      </c>
      <c r="N493" s="3" t="s">
        <v>4281</v>
      </c>
      <c r="O493" s="3">
        <v>7</v>
      </c>
      <c r="P493" s="3" t="s">
        <v>4282</v>
      </c>
      <c r="Q493" s="3">
        <v>8</v>
      </c>
      <c r="R493" s="3" t="s">
        <v>4283</v>
      </c>
      <c r="S493" s="3">
        <v>8</v>
      </c>
      <c r="T493" s="3" t="s">
        <v>4284</v>
      </c>
      <c r="U493" s="3" t="s">
        <v>46</v>
      </c>
      <c r="V493" s="3" t="s">
        <v>4285</v>
      </c>
      <c r="W493" s="3" t="s">
        <v>48</v>
      </c>
      <c r="X493" s="3" t="s">
        <v>4205</v>
      </c>
      <c r="Y493" s="3" t="s">
        <v>92</v>
      </c>
      <c r="Z493" s="3" t="s">
        <v>4286</v>
      </c>
      <c r="AA493" s="3" t="s">
        <v>52</v>
      </c>
      <c r="AB493" s="3">
        <v>80</v>
      </c>
      <c r="AC493" s="3" t="s">
        <v>4287</v>
      </c>
      <c r="AD493" s="3" t="s">
        <v>54</v>
      </c>
      <c r="AE493" s="3" t="s">
        <v>4288</v>
      </c>
      <c r="AF493" s="3">
        <v>6</v>
      </c>
      <c r="AG493" s="3" t="s">
        <v>4289</v>
      </c>
      <c r="AH493" s="3">
        <v>6</v>
      </c>
      <c r="AI493" s="3">
        <v>22</v>
      </c>
      <c r="AJ493" s="3" t="s">
        <v>4290</v>
      </c>
      <c r="AK493" s="3">
        <v>7</v>
      </c>
      <c r="AL493" s="3" t="s">
        <v>4291</v>
      </c>
      <c r="AM493" s="3" t="s">
        <v>4292</v>
      </c>
      <c r="AN493" s="3" t="s">
        <v>4167</v>
      </c>
      <c r="AO493" s="6">
        <v>0.66666666666424135</v>
      </c>
      <c r="AP493" s="1">
        <f t="shared" si="161"/>
        <v>9</v>
      </c>
      <c r="AQ493" s="1">
        <f t="shared" si="162"/>
        <v>8</v>
      </c>
      <c r="AR493" s="1">
        <f t="shared" si="163"/>
        <v>7</v>
      </c>
      <c r="AS493" s="1">
        <f t="shared" si="164"/>
        <v>8</v>
      </c>
      <c r="AT493" s="1">
        <f t="shared" si="165"/>
        <v>8</v>
      </c>
      <c r="AU493" s="1">
        <f t="shared" si="166"/>
        <v>5</v>
      </c>
      <c r="AV493" s="1">
        <f t="shared" si="167"/>
        <v>0</v>
      </c>
      <c r="AW493" s="1">
        <f t="shared" si="168"/>
        <v>5</v>
      </c>
      <c r="AX493" s="1">
        <f t="shared" si="169"/>
        <v>5</v>
      </c>
      <c r="AY493" s="1">
        <f t="shared" si="170"/>
        <v>5</v>
      </c>
      <c r="AZ493" s="1">
        <f t="shared" si="171"/>
        <v>6</v>
      </c>
      <c r="BA493" s="1">
        <f t="shared" si="172"/>
        <v>6</v>
      </c>
      <c r="BB493" s="1">
        <f t="shared" si="173"/>
        <v>7</v>
      </c>
      <c r="BC493" s="21">
        <f t="shared" si="158"/>
        <v>8</v>
      </c>
      <c r="BD493" s="21">
        <f t="shared" si="159"/>
        <v>3.3333333333333335</v>
      </c>
      <c r="BE493" s="21">
        <f t="shared" si="160"/>
        <v>5.5</v>
      </c>
      <c r="BF493" s="21">
        <f t="shared" si="174"/>
        <v>6.4666666666666668</v>
      </c>
      <c r="BG493" s="3" t="s">
        <v>4150</v>
      </c>
    </row>
    <row r="494" spans="1:59" ht="13" x14ac:dyDescent="0.15">
      <c r="A494" s="2">
        <v>43564.824485914352</v>
      </c>
      <c r="B494" s="3" t="s">
        <v>29</v>
      </c>
      <c r="C494" s="3" t="s">
        <v>4149</v>
      </c>
      <c r="D494" s="3" t="s">
        <v>4150</v>
      </c>
      <c r="E494" s="58" t="s">
        <v>4151</v>
      </c>
      <c r="F494" s="3" t="s">
        <v>33</v>
      </c>
      <c r="G494" s="3" t="s">
        <v>4293</v>
      </c>
      <c r="H494" s="3" t="s">
        <v>264</v>
      </c>
      <c r="I494" s="3">
        <v>6</v>
      </c>
      <c r="J494" s="3" t="s">
        <v>4294</v>
      </c>
      <c r="K494" s="3">
        <v>8</v>
      </c>
      <c r="L494" s="3">
        <v>2.2000000000000002</v>
      </c>
      <c r="M494" s="3">
        <v>1.5</v>
      </c>
      <c r="N494" s="3" t="s">
        <v>4295</v>
      </c>
      <c r="O494" s="3">
        <v>8</v>
      </c>
      <c r="P494" s="3" t="s">
        <v>4296</v>
      </c>
      <c r="Q494" s="3">
        <v>7</v>
      </c>
      <c r="R494" s="3" t="s">
        <v>4297</v>
      </c>
      <c r="S494" s="3">
        <v>1</v>
      </c>
      <c r="T494" s="3" t="s">
        <v>4298</v>
      </c>
      <c r="U494" s="3" t="s">
        <v>46</v>
      </c>
      <c r="V494" s="3" t="s">
        <v>4189</v>
      </c>
      <c r="W494" s="3" t="s">
        <v>48</v>
      </c>
      <c r="X494" s="3" t="s">
        <v>4205</v>
      </c>
      <c r="Y494" s="3">
        <v>3</v>
      </c>
      <c r="Z494" s="3" t="s">
        <v>4299</v>
      </c>
      <c r="AA494" s="3">
        <v>7</v>
      </c>
      <c r="AB494" s="3">
        <v>64</v>
      </c>
      <c r="AC494" s="3" t="s">
        <v>4300</v>
      </c>
      <c r="AD494" s="3">
        <v>6</v>
      </c>
      <c r="AE494" s="3" t="s">
        <v>4301</v>
      </c>
      <c r="AF494" s="3">
        <v>6</v>
      </c>
      <c r="AG494" s="3" t="s">
        <v>4302</v>
      </c>
      <c r="AH494" s="3">
        <v>8</v>
      </c>
      <c r="AI494" s="3">
        <v>32</v>
      </c>
      <c r="AJ494" s="3" t="s">
        <v>4303</v>
      </c>
      <c r="AK494" s="3" t="s">
        <v>111</v>
      </c>
      <c r="AL494" s="3" t="s">
        <v>4304</v>
      </c>
      <c r="AM494" s="3" t="s">
        <v>4305</v>
      </c>
      <c r="AN494" s="3" t="s">
        <v>4167</v>
      </c>
      <c r="AO494" s="6">
        <v>0.33333333333575865</v>
      </c>
      <c r="AP494" s="1">
        <f t="shared" si="161"/>
        <v>6</v>
      </c>
      <c r="AQ494" s="1">
        <f t="shared" si="162"/>
        <v>8</v>
      </c>
      <c r="AR494" s="1">
        <f t="shared" si="163"/>
        <v>8</v>
      </c>
      <c r="AS494" s="1">
        <f t="shared" si="164"/>
        <v>7</v>
      </c>
      <c r="AT494" s="1">
        <f t="shared" si="165"/>
        <v>1</v>
      </c>
      <c r="AU494" s="1">
        <f t="shared" si="166"/>
        <v>5</v>
      </c>
      <c r="AV494" s="1">
        <f t="shared" si="167"/>
        <v>0</v>
      </c>
      <c r="AW494" s="1">
        <f t="shared" si="168"/>
        <v>3</v>
      </c>
      <c r="AX494" s="1">
        <f t="shared" si="169"/>
        <v>7</v>
      </c>
      <c r="AY494" s="1">
        <f t="shared" si="170"/>
        <v>6</v>
      </c>
      <c r="AZ494" s="1">
        <f t="shared" si="171"/>
        <v>6</v>
      </c>
      <c r="BA494" s="1">
        <f t="shared" si="172"/>
        <v>8</v>
      </c>
      <c r="BB494" s="1">
        <f t="shared" si="173"/>
        <v>5</v>
      </c>
      <c r="BC494" s="21">
        <f t="shared" si="158"/>
        <v>6</v>
      </c>
      <c r="BD494" s="21">
        <f t="shared" si="159"/>
        <v>3</v>
      </c>
      <c r="BE494" s="21">
        <f t="shared" si="160"/>
        <v>7</v>
      </c>
      <c r="BF494" s="21">
        <f t="shared" si="174"/>
        <v>5.5</v>
      </c>
      <c r="BG494" s="3" t="s">
        <v>4150</v>
      </c>
    </row>
    <row r="495" spans="1:59" ht="13" x14ac:dyDescent="0.15">
      <c r="A495" s="2">
        <v>43565.005829907408</v>
      </c>
      <c r="B495" s="3" t="s">
        <v>29</v>
      </c>
      <c r="C495" s="3" t="s">
        <v>4149</v>
      </c>
      <c r="D495" s="3" t="s">
        <v>4150</v>
      </c>
      <c r="E495" s="58" t="s">
        <v>4151</v>
      </c>
      <c r="F495" s="3" t="s">
        <v>33</v>
      </c>
      <c r="G495" s="3" t="s">
        <v>4306</v>
      </c>
      <c r="H495" s="3" t="s">
        <v>66</v>
      </c>
      <c r="I495" s="3">
        <v>9</v>
      </c>
      <c r="J495" s="3" t="s">
        <v>4307</v>
      </c>
      <c r="K495" s="3" t="s">
        <v>68</v>
      </c>
      <c r="L495" s="3">
        <v>3.2</v>
      </c>
      <c r="M495" s="3">
        <v>3</v>
      </c>
      <c r="N495" s="3" t="s">
        <v>4308</v>
      </c>
      <c r="O495" s="3" t="s">
        <v>87</v>
      </c>
      <c r="P495" s="3" t="s">
        <v>4309</v>
      </c>
      <c r="Q495" s="3">
        <v>9</v>
      </c>
      <c r="R495" s="3" t="s">
        <v>4310</v>
      </c>
      <c r="S495" s="3">
        <v>7</v>
      </c>
      <c r="T495" s="3" t="s">
        <v>4311</v>
      </c>
      <c r="U495" s="3">
        <v>6</v>
      </c>
      <c r="V495" s="3" t="s">
        <v>4312</v>
      </c>
      <c r="W495" s="3" t="s">
        <v>48</v>
      </c>
      <c r="X495" s="3" t="s">
        <v>4205</v>
      </c>
      <c r="Y495" s="3">
        <v>7</v>
      </c>
      <c r="Z495" s="3" t="s">
        <v>4313</v>
      </c>
      <c r="AA495" s="3" t="s">
        <v>52</v>
      </c>
      <c r="AB495" s="3">
        <v>78</v>
      </c>
      <c r="AC495" s="3" t="s">
        <v>4314</v>
      </c>
      <c r="AD495" s="3">
        <v>7</v>
      </c>
      <c r="AE495" s="3" t="s">
        <v>4315</v>
      </c>
      <c r="AF495" s="3">
        <v>8</v>
      </c>
      <c r="AG495" s="3" t="s">
        <v>4316</v>
      </c>
      <c r="AH495" s="3">
        <v>9</v>
      </c>
      <c r="AI495" s="3">
        <v>200</v>
      </c>
      <c r="AJ495" s="3" t="s">
        <v>4317</v>
      </c>
      <c r="AK495" s="3">
        <v>9</v>
      </c>
      <c r="AL495" s="3" t="s">
        <v>4318</v>
      </c>
      <c r="AM495" s="3" t="s">
        <v>4319</v>
      </c>
      <c r="AN495" s="3" t="s">
        <v>4167</v>
      </c>
      <c r="AO495" s="6">
        <v>0.66666666666424135</v>
      </c>
      <c r="AP495" s="1">
        <f t="shared" si="161"/>
        <v>9</v>
      </c>
      <c r="AQ495" s="1">
        <f t="shared" si="162"/>
        <v>10</v>
      </c>
      <c r="AR495" s="1">
        <f t="shared" si="163"/>
        <v>10</v>
      </c>
      <c r="AS495" s="1">
        <f t="shared" si="164"/>
        <v>9</v>
      </c>
      <c r="AT495" s="1">
        <f t="shared" si="165"/>
        <v>7</v>
      </c>
      <c r="AU495" s="1">
        <f t="shared" si="166"/>
        <v>6</v>
      </c>
      <c r="AV495" s="1">
        <f t="shared" si="167"/>
        <v>0</v>
      </c>
      <c r="AW495" s="1">
        <f t="shared" si="168"/>
        <v>7</v>
      </c>
      <c r="AX495" s="1">
        <f t="shared" si="169"/>
        <v>5</v>
      </c>
      <c r="AY495" s="1">
        <f t="shared" si="170"/>
        <v>7</v>
      </c>
      <c r="AZ495" s="1">
        <f t="shared" si="171"/>
        <v>8</v>
      </c>
      <c r="BA495" s="1">
        <f t="shared" si="172"/>
        <v>9</v>
      </c>
      <c r="BB495" s="1">
        <f t="shared" si="173"/>
        <v>9</v>
      </c>
      <c r="BC495" s="21">
        <f t="shared" si="158"/>
        <v>9</v>
      </c>
      <c r="BD495" s="21">
        <f t="shared" si="159"/>
        <v>4.166666666666667</v>
      </c>
      <c r="BE495" s="21">
        <f t="shared" si="160"/>
        <v>7.166666666666667</v>
      </c>
      <c r="BF495" s="21">
        <f t="shared" si="174"/>
        <v>7.666666666666667</v>
      </c>
      <c r="BG495" s="3" t="s">
        <v>4150</v>
      </c>
    </row>
    <row r="496" spans="1:59" ht="13" x14ac:dyDescent="0.15">
      <c r="A496" s="2">
        <v>43565.021296006948</v>
      </c>
      <c r="B496" s="3" t="s">
        <v>29</v>
      </c>
      <c r="C496" s="3" t="s">
        <v>4149</v>
      </c>
      <c r="D496" s="3" t="s">
        <v>4150</v>
      </c>
      <c r="E496" s="58" t="s">
        <v>4151</v>
      </c>
      <c r="F496" s="3" t="s">
        <v>33</v>
      </c>
      <c r="G496" s="3" t="s">
        <v>4320</v>
      </c>
      <c r="H496" s="3" t="s">
        <v>35</v>
      </c>
      <c r="I496" s="3" t="s">
        <v>36</v>
      </c>
      <c r="J496" s="3" t="s">
        <v>4321</v>
      </c>
      <c r="K496" s="3" t="s">
        <v>38</v>
      </c>
      <c r="L496" s="3">
        <v>1.9</v>
      </c>
      <c r="M496" s="3">
        <v>1</v>
      </c>
      <c r="N496" s="3" t="s">
        <v>382</v>
      </c>
      <c r="O496" s="3">
        <v>7</v>
      </c>
      <c r="P496" s="3" t="s">
        <v>4322</v>
      </c>
      <c r="Q496" s="3">
        <v>6</v>
      </c>
      <c r="R496" s="3" t="s">
        <v>4323</v>
      </c>
      <c r="S496" s="3">
        <v>7</v>
      </c>
      <c r="T496" s="3" t="s">
        <v>4324</v>
      </c>
      <c r="U496" s="3">
        <v>7</v>
      </c>
      <c r="V496" s="3" t="s">
        <v>4325</v>
      </c>
      <c r="W496" s="3" t="s">
        <v>48</v>
      </c>
      <c r="X496" s="3" t="s">
        <v>4205</v>
      </c>
      <c r="Y496" s="3">
        <v>6</v>
      </c>
      <c r="Z496" s="3" t="s">
        <v>4326</v>
      </c>
      <c r="AA496" s="3">
        <v>6</v>
      </c>
      <c r="AB496" s="5"/>
      <c r="AC496" s="3" t="s">
        <v>4327</v>
      </c>
      <c r="AD496" s="3">
        <v>6</v>
      </c>
      <c r="AE496" s="3" t="s">
        <v>4328</v>
      </c>
      <c r="AF496" s="3">
        <v>4</v>
      </c>
      <c r="AG496" s="3" t="s">
        <v>4329</v>
      </c>
      <c r="AH496" s="3" t="s">
        <v>197</v>
      </c>
      <c r="AI496" s="3">
        <v>21</v>
      </c>
      <c r="AJ496" s="3" t="s">
        <v>4330</v>
      </c>
      <c r="AK496" s="3">
        <v>7</v>
      </c>
      <c r="AL496" s="3" t="s">
        <v>4331</v>
      </c>
      <c r="AM496" s="3" t="s">
        <v>4332</v>
      </c>
      <c r="AN496" s="3" t="s">
        <v>4167</v>
      </c>
      <c r="AO496" s="6">
        <v>0.58333333333575865</v>
      </c>
      <c r="AP496" s="1">
        <f t="shared" si="161"/>
        <v>5</v>
      </c>
      <c r="AQ496" s="1">
        <f t="shared" si="162"/>
        <v>5</v>
      </c>
      <c r="AR496" s="1">
        <f t="shared" si="163"/>
        <v>7</v>
      </c>
      <c r="AS496" s="1">
        <f t="shared" si="164"/>
        <v>6</v>
      </c>
      <c r="AT496" s="1">
        <f t="shared" si="165"/>
        <v>7</v>
      </c>
      <c r="AU496" s="1">
        <f t="shared" si="166"/>
        <v>7</v>
      </c>
      <c r="AV496" s="1">
        <f t="shared" si="167"/>
        <v>0</v>
      </c>
      <c r="AW496" s="1">
        <f t="shared" si="168"/>
        <v>6</v>
      </c>
      <c r="AX496" s="1">
        <f t="shared" si="169"/>
        <v>6</v>
      </c>
      <c r="AY496" s="1">
        <f t="shared" si="170"/>
        <v>6</v>
      </c>
      <c r="AZ496" s="1">
        <f t="shared" si="171"/>
        <v>4</v>
      </c>
      <c r="BA496" s="1">
        <f t="shared" si="172"/>
        <v>5</v>
      </c>
      <c r="BB496" s="1">
        <f t="shared" si="173"/>
        <v>7</v>
      </c>
      <c r="BC496" s="21">
        <f t="shared" si="158"/>
        <v>6</v>
      </c>
      <c r="BD496" s="21">
        <f t="shared" si="159"/>
        <v>4.5</v>
      </c>
      <c r="BE496" s="21">
        <f t="shared" si="160"/>
        <v>5.333333333333333</v>
      </c>
      <c r="BF496" s="21">
        <f t="shared" si="174"/>
        <v>5.666666666666667</v>
      </c>
      <c r="BG496" s="3" t="s">
        <v>4150</v>
      </c>
    </row>
    <row r="497" spans="1:59" ht="13" x14ac:dyDescent="0.15">
      <c r="A497" s="2">
        <v>43565.036681446756</v>
      </c>
      <c r="B497" s="3" t="s">
        <v>29</v>
      </c>
      <c r="C497" s="3" t="s">
        <v>4149</v>
      </c>
      <c r="D497" s="3" t="s">
        <v>4150</v>
      </c>
      <c r="E497" s="58" t="s">
        <v>4151</v>
      </c>
      <c r="F497" s="3" t="s">
        <v>33</v>
      </c>
      <c r="G497" s="3" t="s">
        <v>4333</v>
      </c>
      <c r="H497" s="3" t="s">
        <v>35</v>
      </c>
      <c r="I497" s="3">
        <v>7</v>
      </c>
      <c r="J497" s="3" t="s">
        <v>4334</v>
      </c>
      <c r="K497" s="3">
        <v>6</v>
      </c>
      <c r="L497" s="3">
        <v>2.2000000000000002</v>
      </c>
      <c r="M497" s="3">
        <v>1.8</v>
      </c>
      <c r="N497" s="3" t="s">
        <v>4335</v>
      </c>
      <c r="O497" s="3">
        <v>7</v>
      </c>
      <c r="P497" s="3" t="s">
        <v>4336</v>
      </c>
      <c r="Q497" s="3">
        <v>7</v>
      </c>
      <c r="R497" s="3" t="s">
        <v>4337</v>
      </c>
      <c r="S497" s="3" t="s">
        <v>44</v>
      </c>
      <c r="T497" s="3" t="s">
        <v>4338</v>
      </c>
      <c r="U497" s="3" t="s">
        <v>91</v>
      </c>
      <c r="V497" s="3" t="s">
        <v>4158</v>
      </c>
      <c r="W497" s="3" t="s">
        <v>48</v>
      </c>
      <c r="X497" s="3" t="s">
        <v>4205</v>
      </c>
      <c r="Y497" s="3">
        <v>4</v>
      </c>
      <c r="Z497" s="3" t="s">
        <v>4339</v>
      </c>
      <c r="AA497" s="3">
        <v>9</v>
      </c>
      <c r="AB497" s="3">
        <v>66</v>
      </c>
      <c r="AC497" s="3" t="s">
        <v>4340</v>
      </c>
      <c r="AD497" s="3">
        <v>9</v>
      </c>
      <c r="AE497" s="3" t="s">
        <v>4341</v>
      </c>
      <c r="AF497" s="3" t="s">
        <v>56</v>
      </c>
      <c r="AG497" s="3" t="s">
        <v>4342</v>
      </c>
      <c r="AH497" s="3">
        <v>7</v>
      </c>
      <c r="AI497" s="3">
        <v>27</v>
      </c>
      <c r="AJ497" s="3" t="s">
        <v>4343</v>
      </c>
      <c r="AK497" s="3">
        <v>3</v>
      </c>
      <c r="AL497" s="3" t="s">
        <v>4344</v>
      </c>
      <c r="AM497" s="3" t="s">
        <v>4345</v>
      </c>
      <c r="AN497" s="3" t="s">
        <v>4167</v>
      </c>
      <c r="AO497" s="6">
        <v>0.625</v>
      </c>
      <c r="AP497" s="1">
        <f t="shared" si="161"/>
        <v>7</v>
      </c>
      <c r="AQ497" s="1">
        <f t="shared" si="162"/>
        <v>6</v>
      </c>
      <c r="AR497" s="1">
        <f t="shared" si="163"/>
        <v>7</v>
      </c>
      <c r="AS497" s="1">
        <f t="shared" si="164"/>
        <v>7</v>
      </c>
      <c r="AT497" s="1">
        <f t="shared" si="165"/>
        <v>5</v>
      </c>
      <c r="AU497" s="1">
        <f t="shared" si="166"/>
        <v>0</v>
      </c>
      <c r="AV497" s="1">
        <f t="shared" si="167"/>
        <v>0</v>
      </c>
      <c r="AW497" s="1">
        <f t="shared" si="168"/>
        <v>4</v>
      </c>
      <c r="AX497" s="1">
        <f t="shared" si="169"/>
        <v>9</v>
      </c>
      <c r="AY497" s="1">
        <f t="shared" si="170"/>
        <v>9</v>
      </c>
      <c r="AZ497" s="1">
        <f t="shared" si="171"/>
        <v>5</v>
      </c>
      <c r="BA497" s="1">
        <f t="shared" si="172"/>
        <v>7</v>
      </c>
      <c r="BB497" s="1">
        <f t="shared" si="173"/>
        <v>3</v>
      </c>
      <c r="BC497" s="21">
        <f t="shared" si="158"/>
        <v>6.4</v>
      </c>
      <c r="BD497" s="21">
        <f t="shared" si="159"/>
        <v>0.66666666666666663</v>
      </c>
      <c r="BE497" s="21">
        <f t="shared" si="160"/>
        <v>7.666666666666667</v>
      </c>
      <c r="BF497" s="21">
        <f t="shared" si="174"/>
        <v>5.166666666666667</v>
      </c>
      <c r="BG497" s="3" t="s">
        <v>4150</v>
      </c>
    </row>
    <row r="498" spans="1:59" ht="13" x14ac:dyDescent="0.15">
      <c r="A498" s="2">
        <v>43565.051753425927</v>
      </c>
      <c r="B498" s="3" t="s">
        <v>29</v>
      </c>
      <c r="C498" s="3" t="s">
        <v>4149</v>
      </c>
      <c r="D498" s="3" t="s">
        <v>4150</v>
      </c>
      <c r="E498" s="58" t="s">
        <v>4151</v>
      </c>
      <c r="F498" s="3" t="s">
        <v>33</v>
      </c>
      <c r="G498" s="3" t="s">
        <v>4346</v>
      </c>
      <c r="H498" s="3" t="s">
        <v>35</v>
      </c>
      <c r="I498" s="3">
        <v>8</v>
      </c>
      <c r="J498" s="3" t="s">
        <v>4347</v>
      </c>
      <c r="K498" s="3">
        <v>8</v>
      </c>
      <c r="L498" s="4">
        <v>3.1</v>
      </c>
      <c r="M498" s="3">
        <v>2.85</v>
      </c>
      <c r="N498" s="3" t="s">
        <v>4348</v>
      </c>
      <c r="O498" s="3">
        <v>8</v>
      </c>
      <c r="P498" s="3" t="s">
        <v>4349</v>
      </c>
      <c r="Q498" s="3">
        <v>6</v>
      </c>
      <c r="R498" s="3" t="s">
        <v>4350</v>
      </c>
      <c r="S498" s="3">
        <v>6</v>
      </c>
      <c r="T498" s="3" t="s">
        <v>4351</v>
      </c>
      <c r="U498" s="3">
        <v>7</v>
      </c>
      <c r="V498" s="3" t="s">
        <v>4352</v>
      </c>
      <c r="W498" s="3" t="s">
        <v>48</v>
      </c>
      <c r="X498" s="3" t="s">
        <v>4175</v>
      </c>
      <c r="Y498" s="3">
        <v>7</v>
      </c>
      <c r="Z498" s="3" t="s">
        <v>4353</v>
      </c>
      <c r="AA498" s="3">
        <v>8</v>
      </c>
      <c r="AB498" s="3">
        <v>68</v>
      </c>
      <c r="AC498" s="3" t="s">
        <v>4354</v>
      </c>
      <c r="AD498" s="3">
        <v>8</v>
      </c>
      <c r="AE498" s="3" t="s">
        <v>4355</v>
      </c>
      <c r="AF498" s="3">
        <v>6</v>
      </c>
      <c r="AG498" s="3" t="s">
        <v>4356</v>
      </c>
      <c r="AH498" s="3">
        <v>7</v>
      </c>
      <c r="AI498" s="3">
        <v>34</v>
      </c>
      <c r="AJ498" s="3" t="s">
        <v>4357</v>
      </c>
      <c r="AK498" s="3" t="s">
        <v>60</v>
      </c>
      <c r="AL498" s="3" t="s">
        <v>4358</v>
      </c>
      <c r="AM498" s="3" t="s">
        <v>4359</v>
      </c>
      <c r="AN498" s="3" t="s">
        <v>4167</v>
      </c>
      <c r="AO498" s="6">
        <v>0.625</v>
      </c>
      <c r="AP498" s="1">
        <f t="shared" si="161"/>
        <v>8</v>
      </c>
      <c r="AQ498" s="1">
        <f t="shared" si="162"/>
        <v>8</v>
      </c>
      <c r="AR498" s="1">
        <f t="shared" si="163"/>
        <v>8</v>
      </c>
      <c r="AS498" s="1">
        <f t="shared" si="164"/>
        <v>6</v>
      </c>
      <c r="AT498" s="1">
        <f t="shared" si="165"/>
        <v>6</v>
      </c>
      <c r="AU498" s="1">
        <f t="shared" si="166"/>
        <v>7</v>
      </c>
      <c r="AV498" s="1">
        <f t="shared" si="167"/>
        <v>0</v>
      </c>
      <c r="AW498" s="1">
        <f t="shared" si="168"/>
        <v>7</v>
      </c>
      <c r="AX498" s="1">
        <f t="shared" si="169"/>
        <v>8</v>
      </c>
      <c r="AY498" s="1">
        <f t="shared" si="170"/>
        <v>8</v>
      </c>
      <c r="AZ498" s="1">
        <f t="shared" si="171"/>
        <v>6</v>
      </c>
      <c r="BA498" s="1">
        <f t="shared" si="172"/>
        <v>7</v>
      </c>
      <c r="BB498" s="1">
        <f t="shared" si="173"/>
        <v>10</v>
      </c>
      <c r="BC498" s="21">
        <f t="shared" si="158"/>
        <v>7.2</v>
      </c>
      <c r="BD498" s="21">
        <f t="shared" si="159"/>
        <v>4.666666666666667</v>
      </c>
      <c r="BE498" s="21">
        <f t="shared" si="160"/>
        <v>7.333333333333333</v>
      </c>
      <c r="BF498" s="21">
        <f t="shared" si="174"/>
        <v>7</v>
      </c>
      <c r="BG498" s="3" t="s">
        <v>4150</v>
      </c>
    </row>
    <row r="499" spans="1:59" ht="13" x14ac:dyDescent="0.15">
      <c r="A499" s="2">
        <v>43565.06199332176</v>
      </c>
      <c r="B499" s="3" t="s">
        <v>29</v>
      </c>
      <c r="C499" s="3" t="s">
        <v>4149</v>
      </c>
      <c r="D499" s="3" t="s">
        <v>4150</v>
      </c>
      <c r="E499" s="58" t="s">
        <v>4151</v>
      </c>
      <c r="F499" s="3" t="s">
        <v>315</v>
      </c>
      <c r="G499" s="3" t="s">
        <v>4360</v>
      </c>
      <c r="H499" s="3" t="s">
        <v>66</v>
      </c>
      <c r="I499" s="3">
        <v>7</v>
      </c>
      <c r="J499" s="3" t="s">
        <v>4361</v>
      </c>
      <c r="K499" s="3">
        <v>8</v>
      </c>
      <c r="L499" s="3">
        <v>2.8</v>
      </c>
      <c r="M499" s="3">
        <v>2.4500000000000002</v>
      </c>
      <c r="N499" s="3" t="s">
        <v>4362</v>
      </c>
      <c r="O499" s="3">
        <v>8</v>
      </c>
      <c r="P499" s="3" t="s">
        <v>4363</v>
      </c>
      <c r="Q499" s="3">
        <v>7</v>
      </c>
      <c r="R499" s="3" t="s">
        <v>4364</v>
      </c>
      <c r="S499" s="3">
        <v>8</v>
      </c>
      <c r="T499" s="3" t="s">
        <v>4365</v>
      </c>
      <c r="U499" s="3">
        <v>8</v>
      </c>
      <c r="V499" s="3" t="s">
        <v>4366</v>
      </c>
      <c r="W499" s="3" t="s">
        <v>48</v>
      </c>
      <c r="X499" s="3" t="s">
        <v>4205</v>
      </c>
      <c r="Y499" s="3" t="s">
        <v>92</v>
      </c>
      <c r="Z499" s="5"/>
      <c r="AA499" s="3" t="s">
        <v>52</v>
      </c>
      <c r="AB499" s="3">
        <v>72</v>
      </c>
      <c r="AC499" s="3" t="s">
        <v>4367</v>
      </c>
      <c r="AD499" s="3">
        <v>6</v>
      </c>
      <c r="AE499" s="3" t="s">
        <v>4368</v>
      </c>
      <c r="AF499" s="3" t="s">
        <v>56</v>
      </c>
      <c r="AG499" s="3" t="s">
        <v>4369</v>
      </c>
      <c r="AH499" s="3" t="s">
        <v>197</v>
      </c>
      <c r="AI499" s="3">
        <v>19</v>
      </c>
      <c r="AJ499" s="3" t="s">
        <v>4370</v>
      </c>
      <c r="AK499" s="3">
        <v>7</v>
      </c>
      <c r="AL499" s="3" t="s">
        <v>4371</v>
      </c>
      <c r="AM499" s="3" t="s">
        <v>4372</v>
      </c>
      <c r="AN499" s="3" t="s">
        <v>4167</v>
      </c>
      <c r="AO499" s="6">
        <v>0.3125</v>
      </c>
      <c r="AP499" s="1">
        <f t="shared" si="161"/>
        <v>7</v>
      </c>
      <c r="AQ499" s="1">
        <f t="shared" si="162"/>
        <v>8</v>
      </c>
      <c r="AR499" s="1">
        <f t="shared" si="163"/>
        <v>8</v>
      </c>
      <c r="AS499" s="1">
        <f t="shared" si="164"/>
        <v>7</v>
      </c>
      <c r="AT499" s="1">
        <f t="shared" si="165"/>
        <v>8</v>
      </c>
      <c r="AU499" s="1">
        <f t="shared" si="166"/>
        <v>8</v>
      </c>
      <c r="AV499" s="1">
        <f t="shared" si="167"/>
        <v>0</v>
      </c>
      <c r="AW499" s="1">
        <f t="shared" si="168"/>
        <v>5</v>
      </c>
      <c r="AX499" s="1">
        <f t="shared" si="169"/>
        <v>5</v>
      </c>
      <c r="AY499" s="1">
        <f t="shared" si="170"/>
        <v>6</v>
      </c>
      <c r="AZ499" s="1">
        <f t="shared" si="171"/>
        <v>5</v>
      </c>
      <c r="BA499" s="1">
        <f t="shared" si="172"/>
        <v>5</v>
      </c>
      <c r="BB499" s="1">
        <f t="shared" si="173"/>
        <v>7</v>
      </c>
      <c r="BC499" s="21">
        <f t="shared" si="158"/>
        <v>7.6</v>
      </c>
      <c r="BD499" s="21">
        <f t="shared" si="159"/>
        <v>4.833333333333333</v>
      </c>
      <c r="BE499" s="21">
        <f t="shared" si="160"/>
        <v>5.166666666666667</v>
      </c>
      <c r="BF499" s="21">
        <f t="shared" si="174"/>
        <v>6.5</v>
      </c>
      <c r="BG499" s="3" t="s">
        <v>4150</v>
      </c>
    </row>
    <row r="500" spans="1:59" ht="13" x14ac:dyDescent="0.15">
      <c r="A500" s="2">
        <v>43565.071521527774</v>
      </c>
      <c r="B500" s="3" t="s">
        <v>29</v>
      </c>
      <c r="C500" s="3" t="s">
        <v>4149</v>
      </c>
      <c r="D500" s="3" t="s">
        <v>4150</v>
      </c>
      <c r="E500" s="58" t="s">
        <v>4151</v>
      </c>
      <c r="F500" s="3" t="s">
        <v>33</v>
      </c>
      <c r="G500" s="3" t="s">
        <v>4373</v>
      </c>
      <c r="H500" s="3" t="s">
        <v>66</v>
      </c>
      <c r="I500" s="3" t="s">
        <v>36</v>
      </c>
      <c r="J500" s="3" t="s">
        <v>4374</v>
      </c>
      <c r="K500" s="3">
        <v>7</v>
      </c>
      <c r="L500" s="3">
        <v>2.2999999999999998</v>
      </c>
      <c r="M500" s="3">
        <v>1.6</v>
      </c>
      <c r="N500" s="3" t="s">
        <v>4375</v>
      </c>
      <c r="O500" s="3">
        <v>6</v>
      </c>
      <c r="P500" s="3" t="s">
        <v>4376</v>
      </c>
      <c r="Q500" s="3">
        <v>6</v>
      </c>
      <c r="R500" s="3" t="s">
        <v>4377</v>
      </c>
      <c r="S500" s="3" t="s">
        <v>90</v>
      </c>
      <c r="T500" s="3" t="s">
        <v>4378</v>
      </c>
      <c r="U500" s="3" t="s">
        <v>91</v>
      </c>
      <c r="V500" s="3" t="s">
        <v>4158</v>
      </c>
      <c r="W500" s="3" t="s">
        <v>48</v>
      </c>
      <c r="X500" s="3" t="s">
        <v>4175</v>
      </c>
      <c r="Y500" s="3">
        <v>3</v>
      </c>
      <c r="Z500" s="3" t="s">
        <v>4379</v>
      </c>
      <c r="AA500" s="3">
        <v>7</v>
      </c>
      <c r="AB500" s="3">
        <v>69</v>
      </c>
      <c r="AC500" s="3" t="s">
        <v>4380</v>
      </c>
      <c r="AD500" s="3" t="s">
        <v>54</v>
      </c>
      <c r="AE500" s="3" t="s">
        <v>4288</v>
      </c>
      <c r="AF500" s="3">
        <v>7</v>
      </c>
      <c r="AG500" s="3" t="s">
        <v>4381</v>
      </c>
      <c r="AH500" s="3" t="s">
        <v>197</v>
      </c>
      <c r="AI500" s="3">
        <v>9</v>
      </c>
      <c r="AJ500" s="3" t="s">
        <v>4382</v>
      </c>
      <c r="AK500" s="3">
        <v>8</v>
      </c>
      <c r="AL500" s="3" t="s">
        <v>4383</v>
      </c>
      <c r="AM500" s="3" t="s">
        <v>4384</v>
      </c>
      <c r="AN500" s="3" t="s">
        <v>4167</v>
      </c>
      <c r="AO500" s="6">
        <v>0.375</v>
      </c>
      <c r="AP500" s="1">
        <f t="shared" si="161"/>
        <v>5</v>
      </c>
      <c r="AQ500" s="1">
        <f t="shared" si="162"/>
        <v>7</v>
      </c>
      <c r="AR500" s="1">
        <f t="shared" si="163"/>
        <v>6</v>
      </c>
      <c r="AS500" s="1">
        <f t="shared" si="164"/>
        <v>6</v>
      </c>
      <c r="AT500" s="1">
        <f t="shared" si="165"/>
        <v>0</v>
      </c>
      <c r="AU500" s="1">
        <f t="shared" si="166"/>
        <v>0</v>
      </c>
      <c r="AV500" s="1">
        <f t="shared" si="167"/>
        <v>0</v>
      </c>
      <c r="AW500" s="1">
        <f t="shared" si="168"/>
        <v>3</v>
      </c>
      <c r="AX500" s="1">
        <f t="shared" si="169"/>
        <v>7</v>
      </c>
      <c r="AY500" s="1">
        <f t="shared" si="170"/>
        <v>5</v>
      </c>
      <c r="AZ500" s="1">
        <f t="shared" si="171"/>
        <v>7</v>
      </c>
      <c r="BA500" s="1">
        <f t="shared" si="172"/>
        <v>5</v>
      </c>
      <c r="BB500" s="1">
        <f t="shared" si="173"/>
        <v>8</v>
      </c>
      <c r="BC500" s="21">
        <f t="shared" si="158"/>
        <v>4.8</v>
      </c>
      <c r="BD500" s="21">
        <f t="shared" si="159"/>
        <v>0.5</v>
      </c>
      <c r="BE500" s="21">
        <f t="shared" si="160"/>
        <v>6</v>
      </c>
      <c r="BF500" s="21">
        <f t="shared" si="174"/>
        <v>4.5</v>
      </c>
      <c r="BG500" s="3" t="s">
        <v>4150</v>
      </c>
    </row>
    <row r="501" spans="1:59" ht="13" x14ac:dyDescent="0.15">
      <c r="A501" s="2">
        <v>43565.081624953702</v>
      </c>
      <c r="B501" s="3" t="s">
        <v>29</v>
      </c>
      <c r="C501" s="3" t="s">
        <v>4149</v>
      </c>
      <c r="D501" s="3" t="s">
        <v>4150</v>
      </c>
      <c r="E501" s="58" t="s">
        <v>4151</v>
      </c>
      <c r="F501" s="3" t="s">
        <v>187</v>
      </c>
      <c r="G501" s="3" t="s">
        <v>4385</v>
      </c>
      <c r="H501" s="3" t="s">
        <v>35</v>
      </c>
      <c r="I501" s="3">
        <v>4</v>
      </c>
      <c r="J501" s="3" t="s">
        <v>4386</v>
      </c>
      <c r="K501" s="3" t="s">
        <v>38</v>
      </c>
      <c r="L501" s="3">
        <v>1.4</v>
      </c>
      <c r="M501" s="3">
        <v>1.4</v>
      </c>
      <c r="N501" s="3" t="s">
        <v>4387</v>
      </c>
      <c r="O501" s="3">
        <v>7</v>
      </c>
      <c r="P501" s="3" t="s">
        <v>4388</v>
      </c>
      <c r="Q501" s="3">
        <v>8</v>
      </c>
      <c r="R501" s="3" t="s">
        <v>4389</v>
      </c>
      <c r="S501" s="3" t="s">
        <v>44</v>
      </c>
      <c r="T501" s="3" t="s">
        <v>4390</v>
      </c>
      <c r="U501" s="3" t="s">
        <v>91</v>
      </c>
      <c r="V501" s="3" t="s">
        <v>4158</v>
      </c>
      <c r="W501" s="3" t="s">
        <v>48</v>
      </c>
      <c r="X501" s="3" t="s">
        <v>4391</v>
      </c>
      <c r="Y501" s="3" t="s">
        <v>92</v>
      </c>
      <c r="Z501" s="3" t="s">
        <v>4392</v>
      </c>
      <c r="AA501" s="3">
        <v>8</v>
      </c>
      <c r="AB501" s="3">
        <v>65</v>
      </c>
      <c r="AC501" s="3" t="s">
        <v>4393</v>
      </c>
      <c r="AD501" s="3">
        <v>7</v>
      </c>
      <c r="AE501" s="3" t="s">
        <v>4394</v>
      </c>
      <c r="AF501" s="3" t="s">
        <v>275</v>
      </c>
      <c r="AG501" s="3" t="s">
        <v>4395</v>
      </c>
      <c r="AH501" s="3">
        <v>8</v>
      </c>
      <c r="AI501" s="3">
        <v>28</v>
      </c>
      <c r="AJ501" s="3" t="s">
        <v>4396</v>
      </c>
      <c r="AK501" s="3">
        <v>7</v>
      </c>
      <c r="AL501" s="3" t="s">
        <v>4397</v>
      </c>
      <c r="AM501" s="3" t="s">
        <v>4398</v>
      </c>
      <c r="AN501" s="3" t="s">
        <v>4167</v>
      </c>
      <c r="AO501" s="6">
        <v>0.41666666666424135</v>
      </c>
      <c r="AP501" s="1">
        <f t="shared" si="161"/>
        <v>4</v>
      </c>
      <c r="AQ501" s="1">
        <f t="shared" si="162"/>
        <v>5</v>
      </c>
      <c r="AR501" s="1">
        <f t="shared" si="163"/>
        <v>7</v>
      </c>
      <c r="AS501" s="1">
        <f t="shared" si="164"/>
        <v>8</v>
      </c>
      <c r="AT501" s="1">
        <f t="shared" si="165"/>
        <v>5</v>
      </c>
      <c r="AU501" s="1">
        <f t="shared" si="166"/>
        <v>0</v>
      </c>
      <c r="AV501" s="1">
        <f t="shared" si="167"/>
        <v>0</v>
      </c>
      <c r="AW501" s="1">
        <f t="shared" si="168"/>
        <v>5</v>
      </c>
      <c r="AX501" s="1">
        <f t="shared" si="169"/>
        <v>8</v>
      </c>
      <c r="AY501" s="1">
        <f t="shared" si="170"/>
        <v>7</v>
      </c>
      <c r="AZ501" s="1">
        <f t="shared" si="171"/>
        <v>0</v>
      </c>
      <c r="BA501" s="1">
        <f t="shared" si="172"/>
        <v>8</v>
      </c>
      <c r="BB501" s="1">
        <f t="shared" si="173"/>
        <v>7</v>
      </c>
      <c r="BC501" s="21">
        <f t="shared" si="158"/>
        <v>5.8</v>
      </c>
      <c r="BD501" s="21">
        <f t="shared" si="159"/>
        <v>0.83333333333333337</v>
      </c>
      <c r="BE501" s="21">
        <f t="shared" si="160"/>
        <v>6.5</v>
      </c>
      <c r="BF501" s="21">
        <f t="shared" si="174"/>
        <v>5.0666666666666664</v>
      </c>
      <c r="BG501" s="3" t="s">
        <v>4150</v>
      </c>
    </row>
    <row r="502" spans="1:59" ht="13" x14ac:dyDescent="0.15">
      <c r="A502" s="2">
        <v>43565.090703622685</v>
      </c>
      <c r="B502" s="3" t="s">
        <v>29</v>
      </c>
      <c r="C502" s="3" t="s">
        <v>4149</v>
      </c>
      <c r="D502" s="3" t="s">
        <v>4150</v>
      </c>
      <c r="E502" s="58" t="s">
        <v>4151</v>
      </c>
      <c r="F502" s="3" t="s">
        <v>33</v>
      </c>
      <c r="G502" s="3" t="s">
        <v>4399</v>
      </c>
      <c r="H502" s="3" t="s">
        <v>35</v>
      </c>
      <c r="I502" s="3">
        <v>8</v>
      </c>
      <c r="J502" s="3" t="s">
        <v>4400</v>
      </c>
      <c r="K502" s="3">
        <v>9</v>
      </c>
      <c r="L502" s="3">
        <v>2.8</v>
      </c>
      <c r="M502" s="4">
        <v>2.1</v>
      </c>
      <c r="N502" s="3" t="s">
        <v>4401</v>
      </c>
      <c r="O502" s="3">
        <v>8</v>
      </c>
      <c r="P502" s="3" t="s">
        <v>4402</v>
      </c>
      <c r="Q502" s="3" t="s">
        <v>226</v>
      </c>
      <c r="R502" s="3" t="s">
        <v>4403</v>
      </c>
      <c r="S502" s="3">
        <v>7</v>
      </c>
      <c r="T502" s="3" t="s">
        <v>4404</v>
      </c>
      <c r="U502" s="3">
        <v>9</v>
      </c>
      <c r="V502" s="3" t="s">
        <v>4405</v>
      </c>
      <c r="W502" s="3" t="s">
        <v>48</v>
      </c>
      <c r="X502" s="3" t="s">
        <v>4205</v>
      </c>
      <c r="Y502" s="3">
        <v>4</v>
      </c>
      <c r="Z502" s="3" t="s">
        <v>4406</v>
      </c>
      <c r="AA502" s="3">
        <v>8</v>
      </c>
      <c r="AB502" s="3">
        <v>68</v>
      </c>
      <c r="AC502" s="3" t="s">
        <v>4407</v>
      </c>
      <c r="AD502" s="3">
        <v>7</v>
      </c>
      <c r="AE502" s="3" t="s">
        <v>4408</v>
      </c>
      <c r="AF502" s="3" t="s">
        <v>56</v>
      </c>
      <c r="AG502" s="3" t="s">
        <v>4409</v>
      </c>
      <c r="AH502" s="3">
        <v>7</v>
      </c>
      <c r="AI502" s="3">
        <v>19</v>
      </c>
      <c r="AJ502" s="5"/>
      <c r="AK502" s="3">
        <v>7</v>
      </c>
      <c r="AL502" s="3" t="s">
        <v>4410</v>
      </c>
      <c r="AM502" s="3" t="s">
        <v>4411</v>
      </c>
      <c r="AN502" s="3" t="s">
        <v>4167</v>
      </c>
      <c r="AO502" s="6">
        <v>0.41666666666424135</v>
      </c>
      <c r="AP502" s="1">
        <f t="shared" si="161"/>
        <v>8</v>
      </c>
      <c r="AQ502" s="1">
        <f t="shared" si="162"/>
        <v>9</v>
      </c>
      <c r="AR502" s="1">
        <f t="shared" si="163"/>
        <v>8</v>
      </c>
      <c r="AS502" s="1">
        <f t="shared" si="164"/>
        <v>10</v>
      </c>
      <c r="AT502" s="1">
        <f t="shared" si="165"/>
        <v>7</v>
      </c>
      <c r="AU502" s="1">
        <f t="shared" si="166"/>
        <v>9</v>
      </c>
      <c r="AV502" s="1">
        <f t="shared" si="167"/>
        <v>0</v>
      </c>
      <c r="AW502" s="1">
        <f t="shared" si="168"/>
        <v>4</v>
      </c>
      <c r="AX502" s="1">
        <f t="shared" si="169"/>
        <v>8</v>
      </c>
      <c r="AY502" s="1">
        <f t="shared" si="170"/>
        <v>7</v>
      </c>
      <c r="AZ502" s="1">
        <f t="shared" si="171"/>
        <v>5</v>
      </c>
      <c r="BA502" s="1">
        <f t="shared" si="172"/>
        <v>7</v>
      </c>
      <c r="BB502" s="1">
        <f t="shared" si="173"/>
        <v>7</v>
      </c>
      <c r="BC502" s="21">
        <f t="shared" si="158"/>
        <v>8.4</v>
      </c>
      <c r="BD502" s="21">
        <f t="shared" si="159"/>
        <v>5.166666666666667</v>
      </c>
      <c r="BE502" s="21">
        <f t="shared" si="160"/>
        <v>7</v>
      </c>
      <c r="BF502" s="21">
        <f t="shared" si="174"/>
        <v>7.333333333333333</v>
      </c>
      <c r="BG502" s="3" t="s">
        <v>4150</v>
      </c>
    </row>
    <row r="503" spans="1:59" ht="13" x14ac:dyDescent="0.15">
      <c r="A503" s="2">
        <v>43565.100903252314</v>
      </c>
      <c r="B503" s="3" t="s">
        <v>29</v>
      </c>
      <c r="C503" s="3" t="s">
        <v>4149</v>
      </c>
      <c r="D503" s="3" t="s">
        <v>4150</v>
      </c>
      <c r="E503" s="58" t="s">
        <v>4151</v>
      </c>
      <c r="F503" s="3" t="s">
        <v>33</v>
      </c>
      <c r="G503" s="3" t="s">
        <v>4412</v>
      </c>
      <c r="H503" s="3" t="s">
        <v>35</v>
      </c>
      <c r="I503" s="3" t="s">
        <v>36</v>
      </c>
      <c r="J503" s="3" t="s">
        <v>4374</v>
      </c>
      <c r="K503" s="3">
        <v>7</v>
      </c>
      <c r="L503" s="3">
        <v>2.4</v>
      </c>
      <c r="M503" s="3">
        <v>1.7</v>
      </c>
      <c r="N503" s="3" t="s">
        <v>4413</v>
      </c>
      <c r="O503" s="3">
        <v>8</v>
      </c>
      <c r="P503" s="3" t="s">
        <v>4414</v>
      </c>
      <c r="Q503" s="3">
        <v>7</v>
      </c>
      <c r="R503" s="3" t="s">
        <v>4415</v>
      </c>
      <c r="S503" s="3" t="s">
        <v>44</v>
      </c>
      <c r="T503" s="3" t="s">
        <v>4416</v>
      </c>
      <c r="U503" s="3" t="s">
        <v>91</v>
      </c>
      <c r="V503" s="3" t="s">
        <v>4158</v>
      </c>
      <c r="W503" s="3" t="s">
        <v>48</v>
      </c>
      <c r="X503" s="3" t="s">
        <v>4205</v>
      </c>
      <c r="Y503" s="3">
        <v>4</v>
      </c>
      <c r="Z503" s="3" t="s">
        <v>4417</v>
      </c>
      <c r="AA503" s="3" t="s">
        <v>291</v>
      </c>
      <c r="AB503" s="3">
        <v>65</v>
      </c>
      <c r="AC503" s="3" t="s">
        <v>4418</v>
      </c>
      <c r="AD503" s="3">
        <v>8</v>
      </c>
      <c r="AE503" s="3" t="s">
        <v>4419</v>
      </c>
      <c r="AF503" s="3" t="s">
        <v>56</v>
      </c>
      <c r="AG503" s="3" t="s">
        <v>4420</v>
      </c>
      <c r="AH503" s="3">
        <v>4</v>
      </c>
      <c r="AI503" s="3">
        <v>12</v>
      </c>
      <c r="AJ503" s="3" t="s">
        <v>4421</v>
      </c>
      <c r="AK503" s="3">
        <v>8</v>
      </c>
      <c r="AL503" s="3" t="s">
        <v>4422</v>
      </c>
      <c r="AM503" s="3" t="s">
        <v>4423</v>
      </c>
      <c r="AN503" s="3" t="s">
        <v>4167</v>
      </c>
      <c r="AO503" s="6">
        <v>0.54166666666424135</v>
      </c>
      <c r="AP503" s="1">
        <f t="shared" si="161"/>
        <v>5</v>
      </c>
      <c r="AQ503" s="1">
        <f t="shared" si="162"/>
        <v>7</v>
      </c>
      <c r="AR503" s="1">
        <f t="shared" si="163"/>
        <v>8</v>
      </c>
      <c r="AS503" s="1">
        <f t="shared" si="164"/>
        <v>7</v>
      </c>
      <c r="AT503" s="1">
        <f t="shared" si="165"/>
        <v>5</v>
      </c>
      <c r="AU503" s="1">
        <f t="shared" si="166"/>
        <v>0</v>
      </c>
      <c r="AV503" s="1">
        <f t="shared" si="167"/>
        <v>0</v>
      </c>
      <c r="AW503" s="1">
        <f t="shared" si="168"/>
        <v>4</v>
      </c>
      <c r="AX503" s="1">
        <f t="shared" si="169"/>
        <v>10</v>
      </c>
      <c r="AY503" s="1">
        <f t="shared" si="170"/>
        <v>8</v>
      </c>
      <c r="AZ503" s="1">
        <f t="shared" si="171"/>
        <v>5</v>
      </c>
      <c r="BA503" s="1">
        <f t="shared" si="172"/>
        <v>4</v>
      </c>
      <c r="BB503" s="1">
        <f t="shared" si="173"/>
        <v>8</v>
      </c>
      <c r="BC503" s="21">
        <f t="shared" si="158"/>
        <v>6.4</v>
      </c>
      <c r="BD503" s="21">
        <f t="shared" si="159"/>
        <v>0.66666666666666663</v>
      </c>
      <c r="BE503" s="21">
        <f t="shared" si="160"/>
        <v>6.833333333333333</v>
      </c>
      <c r="BF503" s="21">
        <f t="shared" si="174"/>
        <v>5.5</v>
      </c>
      <c r="BG503" s="3" t="s">
        <v>4150</v>
      </c>
    </row>
    <row r="504" spans="1:59" ht="13" x14ac:dyDescent="0.15">
      <c r="A504" s="2">
        <v>43565.111378900459</v>
      </c>
      <c r="B504" s="3" t="s">
        <v>29</v>
      </c>
      <c r="C504" s="3" t="s">
        <v>4149</v>
      </c>
      <c r="D504" s="3" t="s">
        <v>4150</v>
      </c>
      <c r="E504" s="58" t="s">
        <v>4151</v>
      </c>
      <c r="F504" s="3" t="s">
        <v>33</v>
      </c>
      <c r="G504" s="3" t="s">
        <v>4424</v>
      </c>
      <c r="H504" s="3" t="s">
        <v>264</v>
      </c>
      <c r="I504" s="3">
        <v>4</v>
      </c>
      <c r="J504" s="3" t="s">
        <v>4425</v>
      </c>
      <c r="K504" s="3">
        <v>6</v>
      </c>
      <c r="L504" s="3">
        <v>2.2000000000000002</v>
      </c>
      <c r="M504" s="3">
        <v>1.5</v>
      </c>
      <c r="N504" s="3" t="s">
        <v>4426</v>
      </c>
      <c r="O504" s="3">
        <v>7</v>
      </c>
      <c r="P504" s="3" t="s">
        <v>4427</v>
      </c>
      <c r="Q504" s="3">
        <v>6</v>
      </c>
      <c r="R504" s="3" t="s">
        <v>4428</v>
      </c>
      <c r="S504" s="3" t="s">
        <v>90</v>
      </c>
      <c r="T504" s="3" t="s">
        <v>4378</v>
      </c>
      <c r="U504" s="3" t="s">
        <v>91</v>
      </c>
      <c r="V504" s="3" t="s">
        <v>4158</v>
      </c>
      <c r="W504" s="3" t="s">
        <v>48</v>
      </c>
      <c r="X504" s="3" t="s">
        <v>4205</v>
      </c>
      <c r="Y504" s="3">
        <v>4</v>
      </c>
      <c r="Z504" s="3" t="s">
        <v>4429</v>
      </c>
      <c r="AA504" s="3">
        <v>9</v>
      </c>
      <c r="AB504" s="3">
        <v>62</v>
      </c>
      <c r="AC504" s="3" t="s">
        <v>4430</v>
      </c>
      <c r="AD504" s="3">
        <v>9</v>
      </c>
      <c r="AE504" s="3" t="s">
        <v>4431</v>
      </c>
      <c r="AF504" s="3" t="s">
        <v>56</v>
      </c>
      <c r="AG504" s="3" t="s">
        <v>4432</v>
      </c>
      <c r="AH504" s="3" t="s">
        <v>197</v>
      </c>
      <c r="AI504" s="3">
        <v>16</v>
      </c>
      <c r="AJ504" s="3" t="s">
        <v>4433</v>
      </c>
      <c r="AK504" s="3" t="s">
        <v>111</v>
      </c>
      <c r="AL504" s="3" t="s">
        <v>4434</v>
      </c>
      <c r="AM504" s="3" t="s">
        <v>4435</v>
      </c>
      <c r="AN504" s="3" t="s">
        <v>4167</v>
      </c>
      <c r="AO504" s="6">
        <v>0.54166666666424135</v>
      </c>
      <c r="AP504" s="1">
        <f t="shared" si="161"/>
        <v>4</v>
      </c>
      <c r="AQ504" s="1">
        <f t="shared" si="162"/>
        <v>6</v>
      </c>
      <c r="AR504" s="1">
        <f t="shared" si="163"/>
        <v>7</v>
      </c>
      <c r="AS504" s="1">
        <f t="shared" si="164"/>
        <v>6</v>
      </c>
      <c r="AT504" s="1">
        <f t="shared" si="165"/>
        <v>0</v>
      </c>
      <c r="AU504" s="1">
        <f t="shared" si="166"/>
        <v>0</v>
      </c>
      <c r="AV504" s="1">
        <f t="shared" si="167"/>
        <v>0</v>
      </c>
      <c r="AW504" s="1">
        <f t="shared" si="168"/>
        <v>4</v>
      </c>
      <c r="AX504" s="1">
        <f t="shared" si="169"/>
        <v>9</v>
      </c>
      <c r="AY504" s="1">
        <f t="shared" si="170"/>
        <v>9</v>
      </c>
      <c r="AZ504" s="1">
        <f t="shared" si="171"/>
        <v>5</v>
      </c>
      <c r="BA504" s="1">
        <f t="shared" si="172"/>
        <v>5</v>
      </c>
      <c r="BB504" s="1">
        <f t="shared" si="173"/>
        <v>5</v>
      </c>
      <c r="BC504" s="21">
        <f t="shared" si="158"/>
        <v>4.5999999999999996</v>
      </c>
      <c r="BD504" s="21">
        <f t="shared" si="159"/>
        <v>0.66666666666666663</v>
      </c>
      <c r="BE504" s="21">
        <f t="shared" si="160"/>
        <v>7</v>
      </c>
      <c r="BF504" s="21">
        <f t="shared" si="174"/>
        <v>4.333333333333333</v>
      </c>
      <c r="BG504" s="3" t="s">
        <v>4150</v>
      </c>
    </row>
    <row r="505" spans="1:59" ht="13" x14ac:dyDescent="0.15">
      <c r="A505" s="2">
        <v>43559.642372187503</v>
      </c>
      <c r="B505" s="3" t="s">
        <v>29</v>
      </c>
      <c r="C505" s="3" t="s">
        <v>4436</v>
      </c>
      <c r="D505" s="3" t="s">
        <v>4437</v>
      </c>
      <c r="E505" s="58" t="s">
        <v>4438</v>
      </c>
      <c r="F505" s="3" t="s">
        <v>64</v>
      </c>
      <c r="G505" s="3" t="s">
        <v>4439</v>
      </c>
      <c r="H505" s="3" t="s">
        <v>35</v>
      </c>
      <c r="I505" s="3" t="s">
        <v>36</v>
      </c>
      <c r="J505" s="3" t="s">
        <v>4440</v>
      </c>
      <c r="K505" s="3" t="s">
        <v>38</v>
      </c>
      <c r="L505" s="5">
        <v>1.4</v>
      </c>
      <c r="M505" s="5">
        <v>0.9</v>
      </c>
      <c r="N505" s="5"/>
      <c r="O505" s="3">
        <v>7</v>
      </c>
      <c r="P505" s="5"/>
      <c r="Q505" s="3">
        <v>4</v>
      </c>
      <c r="R505" s="5"/>
      <c r="S505" s="3">
        <v>6</v>
      </c>
      <c r="T505" s="5"/>
      <c r="U505" s="3" t="s">
        <v>46</v>
      </c>
      <c r="V505" s="5"/>
      <c r="W505" s="3" t="s">
        <v>48</v>
      </c>
      <c r="X505" s="5"/>
      <c r="Y505" s="3">
        <v>4</v>
      </c>
      <c r="Z505" s="5"/>
      <c r="AA505" s="3" t="s">
        <v>52</v>
      </c>
      <c r="AB505" s="5"/>
      <c r="AC505" s="3" t="s">
        <v>4441</v>
      </c>
      <c r="AD505" s="3">
        <v>7</v>
      </c>
      <c r="AE505" s="5"/>
      <c r="AF505" s="3">
        <v>3</v>
      </c>
      <c r="AG505" s="5"/>
      <c r="AH505" s="3" t="s">
        <v>197</v>
      </c>
      <c r="AI505" s="3">
        <v>15</v>
      </c>
      <c r="AJ505" s="5"/>
      <c r="AK505" s="3">
        <v>6</v>
      </c>
      <c r="AL505" s="5"/>
      <c r="AM505" s="5"/>
      <c r="AN505" s="3" t="s">
        <v>4442</v>
      </c>
      <c r="AO505" s="6">
        <v>0.41666666666424135</v>
      </c>
      <c r="AP505" s="1">
        <f t="shared" si="161"/>
        <v>5</v>
      </c>
      <c r="AQ505" s="1">
        <f t="shared" si="162"/>
        <v>5</v>
      </c>
      <c r="AR505" s="1">
        <f t="shared" si="163"/>
        <v>7</v>
      </c>
      <c r="AS505" s="1">
        <f t="shared" si="164"/>
        <v>4</v>
      </c>
      <c r="AT505" s="1">
        <f t="shared" si="165"/>
        <v>6</v>
      </c>
      <c r="AU505" s="1">
        <f t="shared" si="166"/>
        <v>5</v>
      </c>
      <c r="AV505" s="1">
        <f t="shared" si="167"/>
        <v>0</v>
      </c>
      <c r="AW505" s="1">
        <f t="shared" si="168"/>
        <v>4</v>
      </c>
      <c r="AX505" s="1">
        <f t="shared" si="169"/>
        <v>5</v>
      </c>
      <c r="AY505" s="1">
        <f t="shared" si="170"/>
        <v>7</v>
      </c>
      <c r="AZ505" s="1">
        <f t="shared" si="171"/>
        <v>3</v>
      </c>
      <c r="BA505" s="1">
        <f t="shared" si="172"/>
        <v>5</v>
      </c>
      <c r="BB505" s="1">
        <f t="shared" si="173"/>
        <v>6</v>
      </c>
      <c r="BC505" s="21">
        <f t="shared" si="158"/>
        <v>5.4</v>
      </c>
      <c r="BD505" s="21">
        <f t="shared" si="159"/>
        <v>3.1666666666666665</v>
      </c>
      <c r="BE505" s="21">
        <f t="shared" si="160"/>
        <v>5</v>
      </c>
      <c r="BF505" s="21">
        <f t="shared" si="174"/>
        <v>4.9333333333333336</v>
      </c>
      <c r="BG505" s="3" t="s">
        <v>4437</v>
      </c>
    </row>
    <row r="506" spans="1:59" ht="13" x14ac:dyDescent="0.15">
      <c r="A506" s="2">
        <v>43559.649539548613</v>
      </c>
      <c r="B506" s="3" t="s">
        <v>29</v>
      </c>
      <c r="C506" s="3" t="s">
        <v>4443</v>
      </c>
      <c r="D506" s="3" t="s">
        <v>4437</v>
      </c>
      <c r="E506" s="58" t="s">
        <v>4438</v>
      </c>
      <c r="F506" s="3" t="s">
        <v>187</v>
      </c>
      <c r="G506" s="3" t="s">
        <v>4444</v>
      </c>
      <c r="H506" s="3" t="s">
        <v>35</v>
      </c>
      <c r="I506" s="3">
        <v>3</v>
      </c>
      <c r="J506" s="5"/>
      <c r="K506" s="3">
        <v>6</v>
      </c>
      <c r="L506" s="5">
        <v>2.2000000000000002</v>
      </c>
      <c r="M506" s="5">
        <v>2.2000000000000002</v>
      </c>
      <c r="N506" s="5"/>
      <c r="O506" s="3" t="s">
        <v>87</v>
      </c>
      <c r="P506" s="5"/>
      <c r="Q506" s="3">
        <v>7</v>
      </c>
      <c r="R506" s="5"/>
      <c r="S506" s="3" t="s">
        <v>44</v>
      </c>
      <c r="T506" s="5"/>
      <c r="U506" s="3" t="s">
        <v>46</v>
      </c>
      <c r="V506" s="5"/>
      <c r="W506" s="3" t="s">
        <v>48</v>
      </c>
      <c r="X506" s="5"/>
      <c r="Y506" s="3" t="s">
        <v>50</v>
      </c>
      <c r="Z506" s="5"/>
      <c r="AA506" s="3" t="s">
        <v>52</v>
      </c>
      <c r="AB506" s="3">
        <v>74</v>
      </c>
      <c r="AC506" s="5"/>
      <c r="AD506" s="3" t="s">
        <v>54</v>
      </c>
      <c r="AE506" s="5"/>
      <c r="AF506" s="3" t="s">
        <v>275</v>
      </c>
      <c r="AG506" s="5"/>
      <c r="AH506" s="3" t="s">
        <v>58</v>
      </c>
      <c r="AI506" s="3">
        <v>0</v>
      </c>
      <c r="AJ506" s="5"/>
      <c r="AK506" s="3">
        <v>4</v>
      </c>
      <c r="AL506" s="5"/>
      <c r="AM506" s="11" t="s">
        <v>4445</v>
      </c>
      <c r="AN506" s="3" t="s">
        <v>4442</v>
      </c>
      <c r="AO506" s="6">
        <v>0.375</v>
      </c>
      <c r="AP506" s="1">
        <f t="shared" si="161"/>
        <v>3</v>
      </c>
      <c r="AQ506" s="1">
        <f t="shared" si="162"/>
        <v>6</v>
      </c>
      <c r="AR506" s="1">
        <f t="shared" si="163"/>
        <v>10</v>
      </c>
      <c r="AS506" s="1">
        <f t="shared" si="164"/>
        <v>7</v>
      </c>
      <c r="AT506" s="1">
        <f t="shared" si="165"/>
        <v>5</v>
      </c>
      <c r="AU506" s="1">
        <f t="shared" si="166"/>
        <v>5</v>
      </c>
      <c r="AV506" s="1">
        <f t="shared" si="167"/>
        <v>0</v>
      </c>
      <c r="AW506" s="1">
        <f t="shared" si="168"/>
        <v>0</v>
      </c>
      <c r="AX506" s="1">
        <f t="shared" si="169"/>
        <v>5</v>
      </c>
      <c r="AY506" s="1">
        <f t="shared" si="170"/>
        <v>5</v>
      </c>
      <c r="AZ506" s="1">
        <f t="shared" si="171"/>
        <v>0</v>
      </c>
      <c r="BA506" s="1">
        <f t="shared" si="172"/>
        <v>0</v>
      </c>
      <c r="BB506" s="1">
        <f t="shared" si="173"/>
        <v>4</v>
      </c>
      <c r="BC506" s="21">
        <f t="shared" si="158"/>
        <v>6.2</v>
      </c>
      <c r="BD506" s="21">
        <f t="shared" si="159"/>
        <v>2.5</v>
      </c>
      <c r="BE506" s="21">
        <f t="shared" si="160"/>
        <v>2.5</v>
      </c>
      <c r="BF506" s="21">
        <f t="shared" si="174"/>
        <v>4.5</v>
      </c>
      <c r="BG506" s="3" t="s">
        <v>4437</v>
      </c>
    </row>
    <row r="507" spans="1:59" ht="13" x14ac:dyDescent="0.15">
      <c r="A507" s="2">
        <v>43559.690310300924</v>
      </c>
      <c r="B507" s="3" t="s">
        <v>29</v>
      </c>
      <c r="C507" s="3" t="s">
        <v>4443</v>
      </c>
      <c r="D507" s="3" t="s">
        <v>4437</v>
      </c>
      <c r="E507" s="58" t="s">
        <v>4438</v>
      </c>
      <c r="F507" s="3" t="s">
        <v>100</v>
      </c>
      <c r="G507" s="3" t="s">
        <v>4446</v>
      </c>
      <c r="H507" s="3" t="s">
        <v>66</v>
      </c>
      <c r="I507" s="3">
        <v>8</v>
      </c>
      <c r="J507" s="5"/>
      <c r="K507" s="3" t="s">
        <v>38</v>
      </c>
      <c r="L507" s="5">
        <v>1.2</v>
      </c>
      <c r="M507" s="5">
        <v>0.9</v>
      </c>
      <c r="N507" s="3" t="s">
        <v>4447</v>
      </c>
      <c r="O507" s="3" t="s">
        <v>87</v>
      </c>
      <c r="P507" s="5"/>
      <c r="Q507" s="3" t="s">
        <v>42</v>
      </c>
      <c r="R507" s="3" t="s">
        <v>4448</v>
      </c>
      <c r="S507" s="3" t="s">
        <v>90</v>
      </c>
      <c r="T507" s="5"/>
      <c r="U507" s="3" t="s">
        <v>46</v>
      </c>
      <c r="V507" s="5"/>
      <c r="W507" s="3" t="s">
        <v>48</v>
      </c>
      <c r="X507" s="5"/>
      <c r="Y507" s="3">
        <v>3</v>
      </c>
      <c r="Z507" s="5"/>
      <c r="AA507" s="3" t="s">
        <v>52</v>
      </c>
      <c r="AB507" s="3">
        <v>75</v>
      </c>
      <c r="AC507" s="5"/>
      <c r="AD507" s="3" t="s">
        <v>54</v>
      </c>
      <c r="AE507" s="3" t="s">
        <v>4449</v>
      </c>
      <c r="AF507" s="3" t="s">
        <v>275</v>
      </c>
      <c r="AG507" s="5"/>
      <c r="AH507" s="3" t="s">
        <v>197</v>
      </c>
      <c r="AI507" s="3">
        <v>15</v>
      </c>
      <c r="AJ507" s="5"/>
      <c r="AK507" s="3">
        <v>7</v>
      </c>
      <c r="AL507" s="5"/>
      <c r="AM507" s="3" t="s">
        <v>4450</v>
      </c>
      <c r="AN507" s="3" t="s">
        <v>4442</v>
      </c>
      <c r="AO507" s="6">
        <v>0.625</v>
      </c>
      <c r="AP507" s="1">
        <f t="shared" si="161"/>
        <v>8</v>
      </c>
      <c r="AQ507" s="1">
        <f t="shared" si="162"/>
        <v>5</v>
      </c>
      <c r="AR507" s="1">
        <f t="shared" si="163"/>
        <v>10</v>
      </c>
      <c r="AS507" s="1">
        <f t="shared" si="164"/>
        <v>5</v>
      </c>
      <c r="AT507" s="1">
        <f t="shared" si="165"/>
        <v>0</v>
      </c>
      <c r="AU507" s="1">
        <f t="shared" si="166"/>
        <v>5</v>
      </c>
      <c r="AV507" s="1">
        <f t="shared" si="167"/>
        <v>0</v>
      </c>
      <c r="AW507" s="1">
        <f t="shared" si="168"/>
        <v>3</v>
      </c>
      <c r="AX507" s="1">
        <f t="shared" si="169"/>
        <v>5</v>
      </c>
      <c r="AY507" s="1">
        <f t="shared" si="170"/>
        <v>5</v>
      </c>
      <c r="AZ507" s="1">
        <f t="shared" si="171"/>
        <v>0</v>
      </c>
      <c r="BA507" s="1">
        <f t="shared" si="172"/>
        <v>5</v>
      </c>
      <c r="BB507" s="1">
        <f t="shared" si="173"/>
        <v>7</v>
      </c>
      <c r="BC507" s="21">
        <f t="shared" si="158"/>
        <v>5.6</v>
      </c>
      <c r="BD507" s="21">
        <f t="shared" si="159"/>
        <v>3</v>
      </c>
      <c r="BE507" s="21">
        <f t="shared" si="160"/>
        <v>4.166666666666667</v>
      </c>
      <c r="BF507" s="21">
        <f t="shared" si="174"/>
        <v>4.9333333333333336</v>
      </c>
      <c r="BG507" s="3" t="s">
        <v>4437</v>
      </c>
    </row>
    <row r="508" spans="1:59" ht="13" x14ac:dyDescent="0.15">
      <c r="A508" s="2">
        <v>43560.514190243055</v>
      </c>
      <c r="B508" s="3" t="s">
        <v>29</v>
      </c>
      <c r="C508" s="3" t="s">
        <v>4443</v>
      </c>
      <c r="D508" s="3" t="s">
        <v>4437</v>
      </c>
      <c r="E508" s="58" t="s">
        <v>4438</v>
      </c>
      <c r="F508" s="3" t="s">
        <v>64</v>
      </c>
      <c r="G508" s="3" t="s">
        <v>4451</v>
      </c>
      <c r="H508" s="3" t="s">
        <v>35</v>
      </c>
      <c r="I508" s="3">
        <v>7</v>
      </c>
      <c r="J508" s="5"/>
      <c r="K508" s="3">
        <v>9</v>
      </c>
      <c r="L508" s="5">
        <v>1.6</v>
      </c>
      <c r="M508" s="5">
        <v>1.2</v>
      </c>
      <c r="N508" s="5"/>
      <c r="O508" s="3" t="s">
        <v>87</v>
      </c>
      <c r="P508" s="5"/>
      <c r="Q508" s="3" t="s">
        <v>226</v>
      </c>
      <c r="R508" s="5"/>
      <c r="S508" s="3" t="s">
        <v>44</v>
      </c>
      <c r="T508" s="5"/>
      <c r="U508" s="3" t="s">
        <v>46</v>
      </c>
      <c r="V508" s="5"/>
      <c r="W508" s="3" t="s">
        <v>48</v>
      </c>
      <c r="X508" s="5"/>
      <c r="Y508" s="3" t="s">
        <v>50</v>
      </c>
      <c r="Z508" s="5"/>
      <c r="AA508" s="3" t="s">
        <v>52</v>
      </c>
      <c r="AB508" s="5"/>
      <c r="AC508" s="3">
        <v>72</v>
      </c>
      <c r="AD508" s="3" t="s">
        <v>54</v>
      </c>
      <c r="AE508" s="5"/>
      <c r="AF508" s="3" t="s">
        <v>275</v>
      </c>
      <c r="AG508" s="5"/>
      <c r="AH508" s="3">
        <v>3</v>
      </c>
      <c r="AI508" s="5"/>
      <c r="AJ508" s="5"/>
      <c r="AK508" s="3" t="s">
        <v>111</v>
      </c>
      <c r="AL508" s="5"/>
      <c r="AM508" s="3" t="s">
        <v>4452</v>
      </c>
      <c r="AN508" s="3" t="s">
        <v>4442</v>
      </c>
      <c r="AO508" s="6">
        <v>0.45833333333575865</v>
      </c>
      <c r="AP508" s="1">
        <f t="shared" si="161"/>
        <v>7</v>
      </c>
      <c r="AQ508" s="1">
        <f t="shared" si="162"/>
        <v>9</v>
      </c>
      <c r="AR508" s="1">
        <f t="shared" si="163"/>
        <v>10</v>
      </c>
      <c r="AS508" s="1">
        <f t="shared" si="164"/>
        <v>10</v>
      </c>
      <c r="AT508" s="1">
        <f t="shared" si="165"/>
        <v>5</v>
      </c>
      <c r="AU508" s="1">
        <f t="shared" si="166"/>
        <v>5</v>
      </c>
      <c r="AV508" s="1">
        <f t="shared" si="167"/>
        <v>0</v>
      </c>
      <c r="AW508" s="1">
        <f t="shared" si="168"/>
        <v>0</v>
      </c>
      <c r="AX508" s="1">
        <f t="shared" si="169"/>
        <v>5</v>
      </c>
      <c r="AY508" s="1">
        <f t="shared" si="170"/>
        <v>5</v>
      </c>
      <c r="AZ508" s="1">
        <f t="shared" si="171"/>
        <v>0</v>
      </c>
      <c r="BA508" s="1">
        <f t="shared" si="172"/>
        <v>3</v>
      </c>
      <c r="BB508" s="1">
        <f t="shared" si="173"/>
        <v>5</v>
      </c>
      <c r="BC508" s="21">
        <f t="shared" si="158"/>
        <v>8.1999999999999993</v>
      </c>
      <c r="BD508" s="21">
        <f t="shared" si="159"/>
        <v>2.5</v>
      </c>
      <c r="BE508" s="21">
        <f t="shared" si="160"/>
        <v>3.5</v>
      </c>
      <c r="BF508" s="21">
        <f t="shared" si="174"/>
        <v>5.8</v>
      </c>
      <c r="BG508" s="3" t="s">
        <v>4437</v>
      </c>
    </row>
    <row r="509" spans="1:59" ht="13" x14ac:dyDescent="0.15">
      <c r="A509" s="2">
        <v>43560.56041471065</v>
      </c>
      <c r="B509" s="3" t="s">
        <v>29</v>
      </c>
      <c r="C509" s="3" t="s">
        <v>4453</v>
      </c>
      <c r="D509" s="3" t="s">
        <v>4437</v>
      </c>
      <c r="E509" s="58" t="s">
        <v>4438</v>
      </c>
      <c r="F509" s="3" t="s">
        <v>64</v>
      </c>
      <c r="G509" s="3" t="s">
        <v>4454</v>
      </c>
      <c r="H509" s="3" t="s">
        <v>35</v>
      </c>
      <c r="I509" s="3">
        <v>7</v>
      </c>
      <c r="J509" s="5"/>
      <c r="K509" s="3">
        <v>9</v>
      </c>
      <c r="L509" s="5">
        <v>1.6</v>
      </c>
      <c r="M509" s="5">
        <v>1.2</v>
      </c>
      <c r="N509" s="5"/>
      <c r="O509" s="3" t="s">
        <v>87</v>
      </c>
      <c r="P509" s="5"/>
      <c r="Q509" s="3" t="s">
        <v>226</v>
      </c>
      <c r="R509" s="5"/>
      <c r="S509" s="3" t="s">
        <v>44</v>
      </c>
      <c r="T509" s="5"/>
      <c r="U509" s="3">
        <v>7</v>
      </c>
      <c r="V509" s="5"/>
      <c r="W509" s="3" t="s">
        <v>48</v>
      </c>
      <c r="X509" s="3" t="s">
        <v>4455</v>
      </c>
      <c r="Y509" s="3" t="s">
        <v>50</v>
      </c>
      <c r="Z509" s="5"/>
      <c r="AA509" s="3">
        <v>6</v>
      </c>
      <c r="AB509" s="3">
        <v>69</v>
      </c>
      <c r="AC509" s="5"/>
      <c r="AD509" s="3">
        <v>6</v>
      </c>
      <c r="AE509" s="5"/>
      <c r="AF509" s="3" t="s">
        <v>275</v>
      </c>
      <c r="AG509" s="5"/>
      <c r="AH509" s="3">
        <v>4</v>
      </c>
      <c r="AI509" s="5"/>
      <c r="AJ509" s="5"/>
      <c r="AK509" s="3">
        <v>6</v>
      </c>
      <c r="AL509" s="5"/>
      <c r="AM509" s="3" t="s">
        <v>4456</v>
      </c>
      <c r="AN509" s="3" t="s">
        <v>4442</v>
      </c>
      <c r="AO509" s="6">
        <v>0.46597222222044365</v>
      </c>
      <c r="AP509" s="1">
        <f t="shared" si="161"/>
        <v>7</v>
      </c>
      <c r="AQ509" s="1">
        <f t="shared" si="162"/>
        <v>9</v>
      </c>
      <c r="AR509" s="1">
        <f t="shared" si="163"/>
        <v>10</v>
      </c>
      <c r="AS509" s="1">
        <f t="shared" si="164"/>
        <v>10</v>
      </c>
      <c r="AT509" s="1">
        <f t="shared" si="165"/>
        <v>5</v>
      </c>
      <c r="AU509" s="1">
        <f t="shared" si="166"/>
        <v>7</v>
      </c>
      <c r="AV509" s="1">
        <f t="shared" si="167"/>
        <v>0</v>
      </c>
      <c r="AW509" s="1">
        <f t="shared" si="168"/>
        <v>0</v>
      </c>
      <c r="AX509" s="1">
        <f t="shared" si="169"/>
        <v>6</v>
      </c>
      <c r="AY509" s="1">
        <f t="shared" si="170"/>
        <v>6</v>
      </c>
      <c r="AZ509" s="1">
        <f t="shared" si="171"/>
        <v>0</v>
      </c>
      <c r="BA509" s="1">
        <f t="shared" si="172"/>
        <v>4</v>
      </c>
      <c r="BB509" s="1">
        <f t="shared" si="173"/>
        <v>6</v>
      </c>
      <c r="BC509" s="21">
        <f t="shared" si="158"/>
        <v>8.1999999999999993</v>
      </c>
      <c r="BD509" s="21">
        <f t="shared" si="159"/>
        <v>3.5</v>
      </c>
      <c r="BE509" s="21">
        <f t="shared" si="160"/>
        <v>4.333333333333333</v>
      </c>
      <c r="BF509" s="21">
        <f t="shared" si="174"/>
        <v>6.2666666666666666</v>
      </c>
      <c r="BG509" s="3" t="s">
        <v>4437</v>
      </c>
    </row>
    <row r="510" spans="1:59" ht="13" x14ac:dyDescent="0.15">
      <c r="A510" s="2">
        <v>43560.568442245371</v>
      </c>
      <c r="B510" s="3" t="s">
        <v>29</v>
      </c>
      <c r="C510" s="3" t="s">
        <v>4457</v>
      </c>
      <c r="D510" s="3" t="s">
        <v>4437</v>
      </c>
      <c r="E510" s="58" t="s">
        <v>4438</v>
      </c>
      <c r="F510" s="3" t="s">
        <v>113</v>
      </c>
      <c r="G510" s="3" t="s">
        <v>4458</v>
      </c>
      <c r="H510" s="3" t="s">
        <v>66</v>
      </c>
      <c r="I510" s="3">
        <v>3</v>
      </c>
      <c r="J510" s="5"/>
      <c r="K510" s="3">
        <v>7</v>
      </c>
      <c r="L510" s="5">
        <v>1.3</v>
      </c>
      <c r="M510" s="5">
        <v>1.3</v>
      </c>
      <c r="N510" s="5"/>
      <c r="O510" s="3" t="s">
        <v>87</v>
      </c>
      <c r="P510" s="5"/>
      <c r="Q510" s="3" t="s">
        <v>226</v>
      </c>
      <c r="R510" s="5"/>
      <c r="S510" s="3" t="s">
        <v>44</v>
      </c>
      <c r="T510" s="5"/>
      <c r="U510" s="3" t="s">
        <v>46</v>
      </c>
      <c r="V510" s="5"/>
      <c r="W510" s="3">
        <v>6</v>
      </c>
      <c r="X510" s="5"/>
      <c r="Y510" s="3">
        <v>4</v>
      </c>
      <c r="Z510" s="5"/>
      <c r="AA510" s="3">
        <v>6</v>
      </c>
      <c r="AB510" s="3">
        <v>69</v>
      </c>
      <c r="AC510" s="5"/>
      <c r="AD510" s="3">
        <v>6</v>
      </c>
      <c r="AE510" s="5"/>
      <c r="AF510" s="3" t="s">
        <v>275</v>
      </c>
      <c r="AG510" s="5"/>
      <c r="AH510" s="3" t="s">
        <v>197</v>
      </c>
      <c r="AI510" s="3">
        <v>18</v>
      </c>
      <c r="AJ510" s="5"/>
      <c r="AK510" s="3">
        <v>4</v>
      </c>
      <c r="AL510" s="5"/>
      <c r="AM510" s="3" t="s">
        <v>4459</v>
      </c>
      <c r="AN510" s="3" t="s">
        <v>4442</v>
      </c>
      <c r="AO510" s="6">
        <v>0.66666666666424135</v>
      </c>
      <c r="AP510" s="1">
        <f t="shared" si="161"/>
        <v>3</v>
      </c>
      <c r="AQ510" s="1">
        <f t="shared" si="162"/>
        <v>7</v>
      </c>
      <c r="AR510" s="1">
        <f t="shared" si="163"/>
        <v>10</v>
      </c>
      <c r="AS510" s="1">
        <f t="shared" si="164"/>
        <v>10</v>
      </c>
      <c r="AT510" s="1">
        <f t="shared" si="165"/>
        <v>5</v>
      </c>
      <c r="AU510" s="1">
        <f t="shared" si="166"/>
        <v>5</v>
      </c>
      <c r="AV510" s="1">
        <f t="shared" si="167"/>
        <v>6</v>
      </c>
      <c r="AW510" s="1">
        <f t="shared" si="168"/>
        <v>4</v>
      </c>
      <c r="AX510" s="1">
        <f t="shared" si="169"/>
        <v>6</v>
      </c>
      <c r="AY510" s="1">
        <f t="shared" si="170"/>
        <v>6</v>
      </c>
      <c r="AZ510" s="1">
        <f t="shared" si="171"/>
        <v>0</v>
      </c>
      <c r="BA510" s="1">
        <f t="shared" si="172"/>
        <v>5</v>
      </c>
      <c r="BB510" s="1">
        <f t="shared" si="173"/>
        <v>4</v>
      </c>
      <c r="BC510" s="21">
        <f t="shared" si="158"/>
        <v>7</v>
      </c>
      <c r="BD510" s="21">
        <f t="shared" si="159"/>
        <v>5.166666666666667</v>
      </c>
      <c r="BE510" s="21">
        <f t="shared" si="160"/>
        <v>4.666666666666667</v>
      </c>
      <c r="BF510" s="21">
        <f t="shared" si="174"/>
        <v>5.8666666666666663</v>
      </c>
      <c r="BG510" s="3" t="s">
        <v>4437</v>
      </c>
    </row>
    <row r="511" spans="1:59" ht="13" x14ac:dyDescent="0.15">
      <c r="A511" s="2">
        <v>43560.576336527782</v>
      </c>
      <c r="B511" s="3" t="s">
        <v>29</v>
      </c>
      <c r="C511" s="3" t="s">
        <v>4443</v>
      </c>
      <c r="D511" s="3" t="s">
        <v>4437</v>
      </c>
      <c r="E511" s="58" t="s">
        <v>4438</v>
      </c>
      <c r="F511" s="3" t="s">
        <v>113</v>
      </c>
      <c r="G511" s="3" t="s">
        <v>4460</v>
      </c>
      <c r="H511" s="3" t="s">
        <v>35</v>
      </c>
      <c r="I511" s="3">
        <v>8</v>
      </c>
      <c r="J511" s="5"/>
      <c r="K511" s="3">
        <v>8</v>
      </c>
      <c r="L511" s="5">
        <v>1.5</v>
      </c>
      <c r="M511" s="5">
        <v>1.5</v>
      </c>
      <c r="N511" s="5"/>
      <c r="O511" s="3" t="s">
        <v>87</v>
      </c>
      <c r="P511" s="5"/>
      <c r="Q511" s="3" t="s">
        <v>226</v>
      </c>
      <c r="R511" s="5"/>
      <c r="S511" s="3" t="s">
        <v>44</v>
      </c>
      <c r="T511" s="5"/>
      <c r="U511" s="3" t="s">
        <v>46</v>
      </c>
      <c r="V511" s="5"/>
      <c r="W511" s="3" t="s">
        <v>48</v>
      </c>
      <c r="X511" s="5"/>
      <c r="Y511" s="3" t="s">
        <v>50</v>
      </c>
      <c r="Z511" s="5"/>
      <c r="AA511" s="3">
        <v>6</v>
      </c>
      <c r="AB511" s="3">
        <v>68</v>
      </c>
      <c r="AC511" s="5"/>
      <c r="AD511" s="3">
        <v>6</v>
      </c>
      <c r="AE511" s="5"/>
      <c r="AF511" s="3" t="s">
        <v>275</v>
      </c>
      <c r="AG511" s="5"/>
      <c r="AH511" s="3">
        <v>4</v>
      </c>
      <c r="AI511" s="5"/>
      <c r="AJ511" s="5"/>
      <c r="AK511" s="3">
        <v>6</v>
      </c>
      <c r="AL511" s="5"/>
      <c r="AM511" s="3" t="s">
        <v>4461</v>
      </c>
      <c r="AN511" s="3" t="s">
        <v>4442</v>
      </c>
      <c r="AO511" s="6">
        <v>0.40625</v>
      </c>
      <c r="AP511" s="1">
        <f t="shared" si="161"/>
        <v>8</v>
      </c>
      <c r="AQ511" s="1">
        <f t="shared" si="162"/>
        <v>8</v>
      </c>
      <c r="AR511" s="1">
        <f t="shared" si="163"/>
        <v>10</v>
      </c>
      <c r="AS511" s="1">
        <f t="shared" si="164"/>
        <v>10</v>
      </c>
      <c r="AT511" s="1">
        <f t="shared" si="165"/>
        <v>5</v>
      </c>
      <c r="AU511" s="1">
        <f t="shared" si="166"/>
        <v>5</v>
      </c>
      <c r="AV511" s="1">
        <f t="shared" si="167"/>
        <v>0</v>
      </c>
      <c r="AW511" s="1">
        <f t="shared" si="168"/>
        <v>0</v>
      </c>
      <c r="AX511" s="1">
        <f t="shared" si="169"/>
        <v>6</v>
      </c>
      <c r="AY511" s="1">
        <f t="shared" si="170"/>
        <v>6</v>
      </c>
      <c r="AZ511" s="1">
        <f t="shared" si="171"/>
        <v>0</v>
      </c>
      <c r="BA511" s="1">
        <f t="shared" si="172"/>
        <v>4</v>
      </c>
      <c r="BB511" s="1">
        <f t="shared" si="173"/>
        <v>6</v>
      </c>
      <c r="BC511" s="21">
        <f t="shared" si="158"/>
        <v>8.1999999999999993</v>
      </c>
      <c r="BD511" s="21">
        <f t="shared" si="159"/>
        <v>2.5</v>
      </c>
      <c r="BE511" s="21">
        <f t="shared" si="160"/>
        <v>4.333333333333333</v>
      </c>
      <c r="BF511" s="21">
        <f t="shared" si="174"/>
        <v>6.0666666666666664</v>
      </c>
      <c r="BG511" s="3" t="s">
        <v>4437</v>
      </c>
    </row>
    <row r="512" spans="1:59" ht="13" x14ac:dyDescent="0.15">
      <c r="A512" s="2">
        <v>43560.620969502314</v>
      </c>
      <c r="B512" s="3" t="s">
        <v>29</v>
      </c>
      <c r="C512" s="3" t="s">
        <v>4462</v>
      </c>
      <c r="D512" s="3" t="s">
        <v>4437</v>
      </c>
      <c r="E512" s="58" t="s">
        <v>4438</v>
      </c>
      <c r="F512" s="3" t="s">
        <v>113</v>
      </c>
      <c r="G512" s="3" t="s">
        <v>4463</v>
      </c>
      <c r="H512" s="3" t="s">
        <v>66</v>
      </c>
      <c r="I512" s="3">
        <v>4</v>
      </c>
      <c r="J512" s="5"/>
      <c r="K512" s="3">
        <v>8</v>
      </c>
      <c r="L512" s="5">
        <v>1.4</v>
      </c>
      <c r="M512" s="5">
        <v>1.4</v>
      </c>
      <c r="N512" s="5"/>
      <c r="O512" s="3">
        <v>6</v>
      </c>
      <c r="P512" s="5"/>
      <c r="Q512" s="3">
        <v>7</v>
      </c>
      <c r="R512" s="5"/>
      <c r="S512" s="3" t="s">
        <v>44</v>
      </c>
      <c r="T512" s="5"/>
      <c r="U512" s="3" t="s">
        <v>46</v>
      </c>
      <c r="V512" s="5"/>
      <c r="W512" s="3" t="s">
        <v>48</v>
      </c>
      <c r="X512" s="5"/>
      <c r="Y512" s="3" t="s">
        <v>50</v>
      </c>
      <c r="Z512" s="5"/>
      <c r="AA512" s="3" t="s">
        <v>52</v>
      </c>
      <c r="AB512" s="3">
        <v>71</v>
      </c>
      <c r="AC512" s="5"/>
      <c r="AD512" s="3" t="s">
        <v>54</v>
      </c>
      <c r="AE512" s="5"/>
      <c r="AF512" s="3">
        <v>1</v>
      </c>
      <c r="AG512" s="5"/>
      <c r="AH512" s="3" t="s">
        <v>176</v>
      </c>
      <c r="AI512" s="5"/>
      <c r="AJ512" s="5"/>
      <c r="AK512" s="3" t="s">
        <v>111</v>
      </c>
      <c r="AL512" s="5"/>
      <c r="AM512" s="3" t="s">
        <v>4464</v>
      </c>
      <c r="AN512" s="3" t="s">
        <v>4442</v>
      </c>
      <c r="AO512" s="6">
        <v>0.375</v>
      </c>
      <c r="AP512" s="1">
        <f t="shared" si="161"/>
        <v>4</v>
      </c>
      <c r="AQ512" s="1">
        <f t="shared" si="162"/>
        <v>8</v>
      </c>
      <c r="AR512" s="1">
        <f t="shared" si="163"/>
        <v>6</v>
      </c>
      <c r="AS512" s="1">
        <f t="shared" si="164"/>
        <v>7</v>
      </c>
      <c r="AT512" s="1">
        <f t="shared" si="165"/>
        <v>5</v>
      </c>
      <c r="AU512" s="1">
        <f t="shared" si="166"/>
        <v>5</v>
      </c>
      <c r="AV512" s="1">
        <f t="shared" si="167"/>
        <v>0</v>
      </c>
      <c r="AW512" s="1">
        <f t="shared" si="168"/>
        <v>0</v>
      </c>
      <c r="AX512" s="1">
        <f t="shared" si="169"/>
        <v>5</v>
      </c>
      <c r="AY512" s="1">
        <f t="shared" si="170"/>
        <v>5</v>
      </c>
      <c r="AZ512" s="1">
        <f t="shared" si="171"/>
        <v>1</v>
      </c>
      <c r="BA512" s="1">
        <f t="shared" si="172"/>
        <v>10</v>
      </c>
      <c r="BB512" s="1">
        <f t="shared" si="173"/>
        <v>5</v>
      </c>
      <c r="BC512" s="21">
        <f t="shared" si="158"/>
        <v>6</v>
      </c>
      <c r="BD512" s="21">
        <f t="shared" si="159"/>
        <v>2.5</v>
      </c>
      <c r="BE512" s="21">
        <f t="shared" si="160"/>
        <v>6</v>
      </c>
      <c r="BF512" s="21">
        <f t="shared" si="174"/>
        <v>5.2</v>
      </c>
      <c r="BG512" s="3" t="s">
        <v>4437</v>
      </c>
    </row>
    <row r="513" spans="1:59" ht="13" x14ac:dyDescent="0.15">
      <c r="A513" s="2">
        <v>43560.848618425924</v>
      </c>
      <c r="B513" s="3" t="s">
        <v>29</v>
      </c>
      <c r="C513" s="3" t="s">
        <v>4465</v>
      </c>
      <c r="D513" s="3" t="s">
        <v>4437</v>
      </c>
      <c r="E513" s="58" t="s">
        <v>4438</v>
      </c>
      <c r="F513" s="3" t="s">
        <v>64</v>
      </c>
      <c r="G513" s="3" t="s">
        <v>4466</v>
      </c>
      <c r="H513" s="3" t="s">
        <v>66</v>
      </c>
      <c r="I513" s="3" t="s">
        <v>189</v>
      </c>
      <c r="J513" s="5"/>
      <c r="K513" s="3" t="s">
        <v>381</v>
      </c>
      <c r="L513" s="5">
        <v>0</v>
      </c>
      <c r="M513" s="5">
        <v>0</v>
      </c>
      <c r="N513" s="5"/>
      <c r="O513" s="3" t="s">
        <v>191</v>
      </c>
      <c r="P513" s="5"/>
      <c r="Q513" s="3" t="s">
        <v>181</v>
      </c>
      <c r="R513" s="5"/>
      <c r="S513" s="3" t="s">
        <v>90</v>
      </c>
      <c r="T513" s="5"/>
      <c r="U513" s="3" t="s">
        <v>46</v>
      </c>
      <c r="V513" s="5"/>
      <c r="W513" s="3" t="s">
        <v>48</v>
      </c>
      <c r="X513" s="5"/>
      <c r="Y513" s="3" t="s">
        <v>50</v>
      </c>
      <c r="Z513" s="5"/>
      <c r="AA513" s="3" t="s">
        <v>52</v>
      </c>
      <c r="AB513" s="3">
        <v>73</v>
      </c>
      <c r="AC513" s="5"/>
      <c r="AD513" s="3" t="s">
        <v>54</v>
      </c>
      <c r="AE513" s="5"/>
      <c r="AF513" s="3" t="s">
        <v>275</v>
      </c>
      <c r="AG513" s="5"/>
      <c r="AH513" s="3" t="s">
        <v>197</v>
      </c>
      <c r="AI513" s="5"/>
      <c r="AJ513" s="5"/>
      <c r="AK513" s="3">
        <v>4</v>
      </c>
      <c r="AL513" s="5"/>
      <c r="AM513" s="5"/>
      <c r="AN513" s="3" t="s">
        <v>4442</v>
      </c>
      <c r="AO513" s="6">
        <v>0.75</v>
      </c>
      <c r="AP513" s="1">
        <f t="shared" si="161"/>
        <v>0</v>
      </c>
      <c r="AQ513" s="1">
        <f t="shared" si="162"/>
        <v>0</v>
      </c>
      <c r="AR513" s="1">
        <f t="shared" si="163"/>
        <v>0</v>
      </c>
      <c r="AS513" s="1">
        <f t="shared" si="164"/>
        <v>0</v>
      </c>
      <c r="AT513" s="1">
        <f t="shared" si="165"/>
        <v>0</v>
      </c>
      <c r="AU513" s="1">
        <f t="shared" si="166"/>
        <v>5</v>
      </c>
      <c r="AV513" s="1">
        <f t="shared" si="167"/>
        <v>0</v>
      </c>
      <c r="AW513" s="1">
        <f t="shared" si="168"/>
        <v>0</v>
      </c>
      <c r="AX513" s="1">
        <f t="shared" si="169"/>
        <v>5</v>
      </c>
      <c r="AY513" s="1">
        <f t="shared" si="170"/>
        <v>5</v>
      </c>
      <c r="AZ513" s="1">
        <f t="shared" si="171"/>
        <v>0</v>
      </c>
      <c r="BA513" s="1">
        <f t="shared" si="172"/>
        <v>5</v>
      </c>
      <c r="BB513" s="1">
        <f t="shared" si="173"/>
        <v>4</v>
      </c>
      <c r="BC513" s="21">
        <f t="shared" si="158"/>
        <v>0</v>
      </c>
      <c r="BD513" s="21">
        <f t="shared" si="159"/>
        <v>2.5</v>
      </c>
      <c r="BE513" s="21">
        <f t="shared" si="160"/>
        <v>4.166666666666667</v>
      </c>
      <c r="BF513" s="21">
        <f t="shared" si="174"/>
        <v>1.7333333333333334</v>
      </c>
      <c r="BG513" s="3" t="s">
        <v>4437</v>
      </c>
    </row>
    <row r="514" spans="1:59" ht="13" x14ac:dyDescent="0.15">
      <c r="A514" s="2">
        <v>43560.855148287039</v>
      </c>
      <c r="B514" s="3" t="s">
        <v>29</v>
      </c>
      <c r="C514" s="3" t="s">
        <v>4467</v>
      </c>
      <c r="D514" s="3" t="s">
        <v>4437</v>
      </c>
      <c r="E514" s="58" t="s">
        <v>4438</v>
      </c>
      <c r="F514" s="3" t="s">
        <v>168</v>
      </c>
      <c r="G514" s="3" t="s">
        <v>4468</v>
      </c>
      <c r="H514" s="3" t="s">
        <v>66</v>
      </c>
      <c r="I514" s="3">
        <v>7</v>
      </c>
      <c r="J514" s="5"/>
      <c r="K514" s="3">
        <v>8</v>
      </c>
      <c r="L514" s="5">
        <v>1.45</v>
      </c>
      <c r="M514" s="5">
        <v>1.45</v>
      </c>
      <c r="N514" s="5"/>
      <c r="O514" s="3" t="s">
        <v>87</v>
      </c>
      <c r="P514" s="5"/>
      <c r="Q514" s="3">
        <v>6</v>
      </c>
      <c r="R514" s="5"/>
      <c r="S514" s="3" t="s">
        <v>44</v>
      </c>
      <c r="T514" s="5"/>
      <c r="U514" s="3" t="s">
        <v>46</v>
      </c>
      <c r="V514" s="5"/>
      <c r="W514" s="3">
        <v>4</v>
      </c>
      <c r="X514" s="5"/>
      <c r="Y514" s="3" t="s">
        <v>50</v>
      </c>
      <c r="Z514" s="5"/>
      <c r="AA514" s="3">
        <v>6</v>
      </c>
      <c r="AB514" s="3">
        <v>67</v>
      </c>
      <c r="AC514" s="5"/>
      <c r="AD514" s="3" t="s">
        <v>54</v>
      </c>
      <c r="AE514" s="5"/>
      <c r="AF514" s="3">
        <v>3</v>
      </c>
      <c r="AG514" s="5"/>
      <c r="AH514" s="3" t="s">
        <v>197</v>
      </c>
      <c r="AI514" s="5"/>
      <c r="AJ514" s="5"/>
      <c r="AK514" s="3" t="s">
        <v>60</v>
      </c>
      <c r="AL514" s="5"/>
      <c r="AM514" s="5"/>
      <c r="AN514" s="3" t="s">
        <v>4442</v>
      </c>
      <c r="AO514" s="6">
        <v>0.66666666666424135</v>
      </c>
      <c r="AP514" s="1">
        <f t="shared" si="161"/>
        <v>7</v>
      </c>
      <c r="AQ514" s="1">
        <f t="shared" si="162"/>
        <v>8</v>
      </c>
      <c r="AR514" s="1">
        <f t="shared" si="163"/>
        <v>10</v>
      </c>
      <c r="AS514" s="1">
        <f t="shared" si="164"/>
        <v>6</v>
      </c>
      <c r="AT514" s="1">
        <f t="shared" si="165"/>
        <v>5</v>
      </c>
      <c r="AU514" s="1">
        <f t="shared" si="166"/>
        <v>5</v>
      </c>
      <c r="AV514" s="1">
        <f t="shared" si="167"/>
        <v>4</v>
      </c>
      <c r="AW514" s="1">
        <f t="shared" si="168"/>
        <v>0</v>
      </c>
      <c r="AX514" s="1">
        <f t="shared" si="169"/>
        <v>6</v>
      </c>
      <c r="AY514" s="1">
        <f t="shared" si="170"/>
        <v>5</v>
      </c>
      <c r="AZ514" s="1">
        <f t="shared" si="171"/>
        <v>3</v>
      </c>
      <c r="BA514" s="1">
        <f t="shared" si="172"/>
        <v>5</v>
      </c>
      <c r="BB514" s="1">
        <f t="shared" si="173"/>
        <v>10</v>
      </c>
      <c r="BC514" s="21">
        <f t="shared" si="158"/>
        <v>7.2</v>
      </c>
      <c r="BD514" s="21">
        <f t="shared" si="159"/>
        <v>3.8333333333333335</v>
      </c>
      <c r="BE514" s="21">
        <f t="shared" si="160"/>
        <v>5</v>
      </c>
      <c r="BF514" s="21">
        <f t="shared" si="174"/>
        <v>6.3666666666666663</v>
      </c>
      <c r="BG514" s="3" t="s">
        <v>4437</v>
      </c>
    </row>
    <row r="515" spans="1:59" ht="13" x14ac:dyDescent="0.15">
      <c r="A515" s="2">
        <v>43560.863851979171</v>
      </c>
      <c r="B515" s="3" t="s">
        <v>29</v>
      </c>
      <c r="C515" s="3" t="s">
        <v>4469</v>
      </c>
      <c r="D515" s="3" t="s">
        <v>4437</v>
      </c>
      <c r="E515" s="58" t="s">
        <v>4438</v>
      </c>
      <c r="F515" s="3" t="s">
        <v>187</v>
      </c>
      <c r="G515" s="3" t="s">
        <v>4470</v>
      </c>
      <c r="H515" s="3" t="s">
        <v>66</v>
      </c>
      <c r="I515" s="3" t="s">
        <v>189</v>
      </c>
      <c r="J515" s="5"/>
      <c r="K515" s="3" t="s">
        <v>381</v>
      </c>
      <c r="L515" s="5">
        <v>1.4</v>
      </c>
      <c r="M515" s="5">
        <v>1.4</v>
      </c>
      <c r="N515" s="5"/>
      <c r="O515" s="3" t="s">
        <v>191</v>
      </c>
      <c r="P515" s="5"/>
      <c r="Q515" s="3" t="s">
        <v>181</v>
      </c>
      <c r="R515" s="5"/>
      <c r="S515" s="3" t="s">
        <v>90</v>
      </c>
      <c r="T515" s="5"/>
      <c r="U515" s="3" t="s">
        <v>91</v>
      </c>
      <c r="V515" s="5"/>
      <c r="W515" s="3" t="s">
        <v>48</v>
      </c>
      <c r="X515" s="5"/>
      <c r="Y515" s="3" t="s">
        <v>50</v>
      </c>
      <c r="Z515" s="5"/>
      <c r="AA515" s="3" t="s">
        <v>52</v>
      </c>
      <c r="AB515" s="3">
        <v>72</v>
      </c>
      <c r="AC515" s="5"/>
      <c r="AD515" s="3" t="s">
        <v>54</v>
      </c>
      <c r="AE515" s="5"/>
      <c r="AF515" s="3" t="s">
        <v>275</v>
      </c>
      <c r="AG515" s="5"/>
      <c r="AH515" s="3" t="s">
        <v>197</v>
      </c>
      <c r="AI515" s="5"/>
      <c r="AJ515" s="5"/>
      <c r="AK515" s="3">
        <v>4</v>
      </c>
      <c r="AL515" s="5"/>
      <c r="AM515" s="5"/>
      <c r="AN515" s="3" t="s">
        <v>4442</v>
      </c>
      <c r="AO515" s="6">
        <v>0.77777777778101154</v>
      </c>
      <c r="AP515" s="1">
        <f t="shared" si="161"/>
        <v>0</v>
      </c>
      <c r="AQ515" s="1">
        <f t="shared" si="162"/>
        <v>0</v>
      </c>
      <c r="AR515" s="1">
        <f t="shared" si="163"/>
        <v>0</v>
      </c>
      <c r="AS515" s="1">
        <f t="shared" si="164"/>
        <v>0</v>
      </c>
      <c r="AT515" s="1">
        <f t="shared" si="165"/>
        <v>0</v>
      </c>
      <c r="AU515" s="1">
        <f t="shared" si="166"/>
        <v>0</v>
      </c>
      <c r="AV515" s="1">
        <f t="shared" si="167"/>
        <v>0</v>
      </c>
      <c r="AW515" s="1">
        <f t="shared" si="168"/>
        <v>0</v>
      </c>
      <c r="AX515" s="1">
        <f t="shared" si="169"/>
        <v>5</v>
      </c>
      <c r="AY515" s="1">
        <f t="shared" si="170"/>
        <v>5</v>
      </c>
      <c r="AZ515" s="1">
        <f t="shared" si="171"/>
        <v>0</v>
      </c>
      <c r="BA515" s="1">
        <f t="shared" si="172"/>
        <v>5</v>
      </c>
      <c r="BB515" s="1">
        <f t="shared" si="173"/>
        <v>4</v>
      </c>
      <c r="BC515" s="21">
        <f t="shared" ref="BC515:BC578" si="175">((AP515*3)+(AQ515*3)+(AR515*3)+(AS515*3)+(AT515*3))/15</f>
        <v>0</v>
      </c>
      <c r="BD515" s="21">
        <f t="shared" ref="BD515:BD578" si="176">((AU515*3)+(AV515*2)+(AW515*1))/6</f>
        <v>0</v>
      </c>
      <c r="BE515" s="21">
        <f t="shared" ref="BE515:BE578" si="177">((AX515*2)+(AY515*1)+(AZ515*1)+(BA515*2))/6</f>
        <v>4.166666666666667</v>
      </c>
      <c r="BF515" s="21">
        <f t="shared" si="174"/>
        <v>1.2333333333333334</v>
      </c>
      <c r="BG515" s="3" t="s">
        <v>4437</v>
      </c>
    </row>
    <row r="516" spans="1:59" ht="13" x14ac:dyDescent="0.15">
      <c r="A516" s="2">
        <v>43560.881451307869</v>
      </c>
      <c r="B516" s="3" t="s">
        <v>29</v>
      </c>
      <c r="C516" s="3" t="s">
        <v>4471</v>
      </c>
      <c r="D516" s="3" t="s">
        <v>4437</v>
      </c>
      <c r="E516" s="58" t="s">
        <v>4438</v>
      </c>
      <c r="F516" s="3" t="s">
        <v>33</v>
      </c>
      <c r="G516" s="3" t="s">
        <v>4472</v>
      </c>
      <c r="H516" s="3" t="s">
        <v>35</v>
      </c>
      <c r="I516" s="3">
        <v>3</v>
      </c>
      <c r="J516" s="5"/>
      <c r="K516" s="3" t="s">
        <v>38</v>
      </c>
      <c r="L516" s="5">
        <v>1.5</v>
      </c>
      <c r="M516" s="5">
        <v>1.5</v>
      </c>
      <c r="N516" s="5"/>
      <c r="O516" s="3" t="s">
        <v>87</v>
      </c>
      <c r="P516" s="5"/>
      <c r="Q516" s="3" t="s">
        <v>226</v>
      </c>
      <c r="R516" s="5"/>
      <c r="S516" s="3" t="s">
        <v>44</v>
      </c>
      <c r="T516" s="5"/>
      <c r="U516" s="3" t="s">
        <v>46</v>
      </c>
      <c r="V516" s="5"/>
      <c r="W516" s="3">
        <v>3</v>
      </c>
      <c r="X516" s="5"/>
      <c r="Y516" s="3" t="s">
        <v>50</v>
      </c>
      <c r="Z516" s="5"/>
      <c r="AA516" s="3" t="s">
        <v>52</v>
      </c>
      <c r="AB516" s="3">
        <v>71</v>
      </c>
      <c r="AC516" s="5"/>
      <c r="AD516" s="3" t="s">
        <v>54</v>
      </c>
      <c r="AE516" s="5"/>
      <c r="AF516" s="3">
        <v>3</v>
      </c>
      <c r="AG516" s="5"/>
      <c r="AH516" s="3" t="s">
        <v>176</v>
      </c>
      <c r="AI516" s="5"/>
      <c r="AJ516" s="5"/>
      <c r="AK516" s="3" t="s">
        <v>111</v>
      </c>
      <c r="AL516" s="5"/>
      <c r="AM516" s="3" t="s">
        <v>4473</v>
      </c>
      <c r="AN516" s="3" t="s">
        <v>4442</v>
      </c>
      <c r="AO516" s="6">
        <v>0.625</v>
      </c>
      <c r="AP516" s="1">
        <f t="shared" si="161"/>
        <v>3</v>
      </c>
      <c r="AQ516" s="1">
        <f t="shared" si="162"/>
        <v>5</v>
      </c>
      <c r="AR516" s="1">
        <f t="shared" si="163"/>
        <v>10</v>
      </c>
      <c r="AS516" s="1">
        <f t="shared" si="164"/>
        <v>10</v>
      </c>
      <c r="AT516" s="1">
        <f t="shared" si="165"/>
        <v>5</v>
      </c>
      <c r="AU516" s="1">
        <f t="shared" si="166"/>
        <v>5</v>
      </c>
      <c r="AV516" s="1">
        <f t="shared" si="167"/>
        <v>3</v>
      </c>
      <c r="AW516" s="1">
        <f t="shared" si="168"/>
        <v>0</v>
      </c>
      <c r="AX516" s="1">
        <f t="shared" si="169"/>
        <v>5</v>
      </c>
      <c r="AY516" s="1">
        <f t="shared" si="170"/>
        <v>5</v>
      </c>
      <c r="AZ516" s="1">
        <f t="shared" si="171"/>
        <v>3</v>
      </c>
      <c r="BA516" s="1">
        <f t="shared" si="172"/>
        <v>10</v>
      </c>
      <c r="BB516" s="1">
        <f t="shared" si="173"/>
        <v>5</v>
      </c>
      <c r="BC516" s="21">
        <f t="shared" si="175"/>
        <v>6.6</v>
      </c>
      <c r="BD516" s="21">
        <f t="shared" si="176"/>
        <v>3.5</v>
      </c>
      <c r="BE516" s="21">
        <f t="shared" si="177"/>
        <v>6.333333333333333</v>
      </c>
      <c r="BF516" s="21">
        <f t="shared" si="174"/>
        <v>5.7666666666666666</v>
      </c>
      <c r="BG516" s="3" t="s">
        <v>4437</v>
      </c>
    </row>
    <row r="517" spans="1:59" ht="13" x14ac:dyDescent="0.15">
      <c r="A517" s="2">
        <v>43560.899569398149</v>
      </c>
      <c r="B517" s="3" t="s">
        <v>29</v>
      </c>
      <c r="C517" s="3" t="s">
        <v>4465</v>
      </c>
      <c r="D517" s="3" t="s">
        <v>4437</v>
      </c>
      <c r="E517" s="58" t="s">
        <v>4438</v>
      </c>
      <c r="F517" s="3" t="s">
        <v>64</v>
      </c>
      <c r="G517" s="3" t="s">
        <v>4474</v>
      </c>
      <c r="H517" s="3" t="s">
        <v>66</v>
      </c>
      <c r="I517" s="3">
        <v>9</v>
      </c>
      <c r="J517" s="5"/>
      <c r="K517" s="3" t="s">
        <v>68</v>
      </c>
      <c r="L517" s="5">
        <v>2.2000000000000002</v>
      </c>
      <c r="M517" s="5">
        <v>2.2000000000000002</v>
      </c>
      <c r="N517" s="5"/>
      <c r="O517" s="3" t="s">
        <v>87</v>
      </c>
      <c r="P517" s="5"/>
      <c r="Q517" s="3">
        <v>8</v>
      </c>
      <c r="R517" s="5"/>
      <c r="S517" s="3" t="s">
        <v>44</v>
      </c>
      <c r="T517" s="5"/>
      <c r="U517" s="3">
        <v>4</v>
      </c>
      <c r="V517" s="5"/>
      <c r="W517" s="3" t="s">
        <v>74</v>
      </c>
      <c r="X517" s="5"/>
      <c r="Y517" s="3" t="s">
        <v>50</v>
      </c>
      <c r="Z517" s="5"/>
      <c r="AA517" s="3" t="s">
        <v>52</v>
      </c>
      <c r="AB517" s="3">
        <v>75</v>
      </c>
      <c r="AC517" s="5"/>
      <c r="AD517" s="3" t="s">
        <v>54</v>
      </c>
      <c r="AE517" s="5"/>
      <c r="AF517" s="3" t="s">
        <v>56</v>
      </c>
      <c r="AG517" s="5"/>
      <c r="AH517" s="3" t="s">
        <v>197</v>
      </c>
      <c r="AI517" s="5"/>
      <c r="AJ517" s="5"/>
      <c r="AK517" s="3">
        <v>4</v>
      </c>
      <c r="AL517" s="5"/>
      <c r="AM517" s="3" t="s">
        <v>4475</v>
      </c>
      <c r="AN517" s="3" t="s">
        <v>4442</v>
      </c>
      <c r="AO517" s="6">
        <v>0.40625</v>
      </c>
      <c r="AP517" s="1">
        <f t="shared" si="161"/>
        <v>9</v>
      </c>
      <c r="AQ517" s="1">
        <f t="shared" si="162"/>
        <v>10</v>
      </c>
      <c r="AR517" s="1">
        <f t="shared" si="163"/>
        <v>10</v>
      </c>
      <c r="AS517" s="1">
        <f t="shared" si="164"/>
        <v>8</v>
      </c>
      <c r="AT517" s="1">
        <f t="shared" si="165"/>
        <v>5</v>
      </c>
      <c r="AU517" s="1">
        <f t="shared" si="166"/>
        <v>4</v>
      </c>
      <c r="AV517" s="1">
        <f t="shared" si="167"/>
        <v>5</v>
      </c>
      <c r="AW517" s="1">
        <f t="shared" si="168"/>
        <v>0</v>
      </c>
      <c r="AX517" s="1">
        <f t="shared" si="169"/>
        <v>5</v>
      </c>
      <c r="AY517" s="1">
        <f t="shared" si="170"/>
        <v>5</v>
      </c>
      <c r="AZ517" s="1">
        <f t="shared" si="171"/>
        <v>5</v>
      </c>
      <c r="BA517" s="1">
        <f t="shared" si="172"/>
        <v>5</v>
      </c>
      <c r="BB517" s="1">
        <f t="shared" si="173"/>
        <v>4</v>
      </c>
      <c r="BC517" s="21">
        <f t="shared" si="175"/>
        <v>8.4</v>
      </c>
      <c r="BD517" s="21">
        <f t="shared" si="176"/>
        <v>3.6666666666666665</v>
      </c>
      <c r="BE517" s="21">
        <f t="shared" si="177"/>
        <v>5</v>
      </c>
      <c r="BF517" s="21">
        <f t="shared" si="174"/>
        <v>6.333333333333333</v>
      </c>
      <c r="BG517" s="3" t="s">
        <v>4437</v>
      </c>
    </row>
    <row r="518" spans="1:59" ht="13" x14ac:dyDescent="0.15">
      <c r="A518" s="2">
        <v>43560.919411736111</v>
      </c>
      <c r="B518" s="3" t="s">
        <v>29</v>
      </c>
      <c r="C518" s="3" t="s">
        <v>4443</v>
      </c>
      <c r="D518" s="3" t="s">
        <v>4437</v>
      </c>
      <c r="E518" s="58" t="s">
        <v>4438</v>
      </c>
      <c r="F518" s="3" t="s">
        <v>33</v>
      </c>
      <c r="G518" s="3" t="s">
        <v>4476</v>
      </c>
      <c r="H518" s="3" t="s">
        <v>66</v>
      </c>
      <c r="I518" s="3">
        <v>9</v>
      </c>
      <c r="J518" s="5"/>
      <c r="K518" s="3">
        <v>9</v>
      </c>
      <c r="L518" s="5">
        <v>2.2000000000000002</v>
      </c>
      <c r="M518" s="5">
        <v>2.2000000000000002</v>
      </c>
      <c r="N518" s="5"/>
      <c r="O518" s="3" t="s">
        <v>87</v>
      </c>
      <c r="P518" s="5"/>
      <c r="Q518" s="3" t="s">
        <v>226</v>
      </c>
      <c r="R518" s="5"/>
      <c r="S518" s="3" t="s">
        <v>44</v>
      </c>
      <c r="T518" s="5"/>
      <c r="U518" s="3" t="s">
        <v>46</v>
      </c>
      <c r="V518" s="5"/>
      <c r="W518" s="3">
        <v>3</v>
      </c>
      <c r="X518" s="5"/>
      <c r="Y518" s="3">
        <v>4</v>
      </c>
      <c r="Z518" s="5"/>
      <c r="AA518" s="3" t="s">
        <v>52</v>
      </c>
      <c r="AB518" s="5"/>
      <c r="AC518" s="5"/>
      <c r="AD518" s="3" t="s">
        <v>54</v>
      </c>
      <c r="AE518" s="5"/>
      <c r="AF518" s="3">
        <v>7</v>
      </c>
      <c r="AG518" s="5"/>
      <c r="AH518" s="3">
        <v>9</v>
      </c>
      <c r="AI518" s="5"/>
      <c r="AJ518" s="5"/>
      <c r="AK518" s="3" t="s">
        <v>111</v>
      </c>
      <c r="AL518" s="5"/>
      <c r="AM518" s="3" t="s">
        <v>4477</v>
      </c>
      <c r="AN518" s="3" t="s">
        <v>4442</v>
      </c>
      <c r="AO518" s="6">
        <v>0.41319444444525288</v>
      </c>
      <c r="AP518" s="1">
        <f t="shared" si="161"/>
        <v>9</v>
      </c>
      <c r="AQ518" s="1">
        <f t="shared" si="162"/>
        <v>9</v>
      </c>
      <c r="AR518" s="1">
        <f t="shared" si="163"/>
        <v>10</v>
      </c>
      <c r="AS518" s="1">
        <f t="shared" si="164"/>
        <v>10</v>
      </c>
      <c r="AT518" s="1">
        <f t="shared" si="165"/>
        <v>5</v>
      </c>
      <c r="AU518" s="1">
        <f t="shared" si="166"/>
        <v>5</v>
      </c>
      <c r="AV518" s="1">
        <f t="shared" si="167"/>
        <v>3</v>
      </c>
      <c r="AW518" s="1">
        <f t="shared" si="168"/>
        <v>4</v>
      </c>
      <c r="AX518" s="1">
        <f t="shared" si="169"/>
        <v>5</v>
      </c>
      <c r="AY518" s="1">
        <f t="shared" si="170"/>
        <v>5</v>
      </c>
      <c r="AZ518" s="1">
        <f t="shared" si="171"/>
        <v>7</v>
      </c>
      <c r="BA518" s="1">
        <f t="shared" si="172"/>
        <v>9</v>
      </c>
      <c r="BB518" s="1">
        <f t="shared" si="173"/>
        <v>5</v>
      </c>
      <c r="BC518" s="21">
        <f t="shared" si="175"/>
        <v>8.6</v>
      </c>
      <c r="BD518" s="21">
        <f t="shared" si="176"/>
        <v>4.166666666666667</v>
      </c>
      <c r="BE518" s="21">
        <f t="shared" si="177"/>
        <v>6.666666666666667</v>
      </c>
      <c r="BF518" s="21">
        <f t="shared" si="174"/>
        <v>6.9666666666666668</v>
      </c>
      <c r="BG518" s="3" t="s">
        <v>4437</v>
      </c>
    </row>
    <row r="519" spans="1:59" ht="13" x14ac:dyDescent="0.15">
      <c r="A519" s="2">
        <v>43563.726813738424</v>
      </c>
      <c r="B519" s="3" t="s">
        <v>29</v>
      </c>
      <c r="C519" s="3" t="s">
        <v>4478</v>
      </c>
      <c r="D519" s="3" t="s">
        <v>4437</v>
      </c>
      <c r="E519" s="58" t="s">
        <v>4438</v>
      </c>
      <c r="F519" s="3" t="s">
        <v>64</v>
      </c>
      <c r="G519" s="3" t="s">
        <v>4479</v>
      </c>
      <c r="H519" s="3" t="s">
        <v>66</v>
      </c>
      <c r="I519" s="3">
        <v>3</v>
      </c>
      <c r="J519" s="5"/>
      <c r="K519" s="3">
        <v>7</v>
      </c>
      <c r="L519" s="5">
        <v>1.2</v>
      </c>
      <c r="M519" s="5">
        <v>1.2</v>
      </c>
      <c r="N519" s="5"/>
      <c r="O519" s="3" t="s">
        <v>87</v>
      </c>
      <c r="P519" s="5"/>
      <c r="Q519" s="3">
        <v>9</v>
      </c>
      <c r="R519" s="5"/>
      <c r="S519" s="3" t="s">
        <v>44</v>
      </c>
      <c r="T519" s="5"/>
      <c r="U519" s="3" t="s">
        <v>46</v>
      </c>
      <c r="V519" s="5"/>
      <c r="W519" s="3">
        <v>4</v>
      </c>
      <c r="X519" s="5"/>
      <c r="Y519" s="3">
        <v>4</v>
      </c>
      <c r="Z519" s="5"/>
      <c r="AA519" s="3">
        <v>6</v>
      </c>
      <c r="AB519" s="3">
        <v>69</v>
      </c>
      <c r="AC519" s="5"/>
      <c r="AD519" s="3">
        <v>6</v>
      </c>
      <c r="AE519" s="5"/>
      <c r="AF519" s="3" t="s">
        <v>275</v>
      </c>
      <c r="AG519" s="5"/>
      <c r="AH519" s="3">
        <v>9</v>
      </c>
      <c r="AI519" s="5"/>
      <c r="AJ519" s="5"/>
      <c r="AK519" s="3">
        <v>6</v>
      </c>
      <c r="AL519" s="5"/>
      <c r="AM519" s="5"/>
      <c r="AN519" s="3" t="s">
        <v>4442</v>
      </c>
      <c r="AO519" s="6">
        <v>0.66666666666424135</v>
      </c>
      <c r="AP519" s="1">
        <f t="shared" si="161"/>
        <v>3</v>
      </c>
      <c r="AQ519" s="1">
        <f t="shared" si="162"/>
        <v>7</v>
      </c>
      <c r="AR519" s="1">
        <f t="shared" si="163"/>
        <v>10</v>
      </c>
      <c r="AS519" s="1">
        <f t="shared" si="164"/>
        <v>9</v>
      </c>
      <c r="AT519" s="1">
        <f t="shared" si="165"/>
        <v>5</v>
      </c>
      <c r="AU519" s="1">
        <f t="shared" si="166"/>
        <v>5</v>
      </c>
      <c r="AV519" s="1">
        <f t="shared" si="167"/>
        <v>4</v>
      </c>
      <c r="AW519" s="1">
        <f t="shared" si="168"/>
        <v>4</v>
      </c>
      <c r="AX519" s="1">
        <f t="shared" si="169"/>
        <v>6</v>
      </c>
      <c r="AY519" s="1">
        <f t="shared" si="170"/>
        <v>6</v>
      </c>
      <c r="AZ519" s="1">
        <f t="shared" si="171"/>
        <v>0</v>
      </c>
      <c r="BA519" s="1">
        <f t="shared" si="172"/>
        <v>9</v>
      </c>
      <c r="BB519" s="1">
        <f t="shared" si="173"/>
        <v>6</v>
      </c>
      <c r="BC519" s="21">
        <f t="shared" si="175"/>
        <v>6.8</v>
      </c>
      <c r="BD519" s="21">
        <f t="shared" si="176"/>
        <v>4.5</v>
      </c>
      <c r="BE519" s="21">
        <f t="shared" si="177"/>
        <v>6</v>
      </c>
      <c r="BF519" s="21">
        <f t="shared" si="174"/>
        <v>6.1</v>
      </c>
      <c r="BG519" s="3" t="s">
        <v>4437</v>
      </c>
    </row>
    <row r="520" spans="1:59" ht="13" x14ac:dyDescent="0.15">
      <c r="A520" s="2">
        <v>43563.736129386569</v>
      </c>
      <c r="B520" s="3" t="s">
        <v>29</v>
      </c>
      <c r="C520" s="3" t="s">
        <v>4480</v>
      </c>
      <c r="D520" s="3" t="s">
        <v>4437</v>
      </c>
      <c r="E520" s="58" t="s">
        <v>4438</v>
      </c>
      <c r="F520" s="3" t="s">
        <v>64</v>
      </c>
      <c r="G520" s="3" t="s">
        <v>4481</v>
      </c>
      <c r="H520" s="3" t="s">
        <v>66</v>
      </c>
      <c r="I520" s="3">
        <v>7</v>
      </c>
      <c r="J520" s="5"/>
      <c r="K520" s="3">
        <v>8</v>
      </c>
      <c r="L520" s="5">
        <v>1.2</v>
      </c>
      <c r="M520" s="5">
        <v>1.2</v>
      </c>
      <c r="N520" s="5"/>
      <c r="O520" s="3" t="s">
        <v>87</v>
      </c>
      <c r="P520" s="5"/>
      <c r="Q520" s="3" t="s">
        <v>226</v>
      </c>
      <c r="R520" s="5"/>
      <c r="S520" s="3" t="s">
        <v>44</v>
      </c>
      <c r="T520" s="5"/>
      <c r="U520" s="3" t="s">
        <v>46</v>
      </c>
      <c r="V520" s="5"/>
      <c r="W520" s="3">
        <v>4</v>
      </c>
      <c r="X520" s="5"/>
      <c r="Y520" s="3" t="s">
        <v>92</v>
      </c>
      <c r="Z520" s="5"/>
      <c r="AA520" s="3">
        <v>6</v>
      </c>
      <c r="AB520" s="3">
        <v>68</v>
      </c>
      <c r="AC520" s="5"/>
      <c r="AD520" s="3" t="s">
        <v>54</v>
      </c>
      <c r="AE520" s="5"/>
      <c r="AF520" s="3" t="s">
        <v>56</v>
      </c>
      <c r="AG520" s="5"/>
      <c r="AH520" s="3" t="s">
        <v>176</v>
      </c>
      <c r="AI520" s="5"/>
      <c r="AJ520" s="5"/>
      <c r="AK520" s="3">
        <v>7</v>
      </c>
      <c r="AL520" s="5"/>
      <c r="AM520" s="3" t="s">
        <v>4482</v>
      </c>
      <c r="AN520" s="3" t="s">
        <v>4442</v>
      </c>
      <c r="AO520" s="6">
        <v>0.67638888888905058</v>
      </c>
      <c r="AP520" s="1">
        <f t="shared" si="161"/>
        <v>7</v>
      </c>
      <c r="AQ520" s="1">
        <f t="shared" si="162"/>
        <v>8</v>
      </c>
      <c r="AR520" s="1">
        <f t="shared" si="163"/>
        <v>10</v>
      </c>
      <c r="AS520" s="1">
        <f t="shared" si="164"/>
        <v>10</v>
      </c>
      <c r="AT520" s="1">
        <f t="shared" si="165"/>
        <v>5</v>
      </c>
      <c r="AU520" s="1">
        <f t="shared" si="166"/>
        <v>5</v>
      </c>
      <c r="AV520" s="1">
        <f t="shared" si="167"/>
        <v>4</v>
      </c>
      <c r="AW520" s="1">
        <f t="shared" si="168"/>
        <v>5</v>
      </c>
      <c r="AX520" s="1">
        <f t="shared" si="169"/>
        <v>6</v>
      </c>
      <c r="AY520" s="1">
        <f t="shared" si="170"/>
        <v>5</v>
      </c>
      <c r="AZ520" s="1">
        <f t="shared" si="171"/>
        <v>5</v>
      </c>
      <c r="BA520" s="1">
        <f t="shared" si="172"/>
        <v>10</v>
      </c>
      <c r="BB520" s="1">
        <f t="shared" si="173"/>
        <v>7</v>
      </c>
      <c r="BC520" s="21">
        <f t="shared" si="175"/>
        <v>8</v>
      </c>
      <c r="BD520" s="21">
        <f t="shared" si="176"/>
        <v>4.666666666666667</v>
      </c>
      <c r="BE520" s="21">
        <f t="shared" si="177"/>
        <v>7</v>
      </c>
      <c r="BF520" s="21">
        <f t="shared" si="174"/>
        <v>7.0333333333333332</v>
      </c>
      <c r="BG520" s="3" t="s">
        <v>4437</v>
      </c>
    </row>
    <row r="521" spans="1:59" ht="13" x14ac:dyDescent="0.15">
      <c r="A521" s="2">
        <v>43563.744804849535</v>
      </c>
      <c r="B521" s="3" t="s">
        <v>29</v>
      </c>
      <c r="C521" s="3" t="s">
        <v>4469</v>
      </c>
      <c r="D521" s="3" t="s">
        <v>4437</v>
      </c>
      <c r="E521" s="58" t="s">
        <v>4438</v>
      </c>
      <c r="F521" s="3" t="s">
        <v>178</v>
      </c>
      <c r="G521" s="3" t="s">
        <v>4483</v>
      </c>
      <c r="H521" s="3" t="s">
        <v>66</v>
      </c>
      <c r="I521" s="3">
        <v>3</v>
      </c>
      <c r="J521" s="5"/>
      <c r="K521" s="3">
        <v>8</v>
      </c>
      <c r="L521" s="5">
        <v>1.35</v>
      </c>
      <c r="M521" s="5">
        <v>1.35</v>
      </c>
      <c r="N521" s="5"/>
      <c r="O521" s="3" t="s">
        <v>87</v>
      </c>
      <c r="P521" s="5"/>
      <c r="Q521" s="3" t="s">
        <v>226</v>
      </c>
      <c r="R521" s="5"/>
      <c r="S521" s="3" t="s">
        <v>44</v>
      </c>
      <c r="T521" s="5"/>
      <c r="U521" s="3" t="s">
        <v>46</v>
      </c>
      <c r="V521" s="5"/>
      <c r="W521" s="3">
        <v>4</v>
      </c>
      <c r="X521" s="5"/>
      <c r="Y521" s="3" t="s">
        <v>92</v>
      </c>
      <c r="Z521" s="5"/>
      <c r="AA521" s="3">
        <v>6</v>
      </c>
      <c r="AB521" s="3">
        <v>67</v>
      </c>
      <c r="AC521" s="5"/>
      <c r="AD521" s="3" t="s">
        <v>54</v>
      </c>
      <c r="AE521" s="5"/>
      <c r="AF521" s="3" t="s">
        <v>56</v>
      </c>
      <c r="AG521" s="5"/>
      <c r="AH521" s="3" t="s">
        <v>176</v>
      </c>
      <c r="AI521" s="5"/>
      <c r="AJ521" s="5"/>
      <c r="AK521" s="3">
        <v>7</v>
      </c>
      <c r="AL521" s="5"/>
      <c r="AM521" s="3" t="s">
        <v>4484</v>
      </c>
      <c r="AN521" s="3" t="s">
        <v>4442</v>
      </c>
      <c r="AO521" s="6">
        <v>0.65277777778101154</v>
      </c>
      <c r="AP521" s="1">
        <f t="shared" si="161"/>
        <v>3</v>
      </c>
      <c r="AQ521" s="1">
        <f t="shared" si="162"/>
        <v>8</v>
      </c>
      <c r="AR521" s="1">
        <f t="shared" si="163"/>
        <v>10</v>
      </c>
      <c r="AS521" s="1">
        <f t="shared" si="164"/>
        <v>10</v>
      </c>
      <c r="AT521" s="1">
        <f t="shared" si="165"/>
        <v>5</v>
      </c>
      <c r="AU521" s="1">
        <f t="shared" si="166"/>
        <v>5</v>
      </c>
      <c r="AV521" s="1">
        <f t="shared" si="167"/>
        <v>4</v>
      </c>
      <c r="AW521" s="1">
        <f t="shared" si="168"/>
        <v>5</v>
      </c>
      <c r="AX521" s="1">
        <f t="shared" si="169"/>
        <v>6</v>
      </c>
      <c r="AY521" s="1">
        <f t="shared" si="170"/>
        <v>5</v>
      </c>
      <c r="AZ521" s="1">
        <f t="shared" si="171"/>
        <v>5</v>
      </c>
      <c r="BA521" s="1">
        <f t="shared" si="172"/>
        <v>10</v>
      </c>
      <c r="BB521" s="1">
        <f t="shared" si="173"/>
        <v>7</v>
      </c>
      <c r="BC521" s="21">
        <f t="shared" si="175"/>
        <v>7.2</v>
      </c>
      <c r="BD521" s="21">
        <f t="shared" si="176"/>
        <v>4.666666666666667</v>
      </c>
      <c r="BE521" s="21">
        <f t="shared" si="177"/>
        <v>7</v>
      </c>
      <c r="BF521" s="21">
        <f t="shared" si="174"/>
        <v>6.6333333333333337</v>
      </c>
      <c r="BG521" s="3" t="s">
        <v>4437</v>
      </c>
    </row>
    <row r="522" spans="1:59" ht="13" x14ac:dyDescent="0.15">
      <c r="A522" s="2">
        <v>43563.777064710652</v>
      </c>
      <c r="B522" s="3" t="s">
        <v>29</v>
      </c>
      <c r="C522" s="3" t="s">
        <v>4465</v>
      </c>
      <c r="D522" s="3" t="s">
        <v>4437</v>
      </c>
      <c r="E522" s="58" t="s">
        <v>4438</v>
      </c>
      <c r="F522" s="3" t="s">
        <v>315</v>
      </c>
      <c r="G522" s="3" t="s">
        <v>4485</v>
      </c>
      <c r="H522" s="3" t="s">
        <v>66</v>
      </c>
      <c r="I522" s="3" t="s">
        <v>36</v>
      </c>
      <c r="J522" s="5"/>
      <c r="K522" s="3">
        <v>8</v>
      </c>
      <c r="L522" s="5">
        <v>1.55</v>
      </c>
      <c r="M522" s="5">
        <v>1.55</v>
      </c>
      <c r="N522" s="5"/>
      <c r="O522" s="3">
        <v>6</v>
      </c>
      <c r="P522" s="5"/>
      <c r="Q522" s="3" t="s">
        <v>226</v>
      </c>
      <c r="R522" s="5"/>
      <c r="S522" s="3" t="s">
        <v>90</v>
      </c>
      <c r="T522" s="5"/>
      <c r="U522" s="3">
        <v>3</v>
      </c>
      <c r="V522" s="5"/>
      <c r="W522" s="3">
        <v>4</v>
      </c>
      <c r="X522" s="5"/>
      <c r="Y522" s="3" t="s">
        <v>92</v>
      </c>
      <c r="Z522" s="5"/>
      <c r="AA522" s="3" t="s">
        <v>52</v>
      </c>
      <c r="AB522" s="3">
        <v>70</v>
      </c>
      <c r="AC522" s="5"/>
      <c r="AD522" s="3" t="s">
        <v>54</v>
      </c>
      <c r="AE522" s="5"/>
      <c r="AF522" s="3" t="s">
        <v>56</v>
      </c>
      <c r="AG522" s="5"/>
      <c r="AH522" s="3" t="s">
        <v>176</v>
      </c>
      <c r="AI522" s="5"/>
      <c r="AJ522" s="5"/>
      <c r="AK522" s="3" t="s">
        <v>111</v>
      </c>
      <c r="AL522" s="5"/>
      <c r="AM522" s="3" t="s">
        <v>4486</v>
      </c>
      <c r="AN522" s="3" t="s">
        <v>4442</v>
      </c>
      <c r="AO522" s="6">
        <v>0.625</v>
      </c>
      <c r="AP522" s="1">
        <f t="shared" si="161"/>
        <v>5</v>
      </c>
      <c r="AQ522" s="1">
        <f t="shared" si="162"/>
        <v>8</v>
      </c>
      <c r="AR522" s="1">
        <f t="shared" si="163"/>
        <v>6</v>
      </c>
      <c r="AS522" s="1">
        <f t="shared" si="164"/>
        <v>10</v>
      </c>
      <c r="AT522" s="1">
        <f t="shared" si="165"/>
        <v>0</v>
      </c>
      <c r="AU522" s="1">
        <f t="shared" si="166"/>
        <v>3</v>
      </c>
      <c r="AV522" s="1">
        <f t="shared" si="167"/>
        <v>4</v>
      </c>
      <c r="AW522" s="1">
        <f t="shared" si="168"/>
        <v>5</v>
      </c>
      <c r="AX522" s="1">
        <f t="shared" si="169"/>
        <v>5</v>
      </c>
      <c r="AY522" s="1">
        <f t="shared" si="170"/>
        <v>5</v>
      </c>
      <c r="AZ522" s="1">
        <f t="shared" si="171"/>
        <v>5</v>
      </c>
      <c r="BA522" s="1">
        <f t="shared" si="172"/>
        <v>10</v>
      </c>
      <c r="BB522" s="1">
        <f t="shared" si="173"/>
        <v>5</v>
      </c>
      <c r="BC522" s="21">
        <f t="shared" si="175"/>
        <v>5.8</v>
      </c>
      <c r="BD522" s="21">
        <f t="shared" si="176"/>
        <v>3.6666666666666665</v>
      </c>
      <c r="BE522" s="21">
        <f t="shared" si="177"/>
        <v>6.666666666666667</v>
      </c>
      <c r="BF522" s="21">
        <f t="shared" si="174"/>
        <v>5.4666666666666668</v>
      </c>
      <c r="BG522" s="3" t="s">
        <v>4437</v>
      </c>
    </row>
    <row r="523" spans="1:59" ht="13" x14ac:dyDescent="0.15">
      <c r="A523" s="2">
        <v>43563.797207268522</v>
      </c>
      <c r="B523" s="3" t="s">
        <v>29</v>
      </c>
      <c r="C523" s="3" t="s">
        <v>4469</v>
      </c>
      <c r="D523" s="3" t="s">
        <v>4437</v>
      </c>
      <c r="E523" s="58" t="s">
        <v>4438</v>
      </c>
      <c r="F523" s="3" t="s">
        <v>64</v>
      </c>
      <c r="G523" s="3" t="s">
        <v>4487</v>
      </c>
      <c r="H523" s="3" t="s">
        <v>66</v>
      </c>
      <c r="I523" s="3">
        <v>7</v>
      </c>
      <c r="J523" s="5"/>
      <c r="K523" s="3">
        <v>8</v>
      </c>
      <c r="L523" s="5">
        <v>1.5</v>
      </c>
      <c r="M523" s="5">
        <v>1.5</v>
      </c>
      <c r="N523" s="5"/>
      <c r="O523" s="3" t="s">
        <v>87</v>
      </c>
      <c r="P523" s="5"/>
      <c r="Q523" s="3" t="s">
        <v>226</v>
      </c>
      <c r="R523" s="5"/>
      <c r="S523" s="3">
        <v>4</v>
      </c>
      <c r="T523" s="5"/>
      <c r="U523" s="3" t="s">
        <v>46</v>
      </c>
      <c r="V523" s="5"/>
      <c r="W523" s="3" t="s">
        <v>74</v>
      </c>
      <c r="X523" s="5"/>
      <c r="Y523" s="3">
        <v>4</v>
      </c>
      <c r="Z523" s="5"/>
      <c r="AA523" s="3">
        <v>7</v>
      </c>
      <c r="AB523" s="5"/>
      <c r="AC523" s="5"/>
      <c r="AD523" s="3" t="s">
        <v>54</v>
      </c>
      <c r="AE523" s="5"/>
      <c r="AF523" s="3" t="s">
        <v>208</v>
      </c>
      <c r="AG523" s="5"/>
      <c r="AH523" s="3" t="s">
        <v>176</v>
      </c>
      <c r="AI523" s="5"/>
      <c r="AJ523" s="5"/>
      <c r="AK523" s="3">
        <v>7</v>
      </c>
      <c r="AL523" s="5"/>
      <c r="AM523" s="3" t="s">
        <v>4488</v>
      </c>
      <c r="AN523" s="3" t="s">
        <v>4442</v>
      </c>
      <c r="AO523" s="6">
        <v>0.44444444444525288</v>
      </c>
      <c r="AP523" s="1">
        <f t="shared" si="161"/>
        <v>7</v>
      </c>
      <c r="AQ523" s="1">
        <f t="shared" si="162"/>
        <v>8</v>
      </c>
      <c r="AR523" s="1">
        <f t="shared" si="163"/>
        <v>10</v>
      </c>
      <c r="AS523" s="1">
        <f t="shared" si="164"/>
        <v>10</v>
      </c>
      <c r="AT523" s="1">
        <f t="shared" si="165"/>
        <v>4</v>
      </c>
      <c r="AU523" s="1">
        <f t="shared" si="166"/>
        <v>5</v>
      </c>
      <c r="AV523" s="1">
        <f t="shared" si="167"/>
        <v>5</v>
      </c>
      <c r="AW523" s="1">
        <f t="shared" si="168"/>
        <v>4</v>
      </c>
      <c r="AX523" s="1">
        <f t="shared" si="169"/>
        <v>7</v>
      </c>
      <c r="AY523" s="1">
        <f t="shared" si="170"/>
        <v>5</v>
      </c>
      <c r="AZ523" s="1">
        <f t="shared" si="171"/>
        <v>10</v>
      </c>
      <c r="BA523" s="1">
        <f t="shared" si="172"/>
        <v>10</v>
      </c>
      <c r="BB523" s="1">
        <f t="shared" si="173"/>
        <v>7</v>
      </c>
      <c r="BC523" s="21">
        <f t="shared" si="175"/>
        <v>7.8</v>
      </c>
      <c r="BD523" s="21">
        <f t="shared" si="176"/>
        <v>4.833333333333333</v>
      </c>
      <c r="BE523" s="21">
        <f t="shared" si="177"/>
        <v>8.1666666666666661</v>
      </c>
      <c r="BF523" s="21">
        <f t="shared" si="174"/>
        <v>7.2</v>
      </c>
      <c r="BG523" s="3" t="s">
        <v>4437</v>
      </c>
    </row>
    <row r="524" spans="1:59" ht="13" x14ac:dyDescent="0.15">
      <c r="A524" s="2">
        <v>43563.864470335648</v>
      </c>
      <c r="B524" s="3" t="s">
        <v>29</v>
      </c>
      <c r="C524" s="3" t="s">
        <v>4469</v>
      </c>
      <c r="D524" s="3" t="s">
        <v>4437</v>
      </c>
      <c r="E524" s="58" t="s">
        <v>4438</v>
      </c>
      <c r="F524" s="3" t="s">
        <v>33</v>
      </c>
      <c r="G524" s="3" t="s">
        <v>4489</v>
      </c>
      <c r="H524" s="3" t="s">
        <v>66</v>
      </c>
      <c r="I524" s="3">
        <v>8</v>
      </c>
      <c r="J524" s="5"/>
      <c r="K524" s="3">
        <v>9</v>
      </c>
      <c r="L524" s="5">
        <v>2.2000000000000002</v>
      </c>
      <c r="M524" s="5">
        <v>2.2000000000000002</v>
      </c>
      <c r="N524" s="5"/>
      <c r="O524" s="3" t="s">
        <v>87</v>
      </c>
      <c r="P524" s="5"/>
      <c r="Q524" s="3">
        <v>7</v>
      </c>
      <c r="R524" s="5"/>
      <c r="S524" s="3" t="s">
        <v>44</v>
      </c>
      <c r="T524" s="5"/>
      <c r="U524" s="3" t="s">
        <v>46</v>
      </c>
      <c r="V524" s="5"/>
      <c r="W524" s="3">
        <v>4</v>
      </c>
      <c r="X524" s="5"/>
      <c r="Y524" s="3">
        <v>4</v>
      </c>
      <c r="Z524" s="5"/>
      <c r="AA524" s="3" t="s">
        <v>52</v>
      </c>
      <c r="AB524" s="3">
        <v>72</v>
      </c>
      <c r="AC524" s="5"/>
      <c r="AD524" s="3">
        <v>6</v>
      </c>
      <c r="AE524" s="5"/>
      <c r="AF524" s="3" t="s">
        <v>208</v>
      </c>
      <c r="AG524" s="5"/>
      <c r="AH524" s="3" t="s">
        <v>176</v>
      </c>
      <c r="AI524" s="5"/>
      <c r="AJ524" s="5"/>
      <c r="AK524" s="3" t="s">
        <v>111</v>
      </c>
      <c r="AL524" s="5"/>
      <c r="AM524" s="3" t="s">
        <v>4490</v>
      </c>
      <c r="AN524" s="3" t="s">
        <v>4442</v>
      </c>
      <c r="AO524" s="6">
        <v>0.43055555555474712</v>
      </c>
      <c r="AP524" s="1">
        <f t="shared" si="161"/>
        <v>8</v>
      </c>
      <c r="AQ524" s="1">
        <f t="shared" si="162"/>
        <v>9</v>
      </c>
      <c r="AR524" s="1">
        <f t="shared" si="163"/>
        <v>10</v>
      </c>
      <c r="AS524" s="1">
        <f t="shared" si="164"/>
        <v>7</v>
      </c>
      <c r="AT524" s="1">
        <f t="shared" si="165"/>
        <v>5</v>
      </c>
      <c r="AU524" s="1">
        <f t="shared" si="166"/>
        <v>5</v>
      </c>
      <c r="AV524" s="1">
        <f t="shared" si="167"/>
        <v>4</v>
      </c>
      <c r="AW524" s="1">
        <f t="shared" si="168"/>
        <v>4</v>
      </c>
      <c r="AX524" s="1">
        <f t="shared" si="169"/>
        <v>5</v>
      </c>
      <c r="AY524" s="1">
        <f t="shared" si="170"/>
        <v>6</v>
      </c>
      <c r="AZ524" s="1">
        <f t="shared" si="171"/>
        <v>10</v>
      </c>
      <c r="BA524" s="1">
        <f t="shared" si="172"/>
        <v>10</v>
      </c>
      <c r="BB524" s="1">
        <f t="shared" si="173"/>
        <v>5</v>
      </c>
      <c r="BC524" s="21">
        <f t="shared" si="175"/>
        <v>7.8</v>
      </c>
      <c r="BD524" s="21">
        <f t="shared" si="176"/>
        <v>4.5</v>
      </c>
      <c r="BE524" s="21">
        <f t="shared" si="177"/>
        <v>7.666666666666667</v>
      </c>
      <c r="BF524" s="21">
        <f t="shared" si="174"/>
        <v>6.833333333333333</v>
      </c>
      <c r="BG524" s="3" t="s">
        <v>4437</v>
      </c>
    </row>
    <row r="525" spans="1:59" ht="13" x14ac:dyDescent="0.15">
      <c r="A525" s="2">
        <v>43559.654402245375</v>
      </c>
      <c r="B525" s="3" t="s">
        <v>29</v>
      </c>
      <c r="C525" s="3" t="s">
        <v>4443</v>
      </c>
      <c r="D525" s="3" t="s">
        <v>4437</v>
      </c>
      <c r="E525" s="58" t="s">
        <v>4438</v>
      </c>
      <c r="F525" s="3" t="s">
        <v>187</v>
      </c>
      <c r="G525" s="3" t="s">
        <v>4491</v>
      </c>
      <c r="H525" s="3" t="s">
        <v>35</v>
      </c>
      <c r="I525" s="3">
        <v>4</v>
      </c>
      <c r="J525" s="5"/>
      <c r="K525" s="3">
        <v>9</v>
      </c>
      <c r="L525" s="5">
        <v>1.5</v>
      </c>
      <c r="M525" s="5">
        <v>1.5</v>
      </c>
      <c r="N525" s="5"/>
      <c r="O525" s="3" t="s">
        <v>87</v>
      </c>
      <c r="P525" s="5"/>
      <c r="Q525" s="3" t="s">
        <v>226</v>
      </c>
      <c r="R525" s="5"/>
      <c r="S525" s="3" t="s">
        <v>44</v>
      </c>
      <c r="T525" s="5"/>
      <c r="U525" s="3" t="s">
        <v>46</v>
      </c>
      <c r="V525" s="5"/>
      <c r="W525" s="3" t="s">
        <v>48</v>
      </c>
      <c r="X525" s="5"/>
      <c r="Y525" s="3" t="s">
        <v>50</v>
      </c>
      <c r="Z525" s="5"/>
      <c r="AA525" s="3" t="s">
        <v>52</v>
      </c>
      <c r="AB525" s="3">
        <v>72</v>
      </c>
      <c r="AC525" s="5"/>
      <c r="AD525" s="3">
        <v>7</v>
      </c>
      <c r="AE525" s="5"/>
      <c r="AF525" s="3" t="s">
        <v>275</v>
      </c>
      <c r="AG525" s="5"/>
      <c r="AH525" s="3" t="s">
        <v>58</v>
      </c>
      <c r="AI525" s="5"/>
      <c r="AJ525" s="5"/>
      <c r="AK525" s="3" t="s">
        <v>111</v>
      </c>
      <c r="AL525" s="5"/>
      <c r="AM525" s="5"/>
      <c r="AN525" s="3" t="s">
        <v>4442</v>
      </c>
      <c r="AO525" s="6">
        <v>0.36458333333575865</v>
      </c>
      <c r="AP525" s="1">
        <f t="shared" ref="AP525:AP588" si="178">1*LEFT($I525,2)</f>
        <v>4</v>
      </c>
      <c r="AQ525" s="1">
        <f t="shared" ref="AQ525:AQ588" si="179">1*LEFT($K525,2)</f>
        <v>9</v>
      </c>
      <c r="AR525" s="1">
        <f t="shared" ref="AR525:AR588" si="180">1*LEFT($O525,2)</f>
        <v>10</v>
      </c>
      <c r="AS525" s="1">
        <f t="shared" ref="AS525:AS588" si="181">1*LEFT($Q525,2)</f>
        <v>10</v>
      </c>
      <c r="AT525" s="1">
        <f t="shared" ref="AT525:AT588" si="182">1*LEFT($S525,2)</f>
        <v>5</v>
      </c>
      <c r="AU525" s="1">
        <f t="shared" ref="AU525:AU588" si="183">1*LEFT($U525,2)</f>
        <v>5</v>
      </c>
      <c r="AV525" s="1">
        <f t="shared" ref="AV525:AV588" si="184">1*LEFT($W525,2)</f>
        <v>0</v>
      </c>
      <c r="AW525" s="1">
        <f t="shared" ref="AW525:AW588" si="185">1*LEFT($Y525,2)</f>
        <v>0</v>
      </c>
      <c r="AX525" s="1">
        <f t="shared" ref="AX525:AX588" si="186">1*LEFT($AA525,2)</f>
        <v>5</v>
      </c>
      <c r="AY525" s="1">
        <f t="shared" ref="AY525:AY588" si="187">1*LEFT($AD525,2)</f>
        <v>7</v>
      </c>
      <c r="AZ525" s="1">
        <f t="shared" ref="AZ525:AZ588" si="188">1*LEFT($AF525,2)</f>
        <v>0</v>
      </c>
      <c r="BA525" s="1">
        <f t="shared" ref="BA525:BA588" si="189">1*LEFT($AH525,2)</f>
        <v>0</v>
      </c>
      <c r="BB525" s="1">
        <f t="shared" ref="BB525:BB588" si="190">1*LEFT($AK525,2)</f>
        <v>5</v>
      </c>
      <c r="BC525" s="21">
        <f t="shared" si="175"/>
        <v>7.6</v>
      </c>
      <c r="BD525" s="21">
        <f t="shared" si="176"/>
        <v>2.5</v>
      </c>
      <c r="BE525" s="21">
        <f t="shared" si="177"/>
        <v>2.8333333333333335</v>
      </c>
      <c r="BF525" s="21">
        <f t="shared" si="174"/>
        <v>5.3666666666666663</v>
      </c>
      <c r="BG525" s="3" t="s">
        <v>4437</v>
      </c>
    </row>
    <row r="526" spans="1:59" ht="13" x14ac:dyDescent="0.15">
      <c r="A526" s="2">
        <v>43559.68106959491</v>
      </c>
      <c r="B526" s="3" t="s">
        <v>29</v>
      </c>
      <c r="C526" s="3" t="s">
        <v>4443</v>
      </c>
      <c r="D526" s="3" t="s">
        <v>4437</v>
      </c>
      <c r="E526" s="58" t="s">
        <v>4438</v>
      </c>
      <c r="F526" s="3" t="s">
        <v>187</v>
      </c>
      <c r="G526" s="3" t="s">
        <v>4492</v>
      </c>
      <c r="H526" s="3" t="s">
        <v>35</v>
      </c>
      <c r="I526" s="3" t="s">
        <v>36</v>
      </c>
      <c r="J526" s="5"/>
      <c r="K526" s="3" t="s">
        <v>38</v>
      </c>
      <c r="L526" s="5">
        <v>1.3</v>
      </c>
      <c r="M526" s="5">
        <v>1.3</v>
      </c>
      <c r="N526" s="5"/>
      <c r="O526" s="3">
        <v>6</v>
      </c>
      <c r="P526" s="5"/>
      <c r="Q526" s="3" t="s">
        <v>42</v>
      </c>
      <c r="R526" s="5"/>
      <c r="S526" s="3" t="s">
        <v>44</v>
      </c>
      <c r="T526" s="5"/>
      <c r="U526" s="3" t="s">
        <v>46</v>
      </c>
      <c r="V526" s="5"/>
      <c r="W526" s="3" t="s">
        <v>48</v>
      </c>
      <c r="X526" s="5"/>
      <c r="Y526" s="3" t="s">
        <v>50</v>
      </c>
      <c r="Z526" s="5"/>
      <c r="AA526" s="3">
        <v>7</v>
      </c>
      <c r="AB526" s="3">
        <v>68</v>
      </c>
      <c r="AC526" s="5"/>
      <c r="AD526" s="3">
        <v>7</v>
      </c>
      <c r="AE526" s="5"/>
      <c r="AF526" s="3" t="s">
        <v>275</v>
      </c>
      <c r="AG526" s="5"/>
      <c r="AH526" s="3" t="s">
        <v>197</v>
      </c>
      <c r="AI526" s="3">
        <v>9</v>
      </c>
      <c r="AJ526" s="5"/>
      <c r="AK526" s="3" t="s">
        <v>111</v>
      </c>
      <c r="AL526" s="3" t="s">
        <v>4493</v>
      </c>
      <c r="AM526" s="3" t="s">
        <v>4494</v>
      </c>
      <c r="AN526" s="3" t="s">
        <v>4442</v>
      </c>
      <c r="AO526" s="6">
        <v>0.44999999999708962</v>
      </c>
      <c r="AP526" s="1">
        <f t="shared" si="178"/>
        <v>5</v>
      </c>
      <c r="AQ526" s="1">
        <f t="shared" si="179"/>
        <v>5</v>
      </c>
      <c r="AR526" s="1">
        <f t="shared" si="180"/>
        <v>6</v>
      </c>
      <c r="AS526" s="1">
        <f t="shared" si="181"/>
        <v>5</v>
      </c>
      <c r="AT526" s="1">
        <f t="shared" si="182"/>
        <v>5</v>
      </c>
      <c r="AU526" s="1">
        <f t="shared" si="183"/>
        <v>5</v>
      </c>
      <c r="AV526" s="1">
        <f t="shared" si="184"/>
        <v>0</v>
      </c>
      <c r="AW526" s="1">
        <f t="shared" si="185"/>
        <v>0</v>
      </c>
      <c r="AX526" s="1">
        <f t="shared" si="186"/>
        <v>7</v>
      </c>
      <c r="AY526" s="1">
        <f t="shared" si="187"/>
        <v>7</v>
      </c>
      <c r="AZ526" s="1">
        <f t="shared" si="188"/>
        <v>0</v>
      </c>
      <c r="BA526" s="1">
        <f t="shared" si="189"/>
        <v>5</v>
      </c>
      <c r="BB526" s="1">
        <f t="shared" si="190"/>
        <v>5</v>
      </c>
      <c r="BC526" s="21">
        <f t="shared" si="175"/>
        <v>5.2</v>
      </c>
      <c r="BD526" s="21">
        <f t="shared" si="176"/>
        <v>2.5</v>
      </c>
      <c r="BE526" s="21">
        <f t="shared" si="177"/>
        <v>5.166666666666667</v>
      </c>
      <c r="BF526" s="21">
        <f t="shared" si="174"/>
        <v>4.6333333333333337</v>
      </c>
      <c r="BG526" s="3" t="s">
        <v>4437</v>
      </c>
    </row>
    <row r="527" spans="1:59" ht="13" x14ac:dyDescent="0.15">
      <c r="A527" s="2">
        <v>43559.699801157403</v>
      </c>
      <c r="B527" s="3" t="s">
        <v>29</v>
      </c>
      <c r="C527" s="3" t="s">
        <v>4443</v>
      </c>
      <c r="D527" s="3" t="s">
        <v>4437</v>
      </c>
      <c r="E527" s="58" t="s">
        <v>4438</v>
      </c>
      <c r="F527" s="3" t="s">
        <v>100</v>
      </c>
      <c r="G527" s="3" t="s">
        <v>4495</v>
      </c>
      <c r="H527" s="3" t="s">
        <v>66</v>
      </c>
      <c r="I527" s="3">
        <v>9</v>
      </c>
      <c r="J527" s="5"/>
      <c r="K527" s="3">
        <v>9</v>
      </c>
      <c r="L527" s="5">
        <v>1.2</v>
      </c>
      <c r="M527" s="5">
        <v>0.9</v>
      </c>
      <c r="N527" s="5"/>
      <c r="O527" s="3" t="s">
        <v>87</v>
      </c>
      <c r="P527" s="5"/>
      <c r="Q527" s="3" t="s">
        <v>42</v>
      </c>
      <c r="R527" s="5"/>
      <c r="S527" s="3" t="s">
        <v>44</v>
      </c>
      <c r="T527" s="5"/>
      <c r="U527" s="3" t="s">
        <v>46</v>
      </c>
      <c r="V527" s="5"/>
      <c r="W527" s="3" t="s">
        <v>48</v>
      </c>
      <c r="X527" s="5"/>
      <c r="Y527" s="3" t="s">
        <v>50</v>
      </c>
      <c r="Z527" s="5"/>
      <c r="AA527" s="3">
        <v>6</v>
      </c>
      <c r="AB527" s="3">
        <v>69</v>
      </c>
      <c r="AC527" s="5"/>
      <c r="AD527" s="3">
        <v>7</v>
      </c>
      <c r="AE527" s="5"/>
      <c r="AF527" s="3" t="s">
        <v>275</v>
      </c>
      <c r="AG527" s="5"/>
      <c r="AH527" s="3" t="s">
        <v>58</v>
      </c>
      <c r="AI527" s="5"/>
      <c r="AJ527" s="5"/>
      <c r="AK527" s="3">
        <v>6</v>
      </c>
      <c r="AL527" s="5"/>
      <c r="AM527" s="3" t="s">
        <v>4496</v>
      </c>
      <c r="AN527" s="3" t="s">
        <v>4442</v>
      </c>
      <c r="AO527" s="6">
        <v>0.625</v>
      </c>
      <c r="AP527" s="1">
        <f t="shared" si="178"/>
        <v>9</v>
      </c>
      <c r="AQ527" s="1">
        <f t="shared" si="179"/>
        <v>9</v>
      </c>
      <c r="AR527" s="1">
        <f t="shared" si="180"/>
        <v>10</v>
      </c>
      <c r="AS527" s="1">
        <f t="shared" si="181"/>
        <v>5</v>
      </c>
      <c r="AT527" s="1">
        <f t="shared" si="182"/>
        <v>5</v>
      </c>
      <c r="AU527" s="1">
        <f t="shared" si="183"/>
        <v>5</v>
      </c>
      <c r="AV527" s="1">
        <f t="shared" si="184"/>
        <v>0</v>
      </c>
      <c r="AW527" s="1">
        <f t="shared" si="185"/>
        <v>0</v>
      </c>
      <c r="AX527" s="1">
        <f t="shared" si="186"/>
        <v>6</v>
      </c>
      <c r="AY527" s="1">
        <f t="shared" si="187"/>
        <v>7</v>
      </c>
      <c r="AZ527" s="1">
        <f t="shared" si="188"/>
        <v>0</v>
      </c>
      <c r="BA527" s="1">
        <f t="shared" si="189"/>
        <v>0</v>
      </c>
      <c r="BB527" s="1">
        <f t="shared" si="190"/>
        <v>6</v>
      </c>
      <c r="BC527" s="21">
        <f t="shared" si="175"/>
        <v>7.6</v>
      </c>
      <c r="BD527" s="21">
        <f t="shared" si="176"/>
        <v>2.5</v>
      </c>
      <c r="BE527" s="21">
        <f t="shared" si="177"/>
        <v>3.1666666666666665</v>
      </c>
      <c r="BF527" s="21">
        <f t="shared" si="174"/>
        <v>5.5333333333333332</v>
      </c>
      <c r="BG527" s="3" t="s">
        <v>4437</v>
      </c>
    </row>
    <row r="528" spans="1:59" ht="13" x14ac:dyDescent="0.15">
      <c r="A528" s="2">
        <v>43560.520515532407</v>
      </c>
      <c r="B528" s="3" t="s">
        <v>29</v>
      </c>
      <c r="C528" s="3" t="s">
        <v>4443</v>
      </c>
      <c r="D528" s="3" t="s">
        <v>4437</v>
      </c>
      <c r="E528" s="58" t="s">
        <v>4438</v>
      </c>
      <c r="F528" s="3" t="s">
        <v>100</v>
      </c>
      <c r="G528" s="3" t="s">
        <v>4497</v>
      </c>
      <c r="H528" s="3" t="s">
        <v>35</v>
      </c>
      <c r="I528" s="3">
        <v>4</v>
      </c>
      <c r="J528" s="5"/>
      <c r="K528" s="3" t="s">
        <v>38</v>
      </c>
      <c r="L528" s="5">
        <v>1.4</v>
      </c>
      <c r="M528" s="5">
        <v>1.4</v>
      </c>
      <c r="N528" s="5"/>
      <c r="O528" s="3">
        <v>6</v>
      </c>
      <c r="P528" s="5"/>
      <c r="Q528" s="3">
        <v>6</v>
      </c>
      <c r="R528" s="5"/>
      <c r="S528" s="3" t="s">
        <v>44</v>
      </c>
      <c r="T528" s="5"/>
      <c r="U528" s="3" t="s">
        <v>46</v>
      </c>
      <c r="V528" s="5"/>
      <c r="W528" s="3" t="s">
        <v>48</v>
      </c>
      <c r="X528" s="5"/>
      <c r="Y528" s="3" t="s">
        <v>50</v>
      </c>
      <c r="Z528" s="5"/>
      <c r="AA528" s="3" t="s">
        <v>52</v>
      </c>
      <c r="AB528" s="3">
        <v>73</v>
      </c>
      <c r="AC528" s="5"/>
      <c r="AD528" s="3" t="s">
        <v>54</v>
      </c>
      <c r="AE528" s="5"/>
      <c r="AF528" s="3" t="s">
        <v>275</v>
      </c>
      <c r="AG528" s="5"/>
      <c r="AH528" s="3">
        <v>4</v>
      </c>
      <c r="AI528" s="5"/>
      <c r="AJ528" s="5"/>
      <c r="AK528" s="3" t="s">
        <v>111</v>
      </c>
      <c r="AL528" s="5"/>
      <c r="AM528" s="3" t="s">
        <v>4498</v>
      </c>
      <c r="AN528" s="3" t="s">
        <v>4442</v>
      </c>
      <c r="AO528" s="6">
        <v>0.46875</v>
      </c>
      <c r="AP528" s="1">
        <f t="shared" si="178"/>
        <v>4</v>
      </c>
      <c r="AQ528" s="1">
        <f t="shared" si="179"/>
        <v>5</v>
      </c>
      <c r="AR528" s="1">
        <f t="shared" si="180"/>
        <v>6</v>
      </c>
      <c r="AS528" s="1">
        <f t="shared" si="181"/>
        <v>6</v>
      </c>
      <c r="AT528" s="1">
        <f t="shared" si="182"/>
        <v>5</v>
      </c>
      <c r="AU528" s="1">
        <f t="shared" si="183"/>
        <v>5</v>
      </c>
      <c r="AV528" s="1">
        <f t="shared" si="184"/>
        <v>0</v>
      </c>
      <c r="AW528" s="1">
        <f t="shared" si="185"/>
        <v>0</v>
      </c>
      <c r="AX528" s="1">
        <f t="shared" si="186"/>
        <v>5</v>
      </c>
      <c r="AY528" s="1">
        <f t="shared" si="187"/>
        <v>5</v>
      </c>
      <c r="AZ528" s="1">
        <f t="shared" si="188"/>
        <v>0</v>
      </c>
      <c r="BA528" s="1">
        <f t="shared" si="189"/>
        <v>4</v>
      </c>
      <c r="BB528" s="1">
        <f t="shared" si="190"/>
        <v>5</v>
      </c>
      <c r="BC528" s="21">
        <f t="shared" si="175"/>
        <v>5.2</v>
      </c>
      <c r="BD528" s="21">
        <f t="shared" si="176"/>
        <v>2.5</v>
      </c>
      <c r="BE528" s="21">
        <f t="shared" si="177"/>
        <v>3.8333333333333335</v>
      </c>
      <c r="BF528" s="21">
        <f t="shared" si="174"/>
        <v>4.3666666666666663</v>
      </c>
      <c r="BG528" s="3" t="s">
        <v>4437</v>
      </c>
    </row>
    <row r="529" spans="1:59" ht="13" x14ac:dyDescent="0.15">
      <c r="A529" s="2">
        <v>43562.930522557872</v>
      </c>
      <c r="B529" s="3" t="s">
        <v>29</v>
      </c>
      <c r="C529" s="3" t="s">
        <v>4499</v>
      </c>
      <c r="D529" s="3" t="s">
        <v>4500</v>
      </c>
      <c r="E529" s="58" t="s">
        <v>4501</v>
      </c>
      <c r="F529" s="3" t="s">
        <v>147</v>
      </c>
      <c r="G529" s="3" t="s">
        <v>4502</v>
      </c>
      <c r="H529" s="3" t="s">
        <v>264</v>
      </c>
      <c r="I529" s="3">
        <v>4</v>
      </c>
      <c r="J529" s="3" t="s">
        <v>4503</v>
      </c>
      <c r="K529" s="3" t="s">
        <v>38</v>
      </c>
      <c r="L529" s="3">
        <v>3.3</v>
      </c>
      <c r="M529" s="3">
        <v>1.9</v>
      </c>
      <c r="N529" s="3" t="s">
        <v>4504</v>
      </c>
      <c r="O529" s="3" t="s">
        <v>40</v>
      </c>
      <c r="P529" s="3" t="s">
        <v>4505</v>
      </c>
      <c r="Q529" s="3">
        <v>4</v>
      </c>
      <c r="R529" s="3" t="s">
        <v>4506</v>
      </c>
      <c r="S529" s="3">
        <v>2</v>
      </c>
      <c r="T529" s="3" t="s">
        <v>4507</v>
      </c>
      <c r="U529" s="3">
        <v>9</v>
      </c>
      <c r="V529" s="3" t="s">
        <v>4508</v>
      </c>
      <c r="W529" s="3" t="s">
        <v>74</v>
      </c>
      <c r="X529" s="3" t="s">
        <v>4509</v>
      </c>
      <c r="Y529" s="3" t="s">
        <v>50</v>
      </c>
      <c r="Z529" s="3" t="s">
        <v>4510</v>
      </c>
      <c r="AA529" s="3">
        <v>7</v>
      </c>
      <c r="AB529" s="3"/>
      <c r="AC529" s="3" t="s">
        <v>4511</v>
      </c>
      <c r="AD529" s="3" t="s">
        <v>54</v>
      </c>
      <c r="AE529" s="3" t="s">
        <v>4512</v>
      </c>
      <c r="AF529" s="3">
        <v>2</v>
      </c>
      <c r="AG529" s="3" t="s">
        <v>4513</v>
      </c>
      <c r="AH529" s="3">
        <v>1</v>
      </c>
      <c r="AI529" s="3">
        <v>2</v>
      </c>
      <c r="AJ529" s="3" t="s">
        <v>4514</v>
      </c>
      <c r="AK529" s="3">
        <v>6</v>
      </c>
      <c r="AL529" s="3" t="s">
        <v>4515</v>
      </c>
      <c r="AM529" s="3" t="s">
        <v>4516</v>
      </c>
      <c r="AN529" s="3" t="s">
        <v>4517</v>
      </c>
      <c r="AO529" s="6">
        <v>0.73958333333575865</v>
      </c>
      <c r="AP529" s="1">
        <f t="shared" si="178"/>
        <v>4</v>
      </c>
      <c r="AQ529" s="1">
        <f t="shared" si="179"/>
        <v>5</v>
      </c>
      <c r="AR529" s="1">
        <f t="shared" si="180"/>
        <v>5</v>
      </c>
      <c r="AS529" s="1">
        <f t="shared" si="181"/>
        <v>4</v>
      </c>
      <c r="AT529" s="1">
        <f t="shared" si="182"/>
        <v>2</v>
      </c>
      <c r="AU529" s="1">
        <f t="shared" si="183"/>
        <v>9</v>
      </c>
      <c r="AV529" s="1">
        <f t="shared" si="184"/>
        <v>5</v>
      </c>
      <c r="AW529" s="1">
        <f t="shared" si="185"/>
        <v>0</v>
      </c>
      <c r="AX529" s="1">
        <f t="shared" si="186"/>
        <v>7</v>
      </c>
      <c r="AY529" s="1">
        <f t="shared" si="187"/>
        <v>5</v>
      </c>
      <c r="AZ529" s="1">
        <f t="shared" si="188"/>
        <v>2</v>
      </c>
      <c r="BA529" s="1">
        <f t="shared" si="189"/>
        <v>1</v>
      </c>
      <c r="BB529" s="1">
        <f t="shared" si="190"/>
        <v>6</v>
      </c>
      <c r="BC529" s="21">
        <f t="shared" si="175"/>
        <v>4</v>
      </c>
      <c r="BD529" s="21">
        <f t="shared" si="176"/>
        <v>6.166666666666667</v>
      </c>
      <c r="BE529" s="21">
        <f t="shared" si="177"/>
        <v>3.8333333333333335</v>
      </c>
      <c r="BF529" s="21">
        <f>((AP529*3)+(AQ529*3)+(AR529*3)+(AS529*3)+(AT529*3)+(AU529*3)+(AV529*2)+(AW529*1)+(AX529*2)+(AY529*1)+(AZ529*1)+(BA529*2)+(BB529*3))/30</f>
        <v>4.5999999999999996</v>
      </c>
      <c r="BG529" s="3" t="s">
        <v>4500</v>
      </c>
    </row>
    <row r="530" spans="1:59" ht="13" x14ac:dyDescent="0.15">
      <c r="A530" s="2">
        <v>43557.334474687501</v>
      </c>
      <c r="B530" s="3" t="s">
        <v>29</v>
      </c>
      <c r="C530" s="3" t="s">
        <v>4518</v>
      </c>
      <c r="D530" s="3" t="s">
        <v>4500</v>
      </c>
      <c r="E530" s="58" t="s">
        <v>4501</v>
      </c>
      <c r="F530" s="3" t="s">
        <v>187</v>
      </c>
      <c r="G530" s="3" t="s">
        <v>4519</v>
      </c>
      <c r="H530" s="3" t="s">
        <v>35</v>
      </c>
      <c r="I530" s="3">
        <v>8</v>
      </c>
      <c r="J530" s="3" t="s">
        <v>4520</v>
      </c>
      <c r="K530" s="3" t="s">
        <v>68</v>
      </c>
      <c r="L530" s="3">
        <v>4.8</v>
      </c>
      <c r="M530" s="3">
        <v>1.5</v>
      </c>
      <c r="N530" s="3" t="s">
        <v>4521</v>
      </c>
      <c r="O530" s="3">
        <v>9</v>
      </c>
      <c r="P530" s="5"/>
      <c r="Q530" s="3">
        <v>8</v>
      </c>
      <c r="R530" s="3" t="s">
        <v>4522</v>
      </c>
      <c r="S530" s="3">
        <v>9</v>
      </c>
      <c r="T530" s="3" t="s">
        <v>4523</v>
      </c>
      <c r="U530" s="3">
        <v>7</v>
      </c>
      <c r="V530" s="3" t="s">
        <v>4524</v>
      </c>
      <c r="W530" s="3">
        <v>6</v>
      </c>
      <c r="X530" s="3" t="s">
        <v>4525</v>
      </c>
      <c r="Y530" s="3">
        <v>3</v>
      </c>
      <c r="Z530" s="3" t="s">
        <v>4526</v>
      </c>
      <c r="AA530" s="3" t="s">
        <v>291</v>
      </c>
      <c r="AB530" s="3">
        <v>58</v>
      </c>
      <c r="AC530" s="3" t="s">
        <v>4527</v>
      </c>
      <c r="AD530" s="3">
        <v>7</v>
      </c>
      <c r="AE530" s="3" t="s">
        <v>4528</v>
      </c>
      <c r="AF530" s="3" t="s">
        <v>56</v>
      </c>
      <c r="AG530" s="3" t="s">
        <v>4529</v>
      </c>
      <c r="AH530" s="3">
        <v>7</v>
      </c>
      <c r="AI530" s="3">
        <v>4</v>
      </c>
      <c r="AJ530" s="3" t="s">
        <v>4530</v>
      </c>
      <c r="AK530" s="3">
        <v>6</v>
      </c>
      <c r="AL530" s="3" t="s">
        <v>4531</v>
      </c>
      <c r="AM530" s="3" t="s">
        <v>4532</v>
      </c>
      <c r="AN530" s="3" t="s">
        <v>4533</v>
      </c>
      <c r="AO530" s="6">
        <v>0.45972222222189885</v>
      </c>
      <c r="AP530" s="1">
        <f t="shared" si="178"/>
        <v>8</v>
      </c>
      <c r="AQ530" s="1">
        <f t="shared" si="179"/>
        <v>10</v>
      </c>
      <c r="AR530" s="1">
        <f t="shared" si="180"/>
        <v>9</v>
      </c>
      <c r="AS530" s="1">
        <f t="shared" si="181"/>
        <v>8</v>
      </c>
      <c r="AT530" s="1">
        <f t="shared" si="182"/>
        <v>9</v>
      </c>
      <c r="AU530" s="1">
        <f t="shared" si="183"/>
        <v>7</v>
      </c>
      <c r="AV530" s="1">
        <f t="shared" si="184"/>
        <v>6</v>
      </c>
      <c r="AW530" s="1">
        <f t="shared" si="185"/>
        <v>3</v>
      </c>
      <c r="AX530" s="1">
        <f t="shared" si="186"/>
        <v>10</v>
      </c>
      <c r="AY530" s="1">
        <f t="shared" si="187"/>
        <v>7</v>
      </c>
      <c r="AZ530" s="1">
        <f t="shared" si="188"/>
        <v>5</v>
      </c>
      <c r="BA530" s="1">
        <f t="shared" si="189"/>
        <v>7</v>
      </c>
      <c r="BB530" s="1">
        <f t="shared" si="190"/>
        <v>6</v>
      </c>
      <c r="BC530" s="21">
        <f t="shared" si="175"/>
        <v>8.8000000000000007</v>
      </c>
      <c r="BD530" s="21">
        <f t="shared" si="176"/>
        <v>6</v>
      </c>
      <c r="BE530" s="21">
        <f t="shared" si="177"/>
        <v>7.666666666666667</v>
      </c>
      <c r="BF530" s="21">
        <f t="shared" si="174"/>
        <v>7.7333333333333334</v>
      </c>
      <c r="BG530" s="3" t="s">
        <v>4500</v>
      </c>
    </row>
    <row r="531" spans="1:59" ht="13" x14ac:dyDescent="0.15">
      <c r="A531" s="2">
        <v>43558.884303611107</v>
      </c>
      <c r="B531" s="3" t="s">
        <v>29</v>
      </c>
      <c r="C531" s="3" t="s">
        <v>4518</v>
      </c>
      <c r="D531" s="3" t="s">
        <v>4500</v>
      </c>
      <c r="E531" s="58" t="s">
        <v>4501</v>
      </c>
      <c r="F531" s="3" t="s">
        <v>64</v>
      </c>
      <c r="G531" s="3" t="s">
        <v>4534</v>
      </c>
      <c r="H531" s="3" t="s">
        <v>264</v>
      </c>
      <c r="I531" s="3" t="s">
        <v>36</v>
      </c>
      <c r="J531" s="3" t="s">
        <v>4535</v>
      </c>
      <c r="K531" s="3">
        <v>7</v>
      </c>
      <c r="L531" s="3">
        <v>3</v>
      </c>
      <c r="M531" s="4">
        <v>1.2</v>
      </c>
      <c r="N531" s="5"/>
      <c r="O531" s="3">
        <v>7</v>
      </c>
      <c r="P531" s="5"/>
      <c r="Q531" s="3">
        <v>6</v>
      </c>
      <c r="R531" s="3" t="s">
        <v>4536</v>
      </c>
      <c r="S531" s="3">
        <v>4</v>
      </c>
      <c r="T531" s="3" t="s">
        <v>4537</v>
      </c>
      <c r="U531" s="3" t="s">
        <v>46</v>
      </c>
      <c r="V531" s="3" t="s">
        <v>4538</v>
      </c>
      <c r="W531" s="3">
        <v>6</v>
      </c>
      <c r="X531" s="3" t="s">
        <v>4539</v>
      </c>
      <c r="Y531" s="3" t="s">
        <v>50</v>
      </c>
      <c r="Z531" s="3" t="s">
        <v>3083</v>
      </c>
      <c r="AA531" s="3">
        <v>8</v>
      </c>
      <c r="AB531" s="3">
        <v>52</v>
      </c>
      <c r="AC531" s="3" t="s">
        <v>4540</v>
      </c>
      <c r="AD531" s="3">
        <v>8</v>
      </c>
      <c r="AE531" s="3" t="s">
        <v>4541</v>
      </c>
      <c r="AF531" s="3">
        <v>3</v>
      </c>
      <c r="AG531" s="3" t="s">
        <v>4542</v>
      </c>
      <c r="AH531" s="3">
        <v>9</v>
      </c>
      <c r="AI531" s="3">
        <v>4</v>
      </c>
      <c r="AJ531" s="3" t="s">
        <v>4543</v>
      </c>
      <c r="AK531" s="3">
        <v>7</v>
      </c>
      <c r="AL531" s="3" t="s">
        <v>4544</v>
      </c>
      <c r="AM531" s="3" t="s">
        <v>4545</v>
      </c>
      <c r="AN531" s="3" t="s">
        <v>4533</v>
      </c>
      <c r="AO531" s="6">
        <v>0.47777777777810115</v>
      </c>
      <c r="AP531" s="1">
        <f t="shared" si="178"/>
        <v>5</v>
      </c>
      <c r="AQ531" s="1">
        <f t="shared" si="179"/>
        <v>7</v>
      </c>
      <c r="AR531" s="1">
        <f t="shared" si="180"/>
        <v>7</v>
      </c>
      <c r="AS531" s="1">
        <f t="shared" si="181"/>
        <v>6</v>
      </c>
      <c r="AT531" s="1">
        <f t="shared" si="182"/>
        <v>4</v>
      </c>
      <c r="AU531" s="1">
        <f t="shared" si="183"/>
        <v>5</v>
      </c>
      <c r="AV531" s="1">
        <f t="shared" si="184"/>
        <v>6</v>
      </c>
      <c r="AW531" s="1">
        <f t="shared" si="185"/>
        <v>0</v>
      </c>
      <c r="AX531" s="1">
        <f t="shared" si="186"/>
        <v>8</v>
      </c>
      <c r="AY531" s="1">
        <f t="shared" si="187"/>
        <v>8</v>
      </c>
      <c r="AZ531" s="1">
        <f t="shared" si="188"/>
        <v>3</v>
      </c>
      <c r="BA531" s="1">
        <f t="shared" si="189"/>
        <v>9</v>
      </c>
      <c r="BB531" s="1">
        <f t="shared" si="190"/>
        <v>7</v>
      </c>
      <c r="BC531" s="21">
        <f t="shared" si="175"/>
        <v>5.8</v>
      </c>
      <c r="BD531" s="21">
        <f t="shared" si="176"/>
        <v>4.5</v>
      </c>
      <c r="BE531" s="21">
        <f t="shared" si="177"/>
        <v>7.5</v>
      </c>
      <c r="BF531" s="21">
        <f t="shared" si="174"/>
        <v>6</v>
      </c>
      <c r="BG531" s="3" t="s">
        <v>4500</v>
      </c>
    </row>
    <row r="532" spans="1:59" ht="13" x14ac:dyDescent="0.15">
      <c r="A532" s="2">
        <v>43558.894596145838</v>
      </c>
      <c r="B532" s="3" t="s">
        <v>29</v>
      </c>
      <c r="C532" s="3" t="s">
        <v>4518</v>
      </c>
      <c r="D532" s="3" t="s">
        <v>4500</v>
      </c>
      <c r="E532" s="58" t="s">
        <v>4501</v>
      </c>
      <c r="F532" s="3" t="s">
        <v>178</v>
      </c>
      <c r="G532" s="3" t="s">
        <v>4546</v>
      </c>
      <c r="H532" s="3" t="s">
        <v>35</v>
      </c>
      <c r="I532" s="3">
        <v>8</v>
      </c>
      <c r="J532" s="3" t="s">
        <v>4547</v>
      </c>
      <c r="K532" s="3" t="s">
        <v>68</v>
      </c>
      <c r="L532" s="3">
        <v>4</v>
      </c>
      <c r="M532" s="4">
        <v>3.2</v>
      </c>
      <c r="N532" s="5"/>
      <c r="O532" s="3">
        <v>9</v>
      </c>
      <c r="P532" s="5"/>
      <c r="Q532" s="3">
        <v>8</v>
      </c>
      <c r="R532" s="3" t="s">
        <v>4548</v>
      </c>
      <c r="S532" s="3">
        <v>7</v>
      </c>
      <c r="T532" s="3" t="s">
        <v>4549</v>
      </c>
      <c r="U532" s="3">
        <v>7</v>
      </c>
      <c r="V532" s="3" t="s">
        <v>4550</v>
      </c>
      <c r="W532" s="3">
        <v>7</v>
      </c>
      <c r="X532" s="3" t="s">
        <v>4551</v>
      </c>
      <c r="Y532" s="3">
        <v>1</v>
      </c>
      <c r="Z532" s="3" t="s">
        <v>4552</v>
      </c>
      <c r="AA532" s="3">
        <v>7</v>
      </c>
      <c r="AB532" s="3">
        <v>58</v>
      </c>
      <c r="AC532" s="3" t="s">
        <v>4553</v>
      </c>
      <c r="AD532" s="3">
        <v>8</v>
      </c>
      <c r="AE532" s="3" t="s">
        <v>4554</v>
      </c>
      <c r="AF532" s="3">
        <v>4</v>
      </c>
      <c r="AG532" s="3" t="s">
        <v>4555</v>
      </c>
      <c r="AH532" s="3">
        <v>8</v>
      </c>
      <c r="AI532" s="3">
        <v>3</v>
      </c>
      <c r="AJ532" s="3" t="s">
        <v>4556</v>
      </c>
      <c r="AK532" s="3">
        <v>7</v>
      </c>
      <c r="AL532" s="3" t="s">
        <v>4557</v>
      </c>
      <c r="AM532" s="3" t="s">
        <v>4558</v>
      </c>
      <c r="AN532" s="3" t="s">
        <v>4533</v>
      </c>
      <c r="AO532" s="6">
        <v>0.51041666666424135</v>
      </c>
      <c r="AP532" s="1">
        <f t="shared" si="178"/>
        <v>8</v>
      </c>
      <c r="AQ532" s="1">
        <f t="shared" si="179"/>
        <v>10</v>
      </c>
      <c r="AR532" s="1">
        <f t="shared" si="180"/>
        <v>9</v>
      </c>
      <c r="AS532" s="1">
        <f t="shared" si="181"/>
        <v>8</v>
      </c>
      <c r="AT532" s="1">
        <f t="shared" si="182"/>
        <v>7</v>
      </c>
      <c r="AU532" s="1">
        <f t="shared" si="183"/>
        <v>7</v>
      </c>
      <c r="AV532" s="1">
        <f t="shared" si="184"/>
        <v>7</v>
      </c>
      <c r="AW532" s="1">
        <f t="shared" si="185"/>
        <v>1</v>
      </c>
      <c r="AX532" s="1">
        <f t="shared" si="186"/>
        <v>7</v>
      </c>
      <c r="AY532" s="1">
        <f t="shared" si="187"/>
        <v>8</v>
      </c>
      <c r="AZ532" s="1">
        <f t="shared" si="188"/>
        <v>4</v>
      </c>
      <c r="BA532" s="1">
        <f t="shared" si="189"/>
        <v>8</v>
      </c>
      <c r="BB532" s="1">
        <f t="shared" si="190"/>
        <v>7</v>
      </c>
      <c r="BC532" s="21">
        <f t="shared" si="175"/>
        <v>8.4</v>
      </c>
      <c r="BD532" s="21">
        <f t="shared" si="176"/>
        <v>6</v>
      </c>
      <c r="BE532" s="21">
        <f t="shared" si="177"/>
        <v>7</v>
      </c>
      <c r="BF532" s="21">
        <f t="shared" si="174"/>
        <v>7.5</v>
      </c>
      <c r="BG532" s="3" t="s">
        <v>4500</v>
      </c>
    </row>
    <row r="533" spans="1:59" ht="13" x14ac:dyDescent="0.15">
      <c r="A533" s="2">
        <v>43558.902745775464</v>
      </c>
      <c r="B533" s="3" t="s">
        <v>29</v>
      </c>
      <c r="C533" s="3" t="s">
        <v>4518</v>
      </c>
      <c r="D533" s="3" t="s">
        <v>4500</v>
      </c>
      <c r="E533" s="58" t="s">
        <v>4501</v>
      </c>
      <c r="F533" s="3" t="s">
        <v>64</v>
      </c>
      <c r="G533" s="3" t="s">
        <v>4559</v>
      </c>
      <c r="H533" s="3" t="s">
        <v>264</v>
      </c>
      <c r="I533" s="3">
        <v>6</v>
      </c>
      <c r="J533" s="3" t="s">
        <v>4560</v>
      </c>
      <c r="K533" s="3">
        <v>6</v>
      </c>
      <c r="L533" s="3">
        <v>2.15</v>
      </c>
      <c r="M533" s="3">
        <v>1.3</v>
      </c>
      <c r="N533" s="5"/>
      <c r="O533" s="3">
        <v>7</v>
      </c>
      <c r="P533" s="3" t="s">
        <v>4561</v>
      </c>
      <c r="Q533" s="3" t="s">
        <v>42</v>
      </c>
      <c r="R533" s="3" t="s">
        <v>4562</v>
      </c>
      <c r="S533" s="3" t="s">
        <v>90</v>
      </c>
      <c r="T533" s="3" t="s">
        <v>4563</v>
      </c>
      <c r="U533" s="3" t="s">
        <v>46</v>
      </c>
      <c r="V533" s="3" t="s">
        <v>4564</v>
      </c>
      <c r="W533" s="3" t="s">
        <v>48</v>
      </c>
      <c r="X533" s="3" t="s">
        <v>49</v>
      </c>
      <c r="Y533" s="3">
        <v>2</v>
      </c>
      <c r="Z533" s="3" t="s">
        <v>4565</v>
      </c>
      <c r="AA533" s="3">
        <v>8</v>
      </c>
      <c r="AB533" s="3">
        <v>53</v>
      </c>
      <c r="AC533" s="3" t="s">
        <v>4566</v>
      </c>
      <c r="AD533" s="3">
        <v>8</v>
      </c>
      <c r="AE533" s="3" t="s">
        <v>4554</v>
      </c>
      <c r="AF533" s="3">
        <v>2</v>
      </c>
      <c r="AG533" s="3" t="s">
        <v>4567</v>
      </c>
      <c r="AH533" s="3">
        <v>8</v>
      </c>
      <c r="AI533" s="3">
        <v>1</v>
      </c>
      <c r="AJ533" s="3" t="s">
        <v>4568</v>
      </c>
      <c r="AK533" s="3">
        <v>9</v>
      </c>
      <c r="AL533" s="3" t="s">
        <v>4569</v>
      </c>
      <c r="AM533" s="3" t="s">
        <v>4570</v>
      </c>
      <c r="AN533" s="3" t="s">
        <v>4533</v>
      </c>
      <c r="AO533" s="6">
        <v>0.54166666666424135</v>
      </c>
      <c r="AP533" s="1">
        <f t="shared" si="178"/>
        <v>6</v>
      </c>
      <c r="AQ533" s="1">
        <f t="shared" si="179"/>
        <v>6</v>
      </c>
      <c r="AR533" s="1">
        <f t="shared" si="180"/>
        <v>7</v>
      </c>
      <c r="AS533" s="1">
        <f t="shared" si="181"/>
        <v>5</v>
      </c>
      <c r="AT533" s="1">
        <f t="shared" si="182"/>
        <v>0</v>
      </c>
      <c r="AU533" s="1">
        <f t="shared" si="183"/>
        <v>5</v>
      </c>
      <c r="AV533" s="1">
        <f t="shared" si="184"/>
        <v>0</v>
      </c>
      <c r="AW533" s="1">
        <f t="shared" si="185"/>
        <v>2</v>
      </c>
      <c r="AX533" s="1">
        <f t="shared" si="186"/>
        <v>8</v>
      </c>
      <c r="AY533" s="1">
        <f t="shared" si="187"/>
        <v>8</v>
      </c>
      <c r="AZ533" s="1">
        <f t="shared" si="188"/>
        <v>2</v>
      </c>
      <c r="BA533" s="1">
        <f t="shared" si="189"/>
        <v>8</v>
      </c>
      <c r="BB533" s="1">
        <f t="shared" si="190"/>
        <v>9</v>
      </c>
      <c r="BC533" s="21">
        <f t="shared" si="175"/>
        <v>4.8</v>
      </c>
      <c r="BD533" s="21">
        <f t="shared" si="176"/>
        <v>2.8333333333333335</v>
      </c>
      <c r="BE533" s="21">
        <f t="shared" si="177"/>
        <v>7</v>
      </c>
      <c r="BF533" s="21">
        <f t="shared" si="174"/>
        <v>5.2666666666666666</v>
      </c>
      <c r="BG533" s="3" t="s">
        <v>4500</v>
      </c>
    </row>
    <row r="534" spans="1:59" ht="13" x14ac:dyDescent="0.15">
      <c r="A534" s="2">
        <v>43558.914650601851</v>
      </c>
      <c r="B534" s="3" t="s">
        <v>29</v>
      </c>
      <c r="C534" s="3" t="s">
        <v>4518</v>
      </c>
      <c r="D534" s="3" t="s">
        <v>4500</v>
      </c>
      <c r="E534" s="58" t="s">
        <v>4501</v>
      </c>
      <c r="F534" s="3" t="s">
        <v>100</v>
      </c>
      <c r="G534" s="3" t="s">
        <v>4571</v>
      </c>
      <c r="H534" s="3" t="s">
        <v>264</v>
      </c>
      <c r="I534" s="3">
        <v>7</v>
      </c>
      <c r="J534" s="3" t="s">
        <v>4572</v>
      </c>
      <c r="K534" s="3">
        <v>7</v>
      </c>
      <c r="L534" s="3">
        <v>2.44</v>
      </c>
      <c r="M534" s="3">
        <v>1.42</v>
      </c>
      <c r="N534" s="3" t="s">
        <v>4573</v>
      </c>
      <c r="O534" s="3">
        <v>6</v>
      </c>
      <c r="P534" s="3" t="s">
        <v>4574</v>
      </c>
      <c r="Q534" s="3">
        <v>7</v>
      </c>
      <c r="R534" s="3" t="s">
        <v>4575</v>
      </c>
      <c r="S534" s="3">
        <v>6</v>
      </c>
      <c r="T534" s="3" t="s">
        <v>4576</v>
      </c>
      <c r="U534" s="3">
        <v>4</v>
      </c>
      <c r="V534" s="3" t="s">
        <v>4577</v>
      </c>
      <c r="W534" s="3">
        <v>6</v>
      </c>
      <c r="X534" s="3" t="s">
        <v>4578</v>
      </c>
      <c r="Y534" s="3">
        <v>2</v>
      </c>
      <c r="Z534" s="3" t="s">
        <v>4579</v>
      </c>
      <c r="AA534" s="3">
        <v>8</v>
      </c>
      <c r="AB534" s="3">
        <v>57</v>
      </c>
      <c r="AC534" s="3" t="s">
        <v>4580</v>
      </c>
      <c r="AD534" s="3">
        <v>8</v>
      </c>
      <c r="AE534" s="3" t="s">
        <v>4581</v>
      </c>
      <c r="AF534" s="3">
        <v>4</v>
      </c>
      <c r="AG534" s="3" t="s">
        <v>4582</v>
      </c>
      <c r="AH534" s="3" t="s">
        <v>197</v>
      </c>
      <c r="AI534" s="3">
        <v>6</v>
      </c>
      <c r="AJ534" s="3" t="s">
        <v>4583</v>
      </c>
      <c r="AK534" s="3">
        <v>8</v>
      </c>
      <c r="AL534" s="3" t="s">
        <v>4584</v>
      </c>
      <c r="AM534" s="3" t="s">
        <v>4585</v>
      </c>
      <c r="AN534" s="3" t="s">
        <v>4533</v>
      </c>
      <c r="AO534" s="6">
        <v>0.41111111111240461</v>
      </c>
      <c r="AP534" s="1">
        <f t="shared" si="178"/>
        <v>7</v>
      </c>
      <c r="AQ534" s="1">
        <f t="shared" si="179"/>
        <v>7</v>
      </c>
      <c r="AR534" s="1">
        <f t="shared" si="180"/>
        <v>6</v>
      </c>
      <c r="AS534" s="1">
        <f t="shared" si="181"/>
        <v>7</v>
      </c>
      <c r="AT534" s="1">
        <f t="shared" si="182"/>
        <v>6</v>
      </c>
      <c r="AU534" s="1">
        <f t="shared" si="183"/>
        <v>4</v>
      </c>
      <c r="AV534" s="1">
        <f t="shared" si="184"/>
        <v>6</v>
      </c>
      <c r="AW534" s="1">
        <f t="shared" si="185"/>
        <v>2</v>
      </c>
      <c r="AX534" s="1">
        <f t="shared" si="186"/>
        <v>8</v>
      </c>
      <c r="AY534" s="1">
        <f t="shared" si="187"/>
        <v>8</v>
      </c>
      <c r="AZ534" s="1">
        <f t="shared" si="188"/>
        <v>4</v>
      </c>
      <c r="BA534" s="1">
        <f t="shared" si="189"/>
        <v>5</v>
      </c>
      <c r="BB534" s="1">
        <f t="shared" si="190"/>
        <v>8</v>
      </c>
      <c r="BC534" s="21">
        <f t="shared" si="175"/>
        <v>6.6</v>
      </c>
      <c r="BD534" s="21">
        <f t="shared" si="176"/>
        <v>4.333333333333333</v>
      </c>
      <c r="BE534" s="21">
        <f t="shared" si="177"/>
        <v>6.333333333333333</v>
      </c>
      <c r="BF534" s="21">
        <f t="shared" si="174"/>
        <v>6.2333333333333334</v>
      </c>
      <c r="BG534" s="3" t="s">
        <v>4500</v>
      </c>
    </row>
    <row r="535" spans="1:59" ht="13" x14ac:dyDescent="0.15">
      <c r="A535" s="2">
        <v>43558.922548703704</v>
      </c>
      <c r="B535" s="3" t="s">
        <v>29</v>
      </c>
      <c r="C535" s="3" t="s">
        <v>4518</v>
      </c>
      <c r="D535" s="3" t="s">
        <v>4500</v>
      </c>
      <c r="E535" s="58" t="s">
        <v>4501</v>
      </c>
      <c r="F535" s="3" t="s">
        <v>187</v>
      </c>
      <c r="G535" s="3" t="s">
        <v>4586</v>
      </c>
      <c r="H535" s="3" t="s">
        <v>264</v>
      </c>
      <c r="I535" s="3" t="s">
        <v>36</v>
      </c>
      <c r="J535" s="3" t="s">
        <v>4587</v>
      </c>
      <c r="K535" s="3">
        <v>9</v>
      </c>
      <c r="L535" s="3">
        <v>5.5</v>
      </c>
      <c r="M535" s="3">
        <v>1.8</v>
      </c>
      <c r="N535" s="3" t="s">
        <v>4588</v>
      </c>
      <c r="O535" s="3">
        <v>8</v>
      </c>
      <c r="P535" s="3" t="s">
        <v>4589</v>
      </c>
      <c r="Q535" s="3">
        <v>8</v>
      </c>
      <c r="R535" s="3" t="s">
        <v>4590</v>
      </c>
      <c r="S535" s="3" t="s">
        <v>90</v>
      </c>
      <c r="T535" s="3" t="s">
        <v>4591</v>
      </c>
      <c r="U535" s="3" t="s">
        <v>46</v>
      </c>
      <c r="V535" s="3" t="s">
        <v>4592</v>
      </c>
      <c r="W535" s="3" t="s">
        <v>48</v>
      </c>
      <c r="X535" s="3" t="s">
        <v>4593</v>
      </c>
      <c r="Y535" s="3" t="s">
        <v>50</v>
      </c>
      <c r="Z535" s="3" t="s">
        <v>3083</v>
      </c>
      <c r="AA535" s="3" t="s">
        <v>291</v>
      </c>
      <c r="AB535" s="3">
        <v>40</v>
      </c>
      <c r="AC535" s="3" t="s">
        <v>4594</v>
      </c>
      <c r="AD535" s="3">
        <v>9</v>
      </c>
      <c r="AE535" s="3" t="s">
        <v>4595</v>
      </c>
      <c r="AF535" s="3" t="s">
        <v>275</v>
      </c>
      <c r="AG535" s="3" t="s">
        <v>4596</v>
      </c>
      <c r="AH535" s="3">
        <v>9</v>
      </c>
      <c r="AI535" s="3">
        <v>4</v>
      </c>
      <c r="AJ535" s="3" t="s">
        <v>4597</v>
      </c>
      <c r="AK535" s="3">
        <v>8</v>
      </c>
      <c r="AL535" s="3" t="s">
        <v>4598</v>
      </c>
      <c r="AM535" s="3" t="s">
        <v>4599</v>
      </c>
      <c r="AN535" s="3" t="s">
        <v>4533</v>
      </c>
      <c r="AO535" s="6">
        <v>0.47152777777955635</v>
      </c>
      <c r="AP535" s="1">
        <f t="shared" si="178"/>
        <v>5</v>
      </c>
      <c r="AQ535" s="1">
        <f t="shared" si="179"/>
        <v>9</v>
      </c>
      <c r="AR535" s="1">
        <f t="shared" si="180"/>
        <v>8</v>
      </c>
      <c r="AS535" s="1">
        <f t="shared" si="181"/>
        <v>8</v>
      </c>
      <c r="AT535" s="1">
        <f t="shared" si="182"/>
        <v>0</v>
      </c>
      <c r="AU535" s="1">
        <f t="shared" si="183"/>
        <v>5</v>
      </c>
      <c r="AV535" s="1">
        <f t="shared" si="184"/>
        <v>0</v>
      </c>
      <c r="AW535" s="1">
        <f t="shared" si="185"/>
        <v>0</v>
      </c>
      <c r="AX535" s="1">
        <f t="shared" si="186"/>
        <v>10</v>
      </c>
      <c r="AY535" s="1">
        <f t="shared" si="187"/>
        <v>9</v>
      </c>
      <c r="AZ535" s="1">
        <f t="shared" si="188"/>
        <v>0</v>
      </c>
      <c r="BA535" s="1">
        <f t="shared" si="189"/>
        <v>9</v>
      </c>
      <c r="BB535" s="1">
        <f t="shared" si="190"/>
        <v>8</v>
      </c>
      <c r="BC535" s="21">
        <f t="shared" si="175"/>
        <v>6</v>
      </c>
      <c r="BD535" s="21">
        <f t="shared" si="176"/>
        <v>2.5</v>
      </c>
      <c r="BE535" s="21">
        <f t="shared" si="177"/>
        <v>7.833333333333333</v>
      </c>
      <c r="BF535" s="21">
        <f t="shared" si="174"/>
        <v>5.8666666666666663</v>
      </c>
      <c r="BG535" s="3" t="s">
        <v>4500</v>
      </c>
    </row>
    <row r="536" spans="1:59" ht="13" x14ac:dyDescent="0.15">
      <c r="A536" s="2">
        <v>43558.943777256944</v>
      </c>
      <c r="B536" s="3" t="s">
        <v>29</v>
      </c>
      <c r="C536" s="3" t="s">
        <v>4518</v>
      </c>
      <c r="D536" s="3" t="s">
        <v>4500</v>
      </c>
      <c r="E536" s="58" t="s">
        <v>4501</v>
      </c>
      <c r="F536" s="3" t="s">
        <v>100</v>
      </c>
      <c r="G536" s="3" t="s">
        <v>4600</v>
      </c>
      <c r="H536" s="3" t="s">
        <v>264</v>
      </c>
      <c r="I536" s="3" t="s">
        <v>36</v>
      </c>
      <c r="J536" s="3" t="s">
        <v>4601</v>
      </c>
      <c r="K536" s="3">
        <v>8</v>
      </c>
      <c r="L536" s="4">
        <v>3.6</v>
      </c>
      <c r="M536" s="4">
        <v>1.6</v>
      </c>
      <c r="N536" s="3" t="s">
        <v>4602</v>
      </c>
      <c r="O536" s="3">
        <v>8</v>
      </c>
      <c r="P536" s="3" t="s">
        <v>4603</v>
      </c>
      <c r="Q536" s="3">
        <v>6</v>
      </c>
      <c r="R536" s="3" t="s">
        <v>4604</v>
      </c>
      <c r="S536" s="3" t="s">
        <v>44</v>
      </c>
      <c r="T536" s="3" t="s">
        <v>4605</v>
      </c>
      <c r="U536" s="3" t="s">
        <v>46</v>
      </c>
      <c r="V536" s="3" t="s">
        <v>4606</v>
      </c>
      <c r="W536" s="3" t="s">
        <v>74</v>
      </c>
      <c r="X536" s="3" t="s">
        <v>4607</v>
      </c>
      <c r="Y536" s="3" t="s">
        <v>50</v>
      </c>
      <c r="Z536" s="3" t="s">
        <v>3083</v>
      </c>
      <c r="AA536" s="3">
        <v>9</v>
      </c>
      <c r="AB536" s="3">
        <v>50</v>
      </c>
      <c r="AC536" s="3" t="s">
        <v>4608</v>
      </c>
      <c r="AD536" s="3">
        <v>9</v>
      </c>
      <c r="AE536" s="3" t="s">
        <v>4609</v>
      </c>
      <c r="AF536" s="3">
        <v>8</v>
      </c>
      <c r="AG536" s="3" t="s">
        <v>4610</v>
      </c>
      <c r="AH536" s="3">
        <v>9</v>
      </c>
      <c r="AI536" s="3">
        <v>6</v>
      </c>
      <c r="AJ536" s="3" t="s">
        <v>4611</v>
      </c>
      <c r="AK536" s="3">
        <v>8</v>
      </c>
      <c r="AL536" s="3" t="s">
        <v>4612</v>
      </c>
      <c r="AM536" s="3" t="s">
        <v>4613</v>
      </c>
      <c r="AN536" s="3" t="s">
        <v>4533</v>
      </c>
      <c r="AO536" s="6">
        <v>0.49722222222044365</v>
      </c>
      <c r="AP536" s="1">
        <f t="shared" si="178"/>
        <v>5</v>
      </c>
      <c r="AQ536" s="1">
        <f t="shared" si="179"/>
        <v>8</v>
      </c>
      <c r="AR536" s="1">
        <f t="shared" si="180"/>
        <v>8</v>
      </c>
      <c r="AS536" s="1">
        <f t="shared" si="181"/>
        <v>6</v>
      </c>
      <c r="AT536" s="1">
        <f t="shared" si="182"/>
        <v>5</v>
      </c>
      <c r="AU536" s="1">
        <f t="shared" si="183"/>
        <v>5</v>
      </c>
      <c r="AV536" s="1">
        <f t="shared" si="184"/>
        <v>5</v>
      </c>
      <c r="AW536" s="1">
        <f t="shared" si="185"/>
        <v>0</v>
      </c>
      <c r="AX536" s="1">
        <f t="shared" si="186"/>
        <v>9</v>
      </c>
      <c r="AY536" s="1">
        <f t="shared" si="187"/>
        <v>9</v>
      </c>
      <c r="AZ536" s="1">
        <f t="shared" si="188"/>
        <v>8</v>
      </c>
      <c r="BA536" s="1">
        <f t="shared" si="189"/>
        <v>9</v>
      </c>
      <c r="BB536" s="1">
        <f t="shared" si="190"/>
        <v>8</v>
      </c>
      <c r="BC536" s="21">
        <f t="shared" si="175"/>
        <v>6.4</v>
      </c>
      <c r="BD536" s="21">
        <f t="shared" si="176"/>
        <v>4.166666666666667</v>
      </c>
      <c r="BE536" s="21">
        <f t="shared" si="177"/>
        <v>8.8333333333333339</v>
      </c>
      <c r="BF536" s="21">
        <f t="shared" si="174"/>
        <v>6.6</v>
      </c>
      <c r="BG536" s="3" t="s">
        <v>4500</v>
      </c>
    </row>
    <row r="537" spans="1:59" ht="13" x14ac:dyDescent="0.15">
      <c r="A537" s="2">
        <v>43558.952684687501</v>
      </c>
      <c r="B537" s="3" t="s">
        <v>29</v>
      </c>
      <c r="C537" s="3" t="s">
        <v>4518</v>
      </c>
      <c r="D537" s="3" t="s">
        <v>4500</v>
      </c>
      <c r="E537" s="58" t="s">
        <v>4501</v>
      </c>
      <c r="F537" s="3" t="s">
        <v>64</v>
      </c>
      <c r="G537" s="3" t="s">
        <v>4614</v>
      </c>
      <c r="H537" s="3" t="s">
        <v>264</v>
      </c>
      <c r="I537" s="3" t="s">
        <v>36</v>
      </c>
      <c r="J537" s="3" t="s">
        <v>4615</v>
      </c>
      <c r="K537" s="3" t="s">
        <v>68</v>
      </c>
      <c r="L537" s="3">
        <v>3.55</v>
      </c>
      <c r="M537" s="3">
        <v>1.9</v>
      </c>
      <c r="N537" s="3" t="s">
        <v>4616</v>
      </c>
      <c r="O537" s="3">
        <v>9</v>
      </c>
      <c r="P537" s="3" t="s">
        <v>4617</v>
      </c>
      <c r="Q537" s="3">
        <v>9</v>
      </c>
      <c r="R537" s="3" t="s">
        <v>4618</v>
      </c>
      <c r="S537" s="3" t="s">
        <v>90</v>
      </c>
      <c r="T537" s="5"/>
      <c r="U537" s="3" t="s">
        <v>91</v>
      </c>
      <c r="V537" s="5"/>
      <c r="W537" s="3" t="s">
        <v>48</v>
      </c>
      <c r="X537" s="5"/>
      <c r="Y537" s="3" t="s">
        <v>50</v>
      </c>
      <c r="Z537" s="5"/>
      <c r="AA537" s="3" t="s">
        <v>291</v>
      </c>
      <c r="AB537" s="3">
        <v>50</v>
      </c>
      <c r="AC537" s="3" t="s">
        <v>4619</v>
      </c>
      <c r="AD537" s="3">
        <v>8</v>
      </c>
      <c r="AE537" s="3" t="s">
        <v>4609</v>
      </c>
      <c r="AF537" s="3">
        <v>8</v>
      </c>
      <c r="AG537" s="3" t="s">
        <v>4620</v>
      </c>
      <c r="AH537" s="3">
        <v>6</v>
      </c>
      <c r="AI537" s="3">
        <v>0</v>
      </c>
      <c r="AJ537" s="3" t="s">
        <v>4621</v>
      </c>
      <c r="AK537" s="3">
        <v>8</v>
      </c>
      <c r="AL537" s="3" t="s">
        <v>4622</v>
      </c>
      <c r="AM537" s="3" t="s">
        <v>4623</v>
      </c>
      <c r="AN537" s="3" t="s">
        <v>4533</v>
      </c>
      <c r="AO537" s="6">
        <v>0.5194444444423425</v>
      </c>
      <c r="AP537" s="1">
        <f t="shared" si="178"/>
        <v>5</v>
      </c>
      <c r="AQ537" s="1">
        <f t="shared" si="179"/>
        <v>10</v>
      </c>
      <c r="AR537" s="1">
        <f t="shared" si="180"/>
        <v>9</v>
      </c>
      <c r="AS537" s="1">
        <f t="shared" si="181"/>
        <v>9</v>
      </c>
      <c r="AT537" s="1">
        <f t="shared" si="182"/>
        <v>0</v>
      </c>
      <c r="AU537" s="1">
        <f t="shared" si="183"/>
        <v>0</v>
      </c>
      <c r="AV537" s="1">
        <f t="shared" si="184"/>
        <v>0</v>
      </c>
      <c r="AW537" s="1">
        <f t="shared" si="185"/>
        <v>0</v>
      </c>
      <c r="AX537" s="1">
        <f t="shared" si="186"/>
        <v>10</v>
      </c>
      <c r="AY537" s="1">
        <f t="shared" si="187"/>
        <v>8</v>
      </c>
      <c r="AZ537" s="1">
        <f t="shared" si="188"/>
        <v>8</v>
      </c>
      <c r="BA537" s="1">
        <f t="shared" si="189"/>
        <v>6</v>
      </c>
      <c r="BB537" s="1">
        <f t="shared" si="190"/>
        <v>8</v>
      </c>
      <c r="BC537" s="21">
        <f t="shared" si="175"/>
        <v>6.6</v>
      </c>
      <c r="BD537" s="21">
        <f t="shared" si="176"/>
        <v>0</v>
      </c>
      <c r="BE537" s="21">
        <f t="shared" si="177"/>
        <v>8</v>
      </c>
      <c r="BF537" s="21">
        <f t="shared" si="174"/>
        <v>5.7</v>
      </c>
      <c r="BG537" s="3" t="s">
        <v>4500</v>
      </c>
    </row>
    <row r="538" spans="1:59" ht="13" x14ac:dyDescent="0.15">
      <c r="A538" s="2">
        <v>43558.958049884255</v>
      </c>
      <c r="B538" s="3" t="s">
        <v>29</v>
      </c>
      <c r="C538" s="3" t="s">
        <v>4518</v>
      </c>
      <c r="D538" s="3" t="s">
        <v>4500</v>
      </c>
      <c r="E538" s="58" t="s">
        <v>4501</v>
      </c>
      <c r="F538" s="3" t="s">
        <v>64</v>
      </c>
      <c r="G538" s="3" t="s">
        <v>4624</v>
      </c>
      <c r="H538" s="3" t="s">
        <v>264</v>
      </c>
      <c r="I538" s="3">
        <v>9</v>
      </c>
      <c r="J538" s="3" t="s">
        <v>4625</v>
      </c>
      <c r="K538" s="3" t="s">
        <v>68</v>
      </c>
      <c r="L538" s="3">
        <v>3.3</v>
      </c>
      <c r="M538" s="4">
        <v>2.1</v>
      </c>
      <c r="N538" s="5"/>
      <c r="O538" s="3" t="s">
        <v>87</v>
      </c>
      <c r="P538" s="3" t="s">
        <v>4626</v>
      </c>
      <c r="Q538" s="3">
        <v>8</v>
      </c>
      <c r="R538" s="3" t="s">
        <v>4627</v>
      </c>
      <c r="S538" s="3" t="s">
        <v>90</v>
      </c>
      <c r="T538" s="5"/>
      <c r="U538" s="3" t="s">
        <v>46</v>
      </c>
      <c r="V538" s="3" t="s">
        <v>4628</v>
      </c>
      <c r="W538" s="3" t="s">
        <v>48</v>
      </c>
      <c r="X538" s="5"/>
      <c r="Y538" s="3" t="s">
        <v>50</v>
      </c>
      <c r="Z538" s="5"/>
      <c r="AA538" s="3" t="s">
        <v>291</v>
      </c>
      <c r="AB538" s="3">
        <v>51</v>
      </c>
      <c r="AC538" s="3" t="s">
        <v>4629</v>
      </c>
      <c r="AD538" s="3">
        <v>8</v>
      </c>
      <c r="AE538" s="3" t="s">
        <v>4630</v>
      </c>
      <c r="AF538" s="3">
        <v>8</v>
      </c>
      <c r="AG538" s="3" t="s">
        <v>4631</v>
      </c>
      <c r="AH538" s="3">
        <v>9</v>
      </c>
      <c r="AI538" s="3">
        <v>10</v>
      </c>
      <c r="AJ538" s="3" t="s">
        <v>4632</v>
      </c>
      <c r="AK538" s="3">
        <v>7</v>
      </c>
      <c r="AL538" s="3" t="s">
        <v>4633</v>
      </c>
      <c r="AM538" s="3" t="s">
        <v>4634</v>
      </c>
      <c r="AN538" s="3" t="s">
        <v>4533</v>
      </c>
      <c r="AO538" s="6">
        <v>0.58750000000145519</v>
      </c>
      <c r="AP538" s="1">
        <f t="shared" si="178"/>
        <v>9</v>
      </c>
      <c r="AQ538" s="1">
        <f t="shared" si="179"/>
        <v>10</v>
      </c>
      <c r="AR538" s="1">
        <f t="shared" si="180"/>
        <v>10</v>
      </c>
      <c r="AS538" s="1">
        <f t="shared" si="181"/>
        <v>8</v>
      </c>
      <c r="AT538" s="1">
        <f t="shared" si="182"/>
        <v>0</v>
      </c>
      <c r="AU538" s="1">
        <f t="shared" si="183"/>
        <v>5</v>
      </c>
      <c r="AV538" s="1">
        <f t="shared" si="184"/>
        <v>0</v>
      </c>
      <c r="AW538" s="1">
        <f t="shared" si="185"/>
        <v>0</v>
      </c>
      <c r="AX538" s="1">
        <f t="shared" si="186"/>
        <v>10</v>
      </c>
      <c r="AY538" s="1">
        <f t="shared" si="187"/>
        <v>8</v>
      </c>
      <c r="AZ538" s="1">
        <f t="shared" si="188"/>
        <v>8</v>
      </c>
      <c r="BA538" s="1">
        <f t="shared" si="189"/>
        <v>9</v>
      </c>
      <c r="BB538" s="1">
        <f t="shared" si="190"/>
        <v>7</v>
      </c>
      <c r="BC538" s="21">
        <f t="shared" si="175"/>
        <v>7.4</v>
      </c>
      <c r="BD538" s="21">
        <f t="shared" si="176"/>
        <v>2.5</v>
      </c>
      <c r="BE538" s="21">
        <f t="shared" si="177"/>
        <v>9</v>
      </c>
      <c r="BF538" s="21">
        <f t="shared" si="174"/>
        <v>6.7</v>
      </c>
      <c r="BG538" s="3" t="s">
        <v>4500</v>
      </c>
    </row>
    <row r="539" spans="1:59" ht="13" x14ac:dyDescent="0.15">
      <c r="A539" s="2">
        <v>43558.966249398145</v>
      </c>
      <c r="B539" s="3" t="s">
        <v>29</v>
      </c>
      <c r="C539" s="3" t="s">
        <v>4518</v>
      </c>
      <c r="D539" s="3" t="s">
        <v>4500</v>
      </c>
      <c r="E539" s="58" t="s">
        <v>4501</v>
      </c>
      <c r="F539" s="3" t="s">
        <v>187</v>
      </c>
      <c r="G539" s="3" t="s">
        <v>4635</v>
      </c>
      <c r="H539" s="3" t="s">
        <v>35</v>
      </c>
      <c r="I539" s="3">
        <v>8</v>
      </c>
      <c r="J539" s="3" t="s">
        <v>4636</v>
      </c>
      <c r="K539" s="3">
        <v>8</v>
      </c>
      <c r="L539" s="3">
        <v>2.5499999999999998</v>
      </c>
      <c r="M539" s="3">
        <v>1.61</v>
      </c>
      <c r="N539" s="5"/>
      <c r="O539" s="3" t="s">
        <v>87</v>
      </c>
      <c r="P539" s="3" t="s">
        <v>4626</v>
      </c>
      <c r="Q539" s="3">
        <v>9</v>
      </c>
      <c r="R539" s="3" t="s">
        <v>4637</v>
      </c>
      <c r="S539" s="3">
        <v>6</v>
      </c>
      <c r="T539" s="3" t="s">
        <v>4638</v>
      </c>
      <c r="U539" s="3" t="s">
        <v>46</v>
      </c>
      <c r="V539" s="3" t="s">
        <v>4639</v>
      </c>
      <c r="W539" s="3" t="s">
        <v>74</v>
      </c>
      <c r="X539" s="3" t="s">
        <v>4640</v>
      </c>
      <c r="Y539" s="3" t="s">
        <v>50</v>
      </c>
      <c r="Z539" s="5"/>
      <c r="AA539" s="3">
        <v>8</v>
      </c>
      <c r="AB539" s="3">
        <v>52</v>
      </c>
      <c r="AC539" s="3" t="s">
        <v>4641</v>
      </c>
      <c r="AD539" s="3">
        <v>6</v>
      </c>
      <c r="AE539" s="3" t="s">
        <v>4642</v>
      </c>
      <c r="AF539" s="3">
        <v>2</v>
      </c>
      <c r="AG539" s="3" t="s">
        <v>4643</v>
      </c>
      <c r="AH539" s="3">
        <v>9</v>
      </c>
      <c r="AI539" s="3">
        <v>9</v>
      </c>
      <c r="AJ539" s="3" t="s">
        <v>4644</v>
      </c>
      <c r="AK539" s="3">
        <v>7</v>
      </c>
      <c r="AL539" s="3" t="s">
        <v>4645</v>
      </c>
      <c r="AM539" s="3" t="s">
        <v>4646</v>
      </c>
      <c r="AN539" s="3" t="s">
        <v>4533</v>
      </c>
      <c r="AO539" s="6">
        <v>0.60416666666424135</v>
      </c>
      <c r="AP539" s="1">
        <f t="shared" si="178"/>
        <v>8</v>
      </c>
      <c r="AQ539" s="1">
        <f t="shared" si="179"/>
        <v>8</v>
      </c>
      <c r="AR539" s="1">
        <f t="shared" si="180"/>
        <v>10</v>
      </c>
      <c r="AS539" s="1">
        <f t="shared" si="181"/>
        <v>9</v>
      </c>
      <c r="AT539" s="1">
        <f t="shared" si="182"/>
        <v>6</v>
      </c>
      <c r="AU539" s="1">
        <f t="shared" si="183"/>
        <v>5</v>
      </c>
      <c r="AV539" s="1">
        <f t="shared" si="184"/>
        <v>5</v>
      </c>
      <c r="AW539" s="1">
        <f t="shared" si="185"/>
        <v>0</v>
      </c>
      <c r="AX539" s="1">
        <f t="shared" si="186"/>
        <v>8</v>
      </c>
      <c r="AY539" s="1">
        <f t="shared" si="187"/>
        <v>6</v>
      </c>
      <c r="AZ539" s="1">
        <f t="shared" si="188"/>
        <v>2</v>
      </c>
      <c r="BA539" s="1">
        <f t="shared" si="189"/>
        <v>9</v>
      </c>
      <c r="BB539" s="1">
        <f t="shared" si="190"/>
        <v>7</v>
      </c>
      <c r="BC539" s="21">
        <f t="shared" si="175"/>
        <v>8.1999999999999993</v>
      </c>
      <c r="BD539" s="21">
        <f t="shared" si="176"/>
        <v>4.166666666666667</v>
      </c>
      <c r="BE539" s="21">
        <f t="shared" si="177"/>
        <v>7</v>
      </c>
      <c r="BF539" s="21">
        <f t="shared" si="174"/>
        <v>7.0333333333333332</v>
      </c>
      <c r="BG539" s="3" t="s">
        <v>4500</v>
      </c>
    </row>
    <row r="540" spans="1:59" ht="13" x14ac:dyDescent="0.15">
      <c r="A540" s="2">
        <v>43558.978537731484</v>
      </c>
      <c r="B540" s="3" t="s">
        <v>29</v>
      </c>
      <c r="C540" s="3" t="s">
        <v>4518</v>
      </c>
      <c r="D540" s="3" t="s">
        <v>4500</v>
      </c>
      <c r="E540" s="58" t="s">
        <v>4501</v>
      </c>
      <c r="F540" s="3" t="s">
        <v>178</v>
      </c>
      <c r="G540" s="3" t="s">
        <v>4647</v>
      </c>
      <c r="H540" s="3" t="s">
        <v>35</v>
      </c>
      <c r="I540" s="3">
        <v>8</v>
      </c>
      <c r="J540" s="3" t="s">
        <v>4648</v>
      </c>
      <c r="K540" s="3" t="s">
        <v>68</v>
      </c>
      <c r="L540" s="3">
        <v>3.2</v>
      </c>
      <c r="M540" s="3">
        <v>2.6</v>
      </c>
      <c r="N540" s="5"/>
      <c r="O540" s="3">
        <v>8</v>
      </c>
      <c r="P540" s="3" t="s">
        <v>4649</v>
      </c>
      <c r="Q540" s="3">
        <v>9</v>
      </c>
      <c r="R540" s="3" t="s">
        <v>4650</v>
      </c>
      <c r="S540" s="3" t="s">
        <v>44</v>
      </c>
      <c r="T540" s="3" t="s">
        <v>4651</v>
      </c>
      <c r="U540" s="3">
        <v>6</v>
      </c>
      <c r="V540" s="3" t="s">
        <v>4652</v>
      </c>
      <c r="W540" s="3">
        <v>4</v>
      </c>
      <c r="X540" s="3" t="s">
        <v>4653</v>
      </c>
      <c r="Y540" s="3" t="s">
        <v>50</v>
      </c>
      <c r="Z540" s="5"/>
      <c r="AA540" s="3">
        <v>7</v>
      </c>
      <c r="AB540" s="3">
        <v>58</v>
      </c>
      <c r="AC540" s="3" t="s">
        <v>4654</v>
      </c>
      <c r="AD540" s="3">
        <v>6</v>
      </c>
      <c r="AE540" s="3" t="s">
        <v>4655</v>
      </c>
      <c r="AF540" s="3" t="s">
        <v>275</v>
      </c>
      <c r="AG540" s="5"/>
      <c r="AH540" s="3">
        <v>1</v>
      </c>
      <c r="AI540" s="3">
        <v>0</v>
      </c>
      <c r="AJ540" s="3" t="s">
        <v>4656</v>
      </c>
      <c r="AK540" s="3">
        <v>7</v>
      </c>
      <c r="AL540" s="3" t="s">
        <v>4657</v>
      </c>
      <c r="AM540" s="3" t="s">
        <v>4658</v>
      </c>
      <c r="AN540" s="3" t="s">
        <v>4533</v>
      </c>
      <c r="AO540" s="6">
        <v>0.62638888889341615</v>
      </c>
      <c r="AP540" s="1">
        <f t="shared" si="178"/>
        <v>8</v>
      </c>
      <c r="AQ540" s="1">
        <f t="shared" si="179"/>
        <v>10</v>
      </c>
      <c r="AR540" s="1">
        <f t="shared" si="180"/>
        <v>8</v>
      </c>
      <c r="AS540" s="1">
        <f t="shared" si="181"/>
        <v>9</v>
      </c>
      <c r="AT540" s="1">
        <f t="shared" si="182"/>
        <v>5</v>
      </c>
      <c r="AU540" s="1">
        <f t="shared" si="183"/>
        <v>6</v>
      </c>
      <c r="AV540" s="1">
        <f t="shared" si="184"/>
        <v>4</v>
      </c>
      <c r="AW540" s="1">
        <f t="shared" si="185"/>
        <v>0</v>
      </c>
      <c r="AX540" s="1">
        <f t="shared" si="186"/>
        <v>7</v>
      </c>
      <c r="AY540" s="1">
        <f t="shared" si="187"/>
        <v>6</v>
      </c>
      <c r="AZ540" s="1">
        <f t="shared" si="188"/>
        <v>0</v>
      </c>
      <c r="BA540" s="1">
        <f t="shared" si="189"/>
        <v>1</v>
      </c>
      <c r="BB540" s="1">
        <f t="shared" si="190"/>
        <v>7</v>
      </c>
      <c r="BC540" s="21">
        <f t="shared" si="175"/>
        <v>8</v>
      </c>
      <c r="BD540" s="21">
        <f t="shared" si="176"/>
        <v>4.333333333333333</v>
      </c>
      <c r="BE540" s="21">
        <f t="shared" si="177"/>
        <v>3.6666666666666665</v>
      </c>
      <c r="BF540" s="21">
        <f t="shared" si="174"/>
        <v>6.3</v>
      </c>
      <c r="BG540" s="3" t="s">
        <v>4500</v>
      </c>
    </row>
    <row r="541" spans="1:59" ht="13" x14ac:dyDescent="0.15">
      <c r="A541" s="2">
        <v>43558.992633414353</v>
      </c>
      <c r="B541" s="3" t="s">
        <v>29</v>
      </c>
      <c r="C541" s="3" t="s">
        <v>4518</v>
      </c>
      <c r="D541" s="3" t="s">
        <v>4500</v>
      </c>
      <c r="E541" s="58" t="s">
        <v>4501</v>
      </c>
      <c r="F541" s="3" t="s">
        <v>178</v>
      </c>
      <c r="G541" s="3" t="s">
        <v>4659</v>
      </c>
      <c r="H541" s="3" t="s">
        <v>35</v>
      </c>
      <c r="I541" s="3">
        <v>8</v>
      </c>
      <c r="J541" s="3" t="s">
        <v>4660</v>
      </c>
      <c r="K541" s="3" t="s">
        <v>68</v>
      </c>
      <c r="L541" s="3">
        <v>3.42</v>
      </c>
      <c r="M541" s="3">
        <v>1.6</v>
      </c>
      <c r="N541" s="5"/>
      <c r="O541" s="3">
        <v>9</v>
      </c>
      <c r="P541" s="3" t="s">
        <v>4626</v>
      </c>
      <c r="Q541" s="3">
        <v>9</v>
      </c>
      <c r="R541" s="3" t="s">
        <v>4661</v>
      </c>
      <c r="S541" s="3" t="s">
        <v>44</v>
      </c>
      <c r="T541" s="3" t="s">
        <v>4651</v>
      </c>
      <c r="U541" s="3">
        <v>6</v>
      </c>
      <c r="V541" s="3" t="s">
        <v>4652</v>
      </c>
      <c r="W541" s="3">
        <v>4</v>
      </c>
      <c r="X541" s="3" t="s">
        <v>4653</v>
      </c>
      <c r="Y541" s="3" t="s">
        <v>50</v>
      </c>
      <c r="Z541" s="5"/>
      <c r="AA541" s="3">
        <v>8</v>
      </c>
      <c r="AB541" s="3">
        <v>60</v>
      </c>
      <c r="AC541" s="3" t="s">
        <v>4662</v>
      </c>
      <c r="AD541" s="3">
        <v>6</v>
      </c>
      <c r="AE541" s="3" t="s">
        <v>4655</v>
      </c>
      <c r="AF541" s="3">
        <v>1</v>
      </c>
      <c r="AG541" s="3" t="s">
        <v>4663</v>
      </c>
      <c r="AH541" s="3" t="s">
        <v>58</v>
      </c>
      <c r="AI541" s="3">
        <v>0</v>
      </c>
      <c r="AJ541" s="5"/>
      <c r="AK541" s="3">
        <v>7</v>
      </c>
      <c r="AL541" s="3" t="s">
        <v>4664</v>
      </c>
      <c r="AM541" s="3" t="s">
        <v>4665</v>
      </c>
      <c r="AN541" s="3" t="s">
        <v>4533</v>
      </c>
      <c r="AO541" s="6">
        <v>0.63402777777810115</v>
      </c>
      <c r="AP541" s="1">
        <f t="shared" si="178"/>
        <v>8</v>
      </c>
      <c r="AQ541" s="1">
        <f t="shared" si="179"/>
        <v>10</v>
      </c>
      <c r="AR541" s="1">
        <f t="shared" si="180"/>
        <v>9</v>
      </c>
      <c r="AS541" s="1">
        <f t="shared" si="181"/>
        <v>9</v>
      </c>
      <c r="AT541" s="1">
        <f t="shared" si="182"/>
        <v>5</v>
      </c>
      <c r="AU541" s="1">
        <f t="shared" si="183"/>
        <v>6</v>
      </c>
      <c r="AV541" s="1">
        <f t="shared" si="184"/>
        <v>4</v>
      </c>
      <c r="AW541" s="1">
        <f t="shared" si="185"/>
        <v>0</v>
      </c>
      <c r="AX541" s="1">
        <f t="shared" si="186"/>
        <v>8</v>
      </c>
      <c r="AY541" s="1">
        <f t="shared" si="187"/>
        <v>6</v>
      </c>
      <c r="AZ541" s="1">
        <f t="shared" si="188"/>
        <v>1</v>
      </c>
      <c r="BA541" s="1">
        <f t="shared" si="189"/>
        <v>0</v>
      </c>
      <c r="BB541" s="1">
        <f t="shared" si="190"/>
        <v>7</v>
      </c>
      <c r="BC541" s="21">
        <f t="shared" si="175"/>
        <v>8.1999999999999993</v>
      </c>
      <c r="BD541" s="21">
        <f t="shared" si="176"/>
        <v>4.333333333333333</v>
      </c>
      <c r="BE541" s="21">
        <f t="shared" si="177"/>
        <v>3.8333333333333335</v>
      </c>
      <c r="BF541" s="21">
        <f t="shared" si="174"/>
        <v>6.4333333333333336</v>
      </c>
      <c r="BG541" s="3" t="s">
        <v>4500</v>
      </c>
    </row>
    <row r="542" spans="1:59" ht="13" x14ac:dyDescent="0.15">
      <c r="A542" s="2">
        <v>43559.001267847227</v>
      </c>
      <c r="B542" s="3" t="s">
        <v>29</v>
      </c>
      <c r="C542" s="3" t="s">
        <v>4518</v>
      </c>
      <c r="D542" s="3" t="s">
        <v>4500</v>
      </c>
      <c r="E542" s="58" t="s">
        <v>4501</v>
      </c>
      <c r="F542" s="3" t="s">
        <v>168</v>
      </c>
      <c r="G542" s="3" t="s">
        <v>4666</v>
      </c>
      <c r="H542" s="3" t="s">
        <v>35</v>
      </c>
      <c r="I542" s="3" t="s">
        <v>36</v>
      </c>
      <c r="J542" s="3" t="s">
        <v>4667</v>
      </c>
      <c r="K542" s="3" t="s">
        <v>68</v>
      </c>
      <c r="L542" s="3">
        <v>3.2</v>
      </c>
      <c r="M542" s="3">
        <v>1.8</v>
      </c>
      <c r="N542" s="3" t="s">
        <v>4668</v>
      </c>
      <c r="O542" s="3">
        <v>8</v>
      </c>
      <c r="P542" s="5"/>
      <c r="Q542" s="3">
        <v>8</v>
      </c>
      <c r="R542" s="3" t="s">
        <v>4669</v>
      </c>
      <c r="S542" s="3" t="s">
        <v>44</v>
      </c>
      <c r="T542" s="3" t="s">
        <v>4670</v>
      </c>
      <c r="U542" s="3" t="s">
        <v>46</v>
      </c>
      <c r="V542" s="3" t="s">
        <v>4671</v>
      </c>
      <c r="W542" s="3" t="s">
        <v>74</v>
      </c>
      <c r="X542" s="3" t="s">
        <v>4672</v>
      </c>
      <c r="Y542" s="3" t="s">
        <v>50</v>
      </c>
      <c r="Z542" s="5"/>
      <c r="AA542" s="3">
        <v>8</v>
      </c>
      <c r="AB542" s="3">
        <v>59</v>
      </c>
      <c r="AC542" s="3" t="s">
        <v>4673</v>
      </c>
      <c r="AD542" s="3">
        <v>8</v>
      </c>
      <c r="AE542" s="3" t="s">
        <v>4674</v>
      </c>
      <c r="AF542" s="3">
        <v>1</v>
      </c>
      <c r="AG542" s="3" t="s">
        <v>4675</v>
      </c>
      <c r="AH542" s="3">
        <v>8</v>
      </c>
      <c r="AI542" s="3">
        <v>17</v>
      </c>
      <c r="AJ542" s="3" t="s">
        <v>4676</v>
      </c>
      <c r="AK542" s="3">
        <v>6</v>
      </c>
      <c r="AL542" s="3" t="s">
        <v>4677</v>
      </c>
      <c r="AM542" s="3" t="s">
        <v>4678</v>
      </c>
      <c r="AN542" s="3" t="s">
        <v>4533</v>
      </c>
      <c r="AO542" s="6">
        <v>0.63819444444379769</v>
      </c>
      <c r="AP542" s="1">
        <f t="shared" si="178"/>
        <v>5</v>
      </c>
      <c r="AQ542" s="1">
        <f t="shared" si="179"/>
        <v>10</v>
      </c>
      <c r="AR542" s="1">
        <f t="shared" si="180"/>
        <v>8</v>
      </c>
      <c r="AS542" s="1">
        <f t="shared" si="181"/>
        <v>8</v>
      </c>
      <c r="AT542" s="1">
        <f t="shared" si="182"/>
        <v>5</v>
      </c>
      <c r="AU542" s="1">
        <f t="shared" si="183"/>
        <v>5</v>
      </c>
      <c r="AV542" s="1">
        <f t="shared" si="184"/>
        <v>5</v>
      </c>
      <c r="AW542" s="1">
        <f t="shared" si="185"/>
        <v>0</v>
      </c>
      <c r="AX542" s="1">
        <f t="shared" si="186"/>
        <v>8</v>
      </c>
      <c r="AY542" s="1">
        <f t="shared" si="187"/>
        <v>8</v>
      </c>
      <c r="AZ542" s="1">
        <f t="shared" si="188"/>
        <v>1</v>
      </c>
      <c r="BA542" s="1">
        <f t="shared" si="189"/>
        <v>8</v>
      </c>
      <c r="BB542" s="1">
        <f t="shared" si="190"/>
        <v>6</v>
      </c>
      <c r="BC542" s="21">
        <f t="shared" si="175"/>
        <v>7.2</v>
      </c>
      <c r="BD542" s="21">
        <f t="shared" si="176"/>
        <v>4.166666666666667</v>
      </c>
      <c r="BE542" s="21">
        <f t="shared" si="177"/>
        <v>6.833333333333333</v>
      </c>
      <c r="BF542" s="21">
        <f t="shared" si="174"/>
        <v>6.4</v>
      </c>
      <c r="BG542" s="3" t="s">
        <v>4500</v>
      </c>
    </row>
    <row r="543" spans="1:59" ht="13" x14ac:dyDescent="0.15">
      <c r="A543" s="2">
        <v>43559.007954016204</v>
      </c>
      <c r="B543" s="3" t="s">
        <v>29</v>
      </c>
      <c r="C543" s="3" t="s">
        <v>4518</v>
      </c>
      <c r="D543" s="3" t="s">
        <v>4500</v>
      </c>
      <c r="E543" s="58" t="s">
        <v>4501</v>
      </c>
      <c r="F543" s="3" t="s">
        <v>100</v>
      </c>
      <c r="G543" s="3" t="s">
        <v>4679</v>
      </c>
      <c r="H543" s="3" t="s">
        <v>35</v>
      </c>
      <c r="I543" s="3" t="s">
        <v>36</v>
      </c>
      <c r="J543" s="3" t="s">
        <v>4680</v>
      </c>
      <c r="K543" s="3">
        <v>1</v>
      </c>
      <c r="L543" s="3">
        <v>2.2799999999999998</v>
      </c>
      <c r="M543" s="4">
        <v>1.01</v>
      </c>
      <c r="N543" s="3" t="s">
        <v>4681</v>
      </c>
      <c r="O543" s="3">
        <v>8</v>
      </c>
      <c r="P543" s="3" t="s">
        <v>4682</v>
      </c>
      <c r="Q543" s="3">
        <v>7</v>
      </c>
      <c r="R543" s="3" t="s">
        <v>4683</v>
      </c>
      <c r="S543" s="3" t="s">
        <v>44</v>
      </c>
      <c r="T543" s="3" t="s">
        <v>4684</v>
      </c>
      <c r="U543" s="3" t="s">
        <v>46</v>
      </c>
      <c r="V543" s="3" t="s">
        <v>4685</v>
      </c>
      <c r="W543" s="3" t="s">
        <v>48</v>
      </c>
      <c r="X543" s="5"/>
      <c r="Y543" s="3" t="s">
        <v>50</v>
      </c>
      <c r="Z543" s="5"/>
      <c r="AA543" s="3">
        <v>9</v>
      </c>
      <c r="AB543" s="3">
        <v>55</v>
      </c>
      <c r="AC543" s="3" t="s">
        <v>4686</v>
      </c>
      <c r="AD543" s="3">
        <v>8</v>
      </c>
      <c r="AE543" s="3" t="s">
        <v>4687</v>
      </c>
      <c r="AF543" s="3" t="s">
        <v>275</v>
      </c>
      <c r="AG543" s="5"/>
      <c r="AH543" s="3" t="s">
        <v>58</v>
      </c>
      <c r="AI543" s="5"/>
      <c r="AJ543" s="5"/>
      <c r="AK543" s="3">
        <v>6</v>
      </c>
      <c r="AL543" s="3" t="s">
        <v>4688</v>
      </c>
      <c r="AM543" s="3" t="s">
        <v>4689</v>
      </c>
      <c r="AN543" s="3" t="s">
        <v>4533</v>
      </c>
      <c r="AO543" s="6">
        <v>0.65277777778101154</v>
      </c>
      <c r="AP543" s="1">
        <f t="shared" si="178"/>
        <v>5</v>
      </c>
      <c r="AQ543" s="1">
        <f t="shared" si="179"/>
        <v>1</v>
      </c>
      <c r="AR543" s="1">
        <f t="shared" si="180"/>
        <v>8</v>
      </c>
      <c r="AS543" s="1">
        <f t="shared" si="181"/>
        <v>7</v>
      </c>
      <c r="AT543" s="1">
        <f t="shared" si="182"/>
        <v>5</v>
      </c>
      <c r="AU543" s="1">
        <f t="shared" si="183"/>
        <v>5</v>
      </c>
      <c r="AV543" s="1">
        <f t="shared" si="184"/>
        <v>0</v>
      </c>
      <c r="AW543" s="1">
        <f t="shared" si="185"/>
        <v>0</v>
      </c>
      <c r="AX543" s="1">
        <f t="shared" si="186"/>
        <v>9</v>
      </c>
      <c r="AY543" s="1">
        <f t="shared" si="187"/>
        <v>8</v>
      </c>
      <c r="AZ543" s="1">
        <f t="shared" si="188"/>
        <v>0</v>
      </c>
      <c r="BA543" s="1">
        <f t="shared" si="189"/>
        <v>0</v>
      </c>
      <c r="BB543" s="1">
        <f t="shared" si="190"/>
        <v>6</v>
      </c>
      <c r="BC543" s="21">
        <f t="shared" si="175"/>
        <v>5.2</v>
      </c>
      <c r="BD543" s="21">
        <f t="shared" si="176"/>
        <v>2.5</v>
      </c>
      <c r="BE543" s="21">
        <f t="shared" si="177"/>
        <v>4.333333333333333</v>
      </c>
      <c r="BF543" s="21">
        <f t="shared" si="174"/>
        <v>4.5666666666666664</v>
      </c>
      <c r="BG543" s="3" t="s">
        <v>4500</v>
      </c>
    </row>
    <row r="544" spans="1:59" ht="13" x14ac:dyDescent="0.15">
      <c r="A544" s="2">
        <v>43559.491145671302</v>
      </c>
      <c r="B544" s="3" t="s">
        <v>29</v>
      </c>
      <c r="C544" s="3" t="s">
        <v>4690</v>
      </c>
      <c r="D544" s="3" t="s">
        <v>4500</v>
      </c>
      <c r="E544" s="58" t="s">
        <v>4501</v>
      </c>
      <c r="F544" s="3" t="s">
        <v>64</v>
      </c>
      <c r="G544" s="3" t="s">
        <v>4691</v>
      </c>
      <c r="H544" s="3" t="s">
        <v>35</v>
      </c>
      <c r="I544" s="3">
        <v>6</v>
      </c>
      <c r="J544" s="3" t="s">
        <v>4692</v>
      </c>
      <c r="K544" s="3" t="s">
        <v>68</v>
      </c>
      <c r="L544" s="3">
        <v>5.45</v>
      </c>
      <c r="M544" s="4">
        <v>3.05</v>
      </c>
      <c r="N544" s="3" t="s">
        <v>4693</v>
      </c>
      <c r="O544" s="3" t="s">
        <v>87</v>
      </c>
      <c r="P544" s="3" t="s">
        <v>4694</v>
      </c>
      <c r="Q544" s="3" t="s">
        <v>42</v>
      </c>
      <c r="R544" s="3" t="s">
        <v>4695</v>
      </c>
      <c r="S544" s="3" t="s">
        <v>44</v>
      </c>
      <c r="T544" s="3" t="s">
        <v>4696</v>
      </c>
      <c r="U544" s="3">
        <v>7</v>
      </c>
      <c r="V544" s="3" t="s">
        <v>4697</v>
      </c>
      <c r="W544" s="3" t="s">
        <v>74</v>
      </c>
      <c r="X544" s="3" t="s">
        <v>4698</v>
      </c>
      <c r="Y544" s="3" t="s">
        <v>50</v>
      </c>
      <c r="Z544" s="3" t="s">
        <v>4699</v>
      </c>
      <c r="AA544" s="3" t="s">
        <v>291</v>
      </c>
      <c r="AB544" s="3">
        <v>58</v>
      </c>
      <c r="AC544" s="3" t="s">
        <v>4700</v>
      </c>
      <c r="AD544" s="3">
        <v>8</v>
      </c>
      <c r="AE544" s="3" t="s">
        <v>4701</v>
      </c>
      <c r="AF544" s="3" t="s">
        <v>56</v>
      </c>
      <c r="AG544" s="3" t="s">
        <v>4702</v>
      </c>
      <c r="AH544" s="3" t="s">
        <v>176</v>
      </c>
      <c r="AI544" s="3">
        <v>15</v>
      </c>
      <c r="AJ544" s="3" t="s">
        <v>4703</v>
      </c>
      <c r="AK544" s="3" t="s">
        <v>111</v>
      </c>
      <c r="AL544" s="3" t="s">
        <v>4704</v>
      </c>
      <c r="AM544" s="3" t="s">
        <v>4705</v>
      </c>
      <c r="AN544" s="3" t="s">
        <v>4706</v>
      </c>
      <c r="AO544" s="6">
        <v>0.45833333333575865</v>
      </c>
      <c r="AP544" s="1">
        <f t="shared" si="178"/>
        <v>6</v>
      </c>
      <c r="AQ544" s="1">
        <f t="shared" si="179"/>
        <v>10</v>
      </c>
      <c r="AR544" s="1">
        <f t="shared" si="180"/>
        <v>10</v>
      </c>
      <c r="AS544" s="1">
        <f t="shared" si="181"/>
        <v>5</v>
      </c>
      <c r="AT544" s="1">
        <f t="shared" si="182"/>
        <v>5</v>
      </c>
      <c r="AU544" s="1">
        <f t="shared" si="183"/>
        <v>7</v>
      </c>
      <c r="AV544" s="1">
        <f t="shared" si="184"/>
        <v>5</v>
      </c>
      <c r="AW544" s="1">
        <f t="shared" si="185"/>
        <v>0</v>
      </c>
      <c r="AX544" s="1">
        <f t="shared" si="186"/>
        <v>10</v>
      </c>
      <c r="AY544" s="1">
        <f t="shared" si="187"/>
        <v>8</v>
      </c>
      <c r="AZ544" s="1">
        <f t="shared" si="188"/>
        <v>5</v>
      </c>
      <c r="BA544" s="1">
        <f t="shared" si="189"/>
        <v>10</v>
      </c>
      <c r="BB544" s="1">
        <f t="shared" si="190"/>
        <v>5</v>
      </c>
      <c r="BC544" s="21">
        <f t="shared" si="175"/>
        <v>7.2</v>
      </c>
      <c r="BD544" s="21">
        <f t="shared" si="176"/>
        <v>5.166666666666667</v>
      </c>
      <c r="BE544" s="21">
        <f t="shared" si="177"/>
        <v>8.8333333333333339</v>
      </c>
      <c r="BF544" s="21">
        <f t="shared" si="174"/>
        <v>6.9</v>
      </c>
      <c r="BG544" s="3" t="s">
        <v>4500</v>
      </c>
    </row>
    <row r="545" spans="1:59" ht="13" x14ac:dyDescent="0.15">
      <c r="A545" s="2">
        <v>43559.509677164351</v>
      </c>
      <c r="B545" s="3" t="s">
        <v>29</v>
      </c>
      <c r="C545" s="3" t="s">
        <v>4690</v>
      </c>
      <c r="D545" s="3" t="s">
        <v>4500</v>
      </c>
      <c r="E545" s="58" t="s">
        <v>4501</v>
      </c>
      <c r="F545" s="3" t="s">
        <v>315</v>
      </c>
      <c r="G545" s="3" t="s">
        <v>4707</v>
      </c>
      <c r="H545" s="3" t="s">
        <v>264</v>
      </c>
      <c r="I545" s="3">
        <v>7</v>
      </c>
      <c r="J545" s="3" t="s">
        <v>4708</v>
      </c>
      <c r="K545" s="3">
        <v>9</v>
      </c>
      <c r="L545" s="3">
        <v>3</v>
      </c>
      <c r="M545" s="3">
        <v>3</v>
      </c>
      <c r="N545" s="3" t="s">
        <v>4709</v>
      </c>
      <c r="O545" s="3" t="s">
        <v>87</v>
      </c>
      <c r="P545" s="3" t="s">
        <v>4694</v>
      </c>
      <c r="Q545" s="3">
        <v>8</v>
      </c>
      <c r="R545" s="3" t="s">
        <v>4710</v>
      </c>
      <c r="S545" s="3" t="s">
        <v>90</v>
      </c>
      <c r="T545" s="3" t="s">
        <v>4711</v>
      </c>
      <c r="U545" s="3" t="s">
        <v>46</v>
      </c>
      <c r="V545" s="3" t="s">
        <v>4712</v>
      </c>
      <c r="W545" s="3" t="s">
        <v>48</v>
      </c>
      <c r="X545" s="3" t="s">
        <v>4713</v>
      </c>
      <c r="Y545" s="3" t="s">
        <v>50</v>
      </c>
      <c r="Z545" s="3" t="s">
        <v>4699</v>
      </c>
      <c r="AA545" s="3" t="s">
        <v>291</v>
      </c>
      <c r="AB545" s="3">
        <v>58</v>
      </c>
      <c r="AC545" s="3" t="s">
        <v>4714</v>
      </c>
      <c r="AD545" s="3" t="s">
        <v>343</v>
      </c>
      <c r="AE545" s="3" t="s">
        <v>4715</v>
      </c>
      <c r="AF545" s="3" t="s">
        <v>208</v>
      </c>
      <c r="AG545" s="3" t="s">
        <v>4716</v>
      </c>
      <c r="AH545" s="3" t="s">
        <v>58</v>
      </c>
      <c r="AI545" s="3">
        <v>0</v>
      </c>
      <c r="AJ545" s="3" t="s">
        <v>4717</v>
      </c>
      <c r="AK545" s="3">
        <v>8</v>
      </c>
      <c r="AL545" s="3" t="s">
        <v>4718</v>
      </c>
      <c r="AM545" s="3" t="s">
        <v>4719</v>
      </c>
      <c r="AN545" s="3" t="s">
        <v>4706</v>
      </c>
      <c r="AO545" s="6">
        <v>0.64930555555474712</v>
      </c>
      <c r="AP545" s="1">
        <f t="shared" si="178"/>
        <v>7</v>
      </c>
      <c r="AQ545" s="1">
        <f t="shared" si="179"/>
        <v>9</v>
      </c>
      <c r="AR545" s="1">
        <f t="shared" si="180"/>
        <v>10</v>
      </c>
      <c r="AS545" s="1">
        <f t="shared" si="181"/>
        <v>8</v>
      </c>
      <c r="AT545" s="1">
        <f t="shared" si="182"/>
        <v>0</v>
      </c>
      <c r="AU545" s="1">
        <f t="shared" si="183"/>
        <v>5</v>
      </c>
      <c r="AV545" s="1">
        <f t="shared" si="184"/>
        <v>0</v>
      </c>
      <c r="AW545" s="1">
        <f t="shared" si="185"/>
        <v>0</v>
      </c>
      <c r="AX545" s="1">
        <f t="shared" si="186"/>
        <v>10</v>
      </c>
      <c r="AY545" s="1">
        <f t="shared" si="187"/>
        <v>10</v>
      </c>
      <c r="AZ545" s="1">
        <f t="shared" si="188"/>
        <v>10</v>
      </c>
      <c r="BA545" s="1">
        <f t="shared" si="189"/>
        <v>0</v>
      </c>
      <c r="BB545" s="1">
        <f t="shared" si="190"/>
        <v>8</v>
      </c>
      <c r="BC545" s="21">
        <f t="shared" si="175"/>
        <v>6.8</v>
      </c>
      <c r="BD545" s="21">
        <f t="shared" si="176"/>
        <v>2.5</v>
      </c>
      <c r="BE545" s="21">
        <f t="shared" si="177"/>
        <v>6.666666666666667</v>
      </c>
      <c r="BF545" s="21">
        <f t="shared" ref="BF545:BF608" si="191">((AP545*3)+(AQ545*3)+(AR545*3)+(AS545*3)+(AT545*3)+(AU545*3)+(AV545*2)+(AW545*1)+(AX545*2)+(AY545*1)+(AZ545*1)+(BA545*2)+(BB545*3))/30</f>
        <v>6.0333333333333332</v>
      </c>
      <c r="BG545" s="3" t="s">
        <v>4500</v>
      </c>
    </row>
    <row r="546" spans="1:59" ht="13" x14ac:dyDescent="0.15">
      <c r="A546" s="2">
        <v>43559.515552013894</v>
      </c>
      <c r="B546" s="3" t="s">
        <v>29</v>
      </c>
      <c r="C546" s="3" t="s">
        <v>4690</v>
      </c>
      <c r="D546" s="3" t="s">
        <v>4500</v>
      </c>
      <c r="E546" s="58" t="s">
        <v>4501</v>
      </c>
      <c r="F546" s="3" t="s">
        <v>211</v>
      </c>
      <c r="G546" s="3" t="s">
        <v>4720</v>
      </c>
      <c r="H546" s="3" t="s">
        <v>66</v>
      </c>
      <c r="I546" s="3">
        <v>8</v>
      </c>
      <c r="J546" s="3" t="s">
        <v>4721</v>
      </c>
      <c r="K546" s="3">
        <v>8</v>
      </c>
      <c r="L546" s="3">
        <v>2.2999999999999998</v>
      </c>
      <c r="M546" s="3">
        <v>2</v>
      </c>
      <c r="N546" s="3" t="s">
        <v>4722</v>
      </c>
      <c r="O546" s="3" t="s">
        <v>87</v>
      </c>
      <c r="P546" s="3" t="s">
        <v>4694</v>
      </c>
      <c r="Q546" s="3">
        <v>8</v>
      </c>
      <c r="R546" s="3" t="s">
        <v>4723</v>
      </c>
      <c r="S546" s="3" t="s">
        <v>44</v>
      </c>
      <c r="T546" s="3" t="s">
        <v>4724</v>
      </c>
      <c r="U546" s="3">
        <v>8</v>
      </c>
      <c r="V546" s="3" t="s">
        <v>4725</v>
      </c>
      <c r="W546" s="3" t="s">
        <v>48</v>
      </c>
      <c r="X546" s="3" t="s">
        <v>4713</v>
      </c>
      <c r="Y546" s="3" t="s">
        <v>50</v>
      </c>
      <c r="Z546" s="3" t="s">
        <v>4699</v>
      </c>
      <c r="AA546" s="3" t="s">
        <v>291</v>
      </c>
      <c r="AB546" s="3">
        <v>58</v>
      </c>
      <c r="AC546" s="3" t="s">
        <v>4726</v>
      </c>
      <c r="AD546" s="3" t="s">
        <v>343</v>
      </c>
      <c r="AE546" s="3" t="s">
        <v>4727</v>
      </c>
      <c r="AF546" s="3" t="s">
        <v>208</v>
      </c>
      <c r="AG546" s="3" t="s">
        <v>4716</v>
      </c>
      <c r="AH546" s="3" t="s">
        <v>197</v>
      </c>
      <c r="AI546" s="5"/>
      <c r="AJ546" s="3" t="s">
        <v>4728</v>
      </c>
      <c r="AK546" s="3">
        <v>8</v>
      </c>
      <c r="AL546" s="3" t="s">
        <v>4718</v>
      </c>
      <c r="AM546" s="3" t="s">
        <v>4729</v>
      </c>
      <c r="AN546" s="3" t="s">
        <v>4706</v>
      </c>
      <c r="AO546" s="6">
        <v>0.63888888889050577</v>
      </c>
      <c r="AP546" s="1">
        <f t="shared" si="178"/>
        <v>8</v>
      </c>
      <c r="AQ546" s="1">
        <f t="shared" si="179"/>
        <v>8</v>
      </c>
      <c r="AR546" s="1">
        <f t="shared" si="180"/>
        <v>10</v>
      </c>
      <c r="AS546" s="1">
        <f t="shared" si="181"/>
        <v>8</v>
      </c>
      <c r="AT546" s="1">
        <f t="shared" si="182"/>
        <v>5</v>
      </c>
      <c r="AU546" s="1">
        <f t="shared" si="183"/>
        <v>8</v>
      </c>
      <c r="AV546" s="1">
        <f t="shared" si="184"/>
        <v>0</v>
      </c>
      <c r="AW546" s="1">
        <f t="shared" si="185"/>
        <v>0</v>
      </c>
      <c r="AX546" s="1">
        <f t="shared" si="186"/>
        <v>10</v>
      </c>
      <c r="AY546" s="1">
        <f t="shared" si="187"/>
        <v>10</v>
      </c>
      <c r="AZ546" s="1">
        <f t="shared" si="188"/>
        <v>10</v>
      </c>
      <c r="BA546" s="1">
        <f t="shared" si="189"/>
        <v>5</v>
      </c>
      <c r="BB546" s="1">
        <f t="shared" si="190"/>
        <v>8</v>
      </c>
      <c r="BC546" s="21">
        <f t="shared" si="175"/>
        <v>7.8</v>
      </c>
      <c r="BD546" s="21">
        <f t="shared" si="176"/>
        <v>4</v>
      </c>
      <c r="BE546" s="21">
        <f t="shared" si="177"/>
        <v>8.3333333333333339</v>
      </c>
      <c r="BF546" s="21">
        <f t="shared" si="191"/>
        <v>7.166666666666667</v>
      </c>
      <c r="BG546" s="3" t="s">
        <v>4500</v>
      </c>
    </row>
    <row r="547" spans="1:59" ht="13" x14ac:dyDescent="0.15">
      <c r="A547" s="2">
        <v>43559.602574328703</v>
      </c>
      <c r="B547" s="3" t="s">
        <v>29</v>
      </c>
      <c r="C547" s="3" t="s">
        <v>4690</v>
      </c>
      <c r="D547" s="3" t="s">
        <v>4500</v>
      </c>
      <c r="E547" s="58" t="s">
        <v>4501</v>
      </c>
      <c r="F547" s="3" t="s">
        <v>178</v>
      </c>
      <c r="G547" s="3" t="s">
        <v>4730</v>
      </c>
      <c r="H547" s="3" t="s">
        <v>35</v>
      </c>
      <c r="I547" s="3">
        <v>9</v>
      </c>
      <c r="J547" s="3" t="s">
        <v>4731</v>
      </c>
      <c r="K547" s="3">
        <v>7</v>
      </c>
      <c r="L547" s="3">
        <v>2.2000000000000002</v>
      </c>
      <c r="M547" s="3">
        <v>1.3</v>
      </c>
      <c r="N547" s="3" t="s">
        <v>4732</v>
      </c>
      <c r="O547" s="3" t="s">
        <v>87</v>
      </c>
      <c r="P547" s="3" t="s">
        <v>4694</v>
      </c>
      <c r="Q547" s="3">
        <v>7</v>
      </c>
      <c r="R547" s="3" t="s">
        <v>4733</v>
      </c>
      <c r="S547" s="3" t="s">
        <v>44</v>
      </c>
      <c r="T547" s="3" t="s">
        <v>4734</v>
      </c>
      <c r="U547" s="3">
        <v>7</v>
      </c>
      <c r="V547" s="3" t="s">
        <v>4735</v>
      </c>
      <c r="W547" s="3" t="s">
        <v>48</v>
      </c>
      <c r="X547" s="3" t="s">
        <v>4736</v>
      </c>
      <c r="Y547" s="3" t="s">
        <v>50</v>
      </c>
      <c r="Z547" s="3" t="s">
        <v>4699</v>
      </c>
      <c r="AA547" s="3" t="s">
        <v>291</v>
      </c>
      <c r="AB547" s="3">
        <v>62</v>
      </c>
      <c r="AC547" s="3" t="s">
        <v>4737</v>
      </c>
      <c r="AD547" s="3">
        <v>7</v>
      </c>
      <c r="AE547" s="3" t="s">
        <v>4738</v>
      </c>
      <c r="AF547" s="3" t="s">
        <v>208</v>
      </c>
      <c r="AG547" s="3" t="s">
        <v>4739</v>
      </c>
      <c r="AH547" s="3" t="s">
        <v>58</v>
      </c>
      <c r="AI547" s="5"/>
      <c r="AJ547" s="3" t="s">
        <v>4717</v>
      </c>
      <c r="AK547" s="3">
        <v>7</v>
      </c>
      <c r="AL547" s="3" t="s">
        <v>4740</v>
      </c>
      <c r="AM547" s="3" t="s">
        <v>4741</v>
      </c>
      <c r="AN547" s="3" t="s">
        <v>4706</v>
      </c>
      <c r="AO547" s="6">
        <v>0.66666666666424135</v>
      </c>
      <c r="AP547" s="1">
        <f t="shared" si="178"/>
        <v>9</v>
      </c>
      <c r="AQ547" s="1">
        <f t="shared" si="179"/>
        <v>7</v>
      </c>
      <c r="AR547" s="1">
        <f t="shared" si="180"/>
        <v>10</v>
      </c>
      <c r="AS547" s="1">
        <f t="shared" si="181"/>
        <v>7</v>
      </c>
      <c r="AT547" s="1">
        <f t="shared" si="182"/>
        <v>5</v>
      </c>
      <c r="AU547" s="1">
        <f t="shared" si="183"/>
        <v>7</v>
      </c>
      <c r="AV547" s="1">
        <f t="shared" si="184"/>
        <v>0</v>
      </c>
      <c r="AW547" s="1">
        <f t="shared" si="185"/>
        <v>0</v>
      </c>
      <c r="AX547" s="1">
        <f t="shared" si="186"/>
        <v>10</v>
      </c>
      <c r="AY547" s="1">
        <f t="shared" si="187"/>
        <v>7</v>
      </c>
      <c r="AZ547" s="1">
        <f t="shared" si="188"/>
        <v>10</v>
      </c>
      <c r="BA547" s="1">
        <f t="shared" si="189"/>
        <v>0</v>
      </c>
      <c r="BB547" s="1">
        <f t="shared" si="190"/>
        <v>7</v>
      </c>
      <c r="BC547" s="21">
        <f t="shared" si="175"/>
        <v>7.6</v>
      </c>
      <c r="BD547" s="21">
        <f t="shared" si="176"/>
        <v>3.5</v>
      </c>
      <c r="BE547" s="21">
        <f t="shared" si="177"/>
        <v>6.166666666666667</v>
      </c>
      <c r="BF547" s="21">
        <f t="shared" si="191"/>
        <v>6.4333333333333336</v>
      </c>
      <c r="BG547" s="3" t="s">
        <v>4500</v>
      </c>
    </row>
    <row r="548" spans="1:59" ht="13" x14ac:dyDescent="0.15">
      <c r="A548" s="2">
        <v>43559.611369745369</v>
      </c>
      <c r="B548" s="3" t="s">
        <v>29</v>
      </c>
      <c r="C548" s="3" t="s">
        <v>4690</v>
      </c>
      <c r="D548" s="3" t="s">
        <v>4500</v>
      </c>
      <c r="E548" s="58" t="s">
        <v>4501</v>
      </c>
      <c r="F548" s="3" t="s">
        <v>187</v>
      </c>
      <c r="G548" s="3" t="s">
        <v>4742</v>
      </c>
      <c r="H548" s="3" t="s">
        <v>66</v>
      </c>
      <c r="I548" s="3">
        <v>9</v>
      </c>
      <c r="J548" s="3" t="s">
        <v>4743</v>
      </c>
      <c r="K548" s="3">
        <v>9</v>
      </c>
      <c r="L548" s="3">
        <v>2.85</v>
      </c>
      <c r="M548" s="3">
        <v>1.5</v>
      </c>
      <c r="N548" s="3" t="s">
        <v>4744</v>
      </c>
      <c r="O548" s="3" t="s">
        <v>87</v>
      </c>
      <c r="P548" s="3" t="s">
        <v>4694</v>
      </c>
      <c r="Q548" s="3">
        <v>8</v>
      </c>
      <c r="R548" s="3" t="s">
        <v>4745</v>
      </c>
      <c r="S548" s="3" t="s">
        <v>560</v>
      </c>
      <c r="T548" s="3" t="s">
        <v>4746</v>
      </c>
      <c r="U548" s="3" t="s">
        <v>183</v>
      </c>
      <c r="V548" s="5"/>
      <c r="W548" s="3" t="s">
        <v>74</v>
      </c>
      <c r="X548" s="3" t="s">
        <v>4747</v>
      </c>
      <c r="Y548" s="3" t="s">
        <v>50</v>
      </c>
      <c r="Z548" s="3" t="s">
        <v>4699</v>
      </c>
      <c r="AA548" s="3">
        <v>6</v>
      </c>
      <c r="AB548" s="3">
        <v>67</v>
      </c>
      <c r="AC548" s="3" t="s">
        <v>4748</v>
      </c>
      <c r="AD548" s="3" t="s">
        <v>54</v>
      </c>
      <c r="AE548" s="3" t="s">
        <v>4749</v>
      </c>
      <c r="AF548" s="3">
        <v>8</v>
      </c>
      <c r="AG548" s="3" t="s">
        <v>4750</v>
      </c>
      <c r="AH548" s="3" t="s">
        <v>197</v>
      </c>
      <c r="AI548" s="5"/>
      <c r="AJ548" s="3" t="s">
        <v>4751</v>
      </c>
      <c r="AK548" s="3">
        <v>7</v>
      </c>
      <c r="AL548" s="3" t="s">
        <v>4752</v>
      </c>
      <c r="AM548" s="3" t="s">
        <v>4753</v>
      </c>
      <c r="AN548" s="3" t="s">
        <v>4706</v>
      </c>
      <c r="AO548" s="6">
        <v>0.59375</v>
      </c>
      <c r="AP548" s="1">
        <f t="shared" si="178"/>
        <v>9</v>
      </c>
      <c r="AQ548" s="1">
        <f t="shared" si="179"/>
        <v>9</v>
      </c>
      <c r="AR548" s="1">
        <f t="shared" si="180"/>
        <v>10</v>
      </c>
      <c r="AS548" s="1">
        <f t="shared" si="181"/>
        <v>8</v>
      </c>
      <c r="AT548" s="1">
        <f t="shared" si="182"/>
        <v>10</v>
      </c>
      <c r="AU548" s="1">
        <f t="shared" si="183"/>
        <v>10</v>
      </c>
      <c r="AV548" s="1">
        <f t="shared" si="184"/>
        <v>5</v>
      </c>
      <c r="AW548" s="1">
        <f t="shared" si="185"/>
        <v>0</v>
      </c>
      <c r="AX548" s="1">
        <f t="shared" si="186"/>
        <v>6</v>
      </c>
      <c r="AY548" s="1">
        <f t="shared" si="187"/>
        <v>5</v>
      </c>
      <c r="AZ548" s="1">
        <f t="shared" si="188"/>
        <v>8</v>
      </c>
      <c r="BA548" s="1">
        <f t="shared" si="189"/>
        <v>5</v>
      </c>
      <c r="BB548" s="1">
        <f t="shared" si="190"/>
        <v>7</v>
      </c>
      <c r="BC548" s="21">
        <f t="shared" si="175"/>
        <v>9.1999999999999993</v>
      </c>
      <c r="BD548" s="21">
        <f t="shared" si="176"/>
        <v>6.666666666666667</v>
      </c>
      <c r="BE548" s="21">
        <f t="shared" si="177"/>
        <v>5.833333333333333</v>
      </c>
      <c r="BF548" s="21">
        <f t="shared" si="191"/>
        <v>7.8</v>
      </c>
      <c r="BG548" s="3" t="s">
        <v>4500</v>
      </c>
    </row>
    <row r="549" spans="1:59" ht="13" x14ac:dyDescent="0.15">
      <c r="A549" s="2">
        <v>43559.617355115741</v>
      </c>
      <c r="B549" s="3" t="s">
        <v>29</v>
      </c>
      <c r="C549" s="3" t="s">
        <v>4690</v>
      </c>
      <c r="D549" s="3" t="s">
        <v>4500</v>
      </c>
      <c r="E549" s="58" t="s">
        <v>4501</v>
      </c>
      <c r="F549" s="3" t="s">
        <v>187</v>
      </c>
      <c r="G549" s="3" t="s">
        <v>4754</v>
      </c>
      <c r="H549" s="3" t="s">
        <v>66</v>
      </c>
      <c r="I549" s="3">
        <v>9</v>
      </c>
      <c r="J549" s="3" t="s">
        <v>4755</v>
      </c>
      <c r="K549" s="3" t="s">
        <v>68</v>
      </c>
      <c r="L549" s="3">
        <v>3.85</v>
      </c>
      <c r="M549" s="3">
        <v>2.15</v>
      </c>
      <c r="N549" s="5"/>
      <c r="O549" s="3" t="s">
        <v>87</v>
      </c>
      <c r="P549" s="3" t="s">
        <v>4756</v>
      </c>
      <c r="Q549" s="3" t="s">
        <v>226</v>
      </c>
      <c r="R549" s="3" t="s">
        <v>4757</v>
      </c>
      <c r="S549" s="3" t="s">
        <v>44</v>
      </c>
      <c r="T549" s="3" t="s">
        <v>4758</v>
      </c>
      <c r="U549" s="3" t="s">
        <v>46</v>
      </c>
      <c r="V549" s="3" t="s">
        <v>4759</v>
      </c>
      <c r="W549" s="3" t="s">
        <v>74</v>
      </c>
      <c r="X549" s="3" t="s">
        <v>4760</v>
      </c>
      <c r="Y549" s="3">
        <v>4</v>
      </c>
      <c r="Z549" s="3" t="s">
        <v>4761</v>
      </c>
      <c r="AA549" s="3">
        <v>9</v>
      </c>
      <c r="AB549" s="3">
        <v>64</v>
      </c>
      <c r="AC549" s="3" t="s">
        <v>4762</v>
      </c>
      <c r="AD549" s="3" t="s">
        <v>54</v>
      </c>
      <c r="AE549" s="3" t="s">
        <v>4763</v>
      </c>
      <c r="AF549" s="3" t="s">
        <v>208</v>
      </c>
      <c r="AG549" s="3" t="s">
        <v>4764</v>
      </c>
      <c r="AH549" s="3" t="s">
        <v>176</v>
      </c>
      <c r="AI549" s="3">
        <v>16</v>
      </c>
      <c r="AJ549" s="3" t="s">
        <v>4765</v>
      </c>
      <c r="AK549" s="3" t="s">
        <v>111</v>
      </c>
      <c r="AL549" s="3" t="s">
        <v>4766</v>
      </c>
      <c r="AM549" s="3" t="s">
        <v>4767</v>
      </c>
      <c r="AN549" s="3" t="s">
        <v>4706</v>
      </c>
      <c r="AO549" s="6">
        <v>0.54166666666424135</v>
      </c>
      <c r="AP549" s="1">
        <f t="shared" si="178"/>
        <v>9</v>
      </c>
      <c r="AQ549" s="1">
        <f t="shared" si="179"/>
        <v>10</v>
      </c>
      <c r="AR549" s="1">
        <f t="shared" si="180"/>
        <v>10</v>
      </c>
      <c r="AS549" s="1">
        <f t="shared" si="181"/>
        <v>10</v>
      </c>
      <c r="AT549" s="1">
        <f t="shared" si="182"/>
        <v>5</v>
      </c>
      <c r="AU549" s="1">
        <f t="shared" si="183"/>
        <v>5</v>
      </c>
      <c r="AV549" s="1">
        <f t="shared" si="184"/>
        <v>5</v>
      </c>
      <c r="AW549" s="1">
        <f t="shared" si="185"/>
        <v>4</v>
      </c>
      <c r="AX549" s="1">
        <f t="shared" si="186"/>
        <v>9</v>
      </c>
      <c r="AY549" s="1">
        <f t="shared" si="187"/>
        <v>5</v>
      </c>
      <c r="AZ549" s="1">
        <f t="shared" si="188"/>
        <v>10</v>
      </c>
      <c r="BA549" s="1">
        <f t="shared" si="189"/>
        <v>10</v>
      </c>
      <c r="BB549" s="1">
        <f t="shared" si="190"/>
        <v>5</v>
      </c>
      <c r="BC549" s="21">
        <f t="shared" si="175"/>
        <v>8.8000000000000007</v>
      </c>
      <c r="BD549" s="21">
        <f t="shared" si="176"/>
        <v>4.833333333333333</v>
      </c>
      <c r="BE549" s="21">
        <f t="shared" si="177"/>
        <v>8.8333333333333339</v>
      </c>
      <c r="BF549" s="21">
        <f t="shared" si="191"/>
        <v>7.6333333333333337</v>
      </c>
      <c r="BG549" s="3" t="s">
        <v>4500</v>
      </c>
    </row>
    <row r="550" spans="1:59" ht="13" x14ac:dyDescent="0.15">
      <c r="A550" s="2">
        <v>43559.624029282408</v>
      </c>
      <c r="B550" s="3" t="s">
        <v>29</v>
      </c>
      <c r="C550" s="3" t="s">
        <v>4690</v>
      </c>
      <c r="D550" s="3" t="s">
        <v>4500</v>
      </c>
      <c r="E550" s="58" t="s">
        <v>4501</v>
      </c>
      <c r="F550" s="3" t="s">
        <v>187</v>
      </c>
      <c r="G550" s="3" t="s">
        <v>4768</v>
      </c>
      <c r="H550" s="3" t="s">
        <v>35</v>
      </c>
      <c r="I550" s="3">
        <v>9</v>
      </c>
      <c r="J550" s="3" t="s">
        <v>4769</v>
      </c>
      <c r="K550" s="3" t="s">
        <v>68</v>
      </c>
      <c r="L550" s="3">
        <v>3.4</v>
      </c>
      <c r="M550" s="3">
        <v>1.5</v>
      </c>
      <c r="N550" s="3" t="s">
        <v>4770</v>
      </c>
      <c r="O550" s="3" t="s">
        <v>87</v>
      </c>
      <c r="P550" s="3" t="s">
        <v>4694</v>
      </c>
      <c r="Q550" s="3">
        <v>7</v>
      </c>
      <c r="R550" s="3" t="s">
        <v>4771</v>
      </c>
      <c r="S550" s="3" t="s">
        <v>560</v>
      </c>
      <c r="T550" s="5"/>
      <c r="U550" s="3" t="s">
        <v>183</v>
      </c>
      <c r="V550" s="5"/>
      <c r="W550" s="3" t="s">
        <v>74</v>
      </c>
      <c r="X550" s="3" t="s">
        <v>4772</v>
      </c>
      <c r="Y550" s="3" t="s">
        <v>92</v>
      </c>
      <c r="Z550" s="3" t="s">
        <v>4773</v>
      </c>
      <c r="AA550" s="3" t="s">
        <v>291</v>
      </c>
      <c r="AB550" s="3">
        <v>60</v>
      </c>
      <c r="AC550" s="3" t="s">
        <v>4774</v>
      </c>
      <c r="AD550" s="3" t="s">
        <v>343</v>
      </c>
      <c r="AE550" s="3" t="s">
        <v>4775</v>
      </c>
      <c r="AF550" s="3" t="s">
        <v>208</v>
      </c>
      <c r="AG550" s="3" t="s">
        <v>4764</v>
      </c>
      <c r="AH550" s="3" t="s">
        <v>176</v>
      </c>
      <c r="AI550" s="3">
        <v>10</v>
      </c>
      <c r="AJ550" s="3" t="s">
        <v>4776</v>
      </c>
      <c r="AK550" s="3">
        <v>7</v>
      </c>
      <c r="AL550" s="3" t="s">
        <v>4777</v>
      </c>
      <c r="AM550" s="3" t="s">
        <v>4778</v>
      </c>
      <c r="AN550" s="3" t="s">
        <v>4706</v>
      </c>
      <c r="AO550" s="6">
        <v>0.57291666666424135</v>
      </c>
      <c r="AP550" s="1">
        <f t="shared" si="178"/>
        <v>9</v>
      </c>
      <c r="AQ550" s="1">
        <f t="shared" si="179"/>
        <v>10</v>
      </c>
      <c r="AR550" s="1">
        <f t="shared" si="180"/>
        <v>10</v>
      </c>
      <c r="AS550" s="1">
        <f t="shared" si="181"/>
        <v>7</v>
      </c>
      <c r="AT550" s="1">
        <f t="shared" si="182"/>
        <v>10</v>
      </c>
      <c r="AU550" s="1">
        <f t="shared" si="183"/>
        <v>10</v>
      </c>
      <c r="AV550" s="1">
        <f t="shared" si="184"/>
        <v>5</v>
      </c>
      <c r="AW550" s="1">
        <f t="shared" si="185"/>
        <v>5</v>
      </c>
      <c r="AX550" s="1">
        <f t="shared" si="186"/>
        <v>10</v>
      </c>
      <c r="AY550" s="1">
        <f t="shared" si="187"/>
        <v>10</v>
      </c>
      <c r="AZ550" s="1">
        <f t="shared" si="188"/>
        <v>10</v>
      </c>
      <c r="BA550" s="1">
        <f t="shared" si="189"/>
        <v>10</v>
      </c>
      <c r="BB550" s="1">
        <f t="shared" si="190"/>
        <v>7</v>
      </c>
      <c r="BC550" s="21">
        <f t="shared" si="175"/>
        <v>9.1999999999999993</v>
      </c>
      <c r="BD550" s="21">
        <f t="shared" si="176"/>
        <v>7.5</v>
      </c>
      <c r="BE550" s="21">
        <f t="shared" si="177"/>
        <v>10</v>
      </c>
      <c r="BF550" s="21">
        <f t="shared" si="191"/>
        <v>8.8000000000000007</v>
      </c>
      <c r="BG550" s="3" t="s">
        <v>4500</v>
      </c>
    </row>
    <row r="551" spans="1:59" ht="13" x14ac:dyDescent="0.15">
      <c r="A551" s="2">
        <v>43559.849776261573</v>
      </c>
      <c r="B551" s="3" t="s">
        <v>29</v>
      </c>
      <c r="C551" s="3" t="s">
        <v>4518</v>
      </c>
      <c r="D551" s="3" t="s">
        <v>4500</v>
      </c>
      <c r="E551" s="58" t="s">
        <v>4501</v>
      </c>
      <c r="F551" s="3" t="s">
        <v>100</v>
      </c>
      <c r="G551" s="3" t="s">
        <v>4779</v>
      </c>
      <c r="H551" s="3" t="s">
        <v>35</v>
      </c>
      <c r="I551" s="3">
        <v>8</v>
      </c>
      <c r="J551" s="3" t="s">
        <v>4780</v>
      </c>
      <c r="K551" s="3" t="s">
        <v>68</v>
      </c>
      <c r="L551" s="3">
        <v>4</v>
      </c>
      <c r="M551" s="3">
        <v>2.2000000000000002</v>
      </c>
      <c r="N551" s="3" t="s">
        <v>4781</v>
      </c>
      <c r="O551" s="3">
        <v>9</v>
      </c>
      <c r="P551" s="3" t="s">
        <v>4782</v>
      </c>
      <c r="Q551" s="3" t="s">
        <v>42</v>
      </c>
      <c r="R551" s="3" t="s">
        <v>4783</v>
      </c>
      <c r="S551" s="3" t="s">
        <v>90</v>
      </c>
      <c r="T551" s="5"/>
      <c r="U551" s="3">
        <v>8</v>
      </c>
      <c r="V551" s="3" t="s">
        <v>4784</v>
      </c>
      <c r="W551" s="3">
        <v>6</v>
      </c>
      <c r="X551" s="5"/>
      <c r="Y551" s="3" t="s">
        <v>50</v>
      </c>
      <c r="Z551" s="5"/>
      <c r="AA551" s="3">
        <v>9</v>
      </c>
      <c r="AB551" s="3">
        <v>55</v>
      </c>
      <c r="AC551" s="3" t="s">
        <v>4785</v>
      </c>
      <c r="AD551" s="3">
        <v>7</v>
      </c>
      <c r="AE551" s="3" t="s">
        <v>4786</v>
      </c>
      <c r="AF551" s="3">
        <v>4</v>
      </c>
      <c r="AG551" s="3" t="s">
        <v>4787</v>
      </c>
      <c r="AH551" s="3" t="s">
        <v>197</v>
      </c>
      <c r="AI551" s="3">
        <v>13</v>
      </c>
      <c r="AJ551" s="3" t="s">
        <v>4788</v>
      </c>
      <c r="AK551" s="3">
        <v>9</v>
      </c>
      <c r="AL551" s="3" t="s">
        <v>4789</v>
      </c>
      <c r="AM551" s="3" t="s">
        <v>4790</v>
      </c>
      <c r="AN551" s="3" t="s">
        <v>4533</v>
      </c>
      <c r="AO551" s="6">
        <v>0.4375</v>
      </c>
      <c r="AP551" s="1">
        <f t="shared" si="178"/>
        <v>8</v>
      </c>
      <c r="AQ551" s="1">
        <f t="shared" si="179"/>
        <v>10</v>
      </c>
      <c r="AR551" s="1">
        <f t="shared" si="180"/>
        <v>9</v>
      </c>
      <c r="AS551" s="1">
        <f t="shared" si="181"/>
        <v>5</v>
      </c>
      <c r="AT551" s="1">
        <f t="shared" si="182"/>
        <v>0</v>
      </c>
      <c r="AU551" s="1">
        <f t="shared" si="183"/>
        <v>8</v>
      </c>
      <c r="AV551" s="1">
        <f t="shared" si="184"/>
        <v>6</v>
      </c>
      <c r="AW551" s="1">
        <f t="shared" si="185"/>
        <v>0</v>
      </c>
      <c r="AX551" s="1">
        <f t="shared" si="186"/>
        <v>9</v>
      </c>
      <c r="AY551" s="1">
        <f t="shared" si="187"/>
        <v>7</v>
      </c>
      <c r="AZ551" s="1">
        <f t="shared" si="188"/>
        <v>4</v>
      </c>
      <c r="BA551" s="1">
        <f t="shared" si="189"/>
        <v>5</v>
      </c>
      <c r="BB551" s="1">
        <f t="shared" si="190"/>
        <v>9</v>
      </c>
      <c r="BC551" s="21">
        <f t="shared" si="175"/>
        <v>6.4</v>
      </c>
      <c r="BD551" s="21">
        <f t="shared" si="176"/>
        <v>6</v>
      </c>
      <c r="BE551" s="21">
        <f t="shared" si="177"/>
        <v>6.5</v>
      </c>
      <c r="BF551" s="21">
        <f t="shared" si="191"/>
        <v>6.6</v>
      </c>
      <c r="BG551" s="3" t="s">
        <v>4500</v>
      </c>
    </row>
    <row r="552" spans="1:59" ht="13" x14ac:dyDescent="0.15">
      <c r="A552" s="2">
        <v>43562.352229768519</v>
      </c>
      <c r="B552" s="3" t="s">
        <v>29</v>
      </c>
      <c r="C552" s="3" t="s">
        <v>4499</v>
      </c>
      <c r="D552" s="3" t="s">
        <v>4500</v>
      </c>
      <c r="E552" s="58" t="s">
        <v>4501</v>
      </c>
      <c r="F552" s="3" t="s">
        <v>187</v>
      </c>
      <c r="G552" s="3" t="s">
        <v>4791</v>
      </c>
      <c r="H552" s="3" t="s">
        <v>264</v>
      </c>
      <c r="I552" s="3">
        <v>8</v>
      </c>
      <c r="J552" s="3" t="s">
        <v>4792</v>
      </c>
      <c r="K552" s="3">
        <v>9</v>
      </c>
      <c r="L552" s="3">
        <v>4</v>
      </c>
      <c r="M552" s="3">
        <v>2.7</v>
      </c>
      <c r="N552" s="3" t="s">
        <v>4793</v>
      </c>
      <c r="O552" s="3">
        <v>8</v>
      </c>
      <c r="P552" s="3" t="s">
        <v>4794</v>
      </c>
      <c r="Q552" s="3">
        <v>9</v>
      </c>
      <c r="R552" s="3" t="s">
        <v>4795</v>
      </c>
      <c r="S552" s="3">
        <v>6</v>
      </c>
      <c r="T552" s="3" t="s">
        <v>4796</v>
      </c>
      <c r="U552" s="3">
        <v>3</v>
      </c>
      <c r="V552" s="3" t="s">
        <v>4797</v>
      </c>
      <c r="W552" s="3" t="s">
        <v>74</v>
      </c>
      <c r="X552" s="3" t="s">
        <v>4798</v>
      </c>
      <c r="Y552" s="3">
        <v>1</v>
      </c>
      <c r="Z552" s="3" t="s">
        <v>4799</v>
      </c>
      <c r="AA552" s="3">
        <v>9</v>
      </c>
      <c r="AB552" s="3">
        <v>60</v>
      </c>
      <c r="AC552" s="3" t="s">
        <v>4800</v>
      </c>
      <c r="AD552" s="3" t="s">
        <v>343</v>
      </c>
      <c r="AE552" s="3" t="s">
        <v>4801</v>
      </c>
      <c r="AF552" s="3">
        <v>3</v>
      </c>
      <c r="AG552" s="3" t="s">
        <v>4802</v>
      </c>
      <c r="AH552" s="3" t="s">
        <v>176</v>
      </c>
      <c r="AI552" s="3">
        <v>20</v>
      </c>
      <c r="AJ552" s="3" t="s">
        <v>4803</v>
      </c>
      <c r="AK552" s="3">
        <v>8</v>
      </c>
      <c r="AL552" s="3" t="s">
        <v>4804</v>
      </c>
      <c r="AM552" s="3" t="s">
        <v>4805</v>
      </c>
      <c r="AN552" s="3" t="s">
        <v>4517</v>
      </c>
      <c r="AO552" s="6">
        <v>0.4375</v>
      </c>
      <c r="AP552" s="1">
        <f t="shared" si="178"/>
        <v>8</v>
      </c>
      <c r="AQ552" s="1">
        <f t="shared" si="179"/>
        <v>9</v>
      </c>
      <c r="AR552" s="1">
        <f t="shared" si="180"/>
        <v>8</v>
      </c>
      <c r="AS552" s="1">
        <f t="shared" si="181"/>
        <v>9</v>
      </c>
      <c r="AT552" s="1">
        <f t="shared" si="182"/>
        <v>6</v>
      </c>
      <c r="AU552" s="1">
        <f t="shared" si="183"/>
        <v>3</v>
      </c>
      <c r="AV552" s="1">
        <f t="shared" si="184"/>
        <v>5</v>
      </c>
      <c r="AW552" s="1">
        <f t="shared" si="185"/>
        <v>1</v>
      </c>
      <c r="AX552" s="1">
        <f t="shared" si="186"/>
        <v>9</v>
      </c>
      <c r="AY552" s="1">
        <f t="shared" si="187"/>
        <v>10</v>
      </c>
      <c r="AZ552" s="1">
        <f t="shared" si="188"/>
        <v>3</v>
      </c>
      <c r="BA552" s="1">
        <f t="shared" si="189"/>
        <v>10</v>
      </c>
      <c r="BB552" s="1">
        <f t="shared" si="190"/>
        <v>8</v>
      </c>
      <c r="BC552" s="21">
        <f t="shared" si="175"/>
        <v>8</v>
      </c>
      <c r="BD552" s="21">
        <f t="shared" si="176"/>
        <v>3.3333333333333335</v>
      </c>
      <c r="BE552" s="21">
        <f t="shared" si="177"/>
        <v>8.5</v>
      </c>
      <c r="BF552" s="21">
        <f t="shared" si="191"/>
        <v>7.166666666666667</v>
      </c>
      <c r="BG552" s="3" t="s">
        <v>4500</v>
      </c>
    </row>
    <row r="553" spans="1:59" ht="13" x14ac:dyDescent="0.15">
      <c r="A553" s="2">
        <v>43562.616276122688</v>
      </c>
      <c r="B553" s="3" t="s">
        <v>29</v>
      </c>
      <c r="C553" s="3" t="s">
        <v>4499</v>
      </c>
      <c r="D553" s="3" t="s">
        <v>4500</v>
      </c>
      <c r="E553" s="58" t="s">
        <v>4501</v>
      </c>
      <c r="F553" s="3" t="s">
        <v>100</v>
      </c>
      <c r="G553" s="3" t="s">
        <v>4806</v>
      </c>
      <c r="H553" s="3" t="s">
        <v>35</v>
      </c>
      <c r="I553" s="3">
        <v>8</v>
      </c>
      <c r="J553" s="3" t="s">
        <v>4807</v>
      </c>
      <c r="K553" s="3" t="s">
        <v>68</v>
      </c>
      <c r="L553" s="3">
        <v>3.75</v>
      </c>
      <c r="M553" s="3">
        <v>2.75</v>
      </c>
      <c r="N553" s="5"/>
      <c r="O553" s="3">
        <v>9</v>
      </c>
      <c r="P553" s="3" t="s">
        <v>4808</v>
      </c>
      <c r="Q553" s="3">
        <v>8</v>
      </c>
      <c r="R553" s="3" t="s">
        <v>4809</v>
      </c>
      <c r="S553" s="3" t="s">
        <v>560</v>
      </c>
      <c r="T553" s="3" t="s">
        <v>4810</v>
      </c>
      <c r="U553" s="3" t="s">
        <v>183</v>
      </c>
      <c r="V553" s="3" t="s">
        <v>4811</v>
      </c>
      <c r="W553" s="3" t="s">
        <v>1072</v>
      </c>
      <c r="X553" s="3" t="s">
        <v>4812</v>
      </c>
      <c r="Y553" s="3" t="s">
        <v>92</v>
      </c>
      <c r="Z553" s="3" t="s">
        <v>4813</v>
      </c>
      <c r="AA553" s="3">
        <v>6</v>
      </c>
      <c r="AB553" s="3">
        <v>70</v>
      </c>
      <c r="AC553" s="3" t="s">
        <v>4814</v>
      </c>
      <c r="AD553" s="3">
        <v>8</v>
      </c>
      <c r="AE553" s="3" t="s">
        <v>4687</v>
      </c>
      <c r="AF553" s="3">
        <v>1</v>
      </c>
      <c r="AG553" s="3" t="s">
        <v>4815</v>
      </c>
      <c r="AH553" s="3" t="s">
        <v>197</v>
      </c>
      <c r="AI553" s="3">
        <v>6</v>
      </c>
      <c r="AJ553" s="5"/>
      <c r="AK553" s="3">
        <v>6</v>
      </c>
      <c r="AL553" s="3" t="s">
        <v>4816</v>
      </c>
      <c r="AM553" s="3" t="s">
        <v>4817</v>
      </c>
      <c r="AN553" s="3" t="s">
        <v>4517</v>
      </c>
      <c r="AO553" s="6">
        <v>0.45833333333575865</v>
      </c>
      <c r="AP553" s="1">
        <f t="shared" si="178"/>
        <v>8</v>
      </c>
      <c r="AQ553" s="1">
        <f t="shared" si="179"/>
        <v>10</v>
      </c>
      <c r="AR553" s="1">
        <f t="shared" si="180"/>
        <v>9</v>
      </c>
      <c r="AS553" s="1">
        <f t="shared" si="181"/>
        <v>8</v>
      </c>
      <c r="AT553" s="1">
        <f t="shared" si="182"/>
        <v>10</v>
      </c>
      <c r="AU553" s="1">
        <f t="shared" si="183"/>
        <v>10</v>
      </c>
      <c r="AV553" s="1">
        <f t="shared" si="184"/>
        <v>10</v>
      </c>
      <c r="AW553" s="1">
        <f t="shared" si="185"/>
        <v>5</v>
      </c>
      <c r="AX553" s="1">
        <f t="shared" si="186"/>
        <v>6</v>
      </c>
      <c r="AY553" s="1">
        <f t="shared" si="187"/>
        <v>8</v>
      </c>
      <c r="AZ553" s="1">
        <f t="shared" si="188"/>
        <v>1</v>
      </c>
      <c r="BA553" s="1">
        <f t="shared" si="189"/>
        <v>5</v>
      </c>
      <c r="BB553" s="1">
        <f t="shared" si="190"/>
        <v>6</v>
      </c>
      <c r="BC553" s="21">
        <f t="shared" si="175"/>
        <v>9</v>
      </c>
      <c r="BD553" s="21">
        <f t="shared" si="176"/>
        <v>9.1666666666666661</v>
      </c>
      <c r="BE553" s="21">
        <f t="shared" si="177"/>
        <v>5.166666666666667</v>
      </c>
      <c r="BF553" s="21">
        <f t="shared" si="191"/>
        <v>7.9666666666666668</v>
      </c>
      <c r="BG553" s="3" t="s">
        <v>4500</v>
      </c>
    </row>
    <row r="554" spans="1:59" ht="13" x14ac:dyDescent="0.15">
      <c r="A554" s="2">
        <v>43562.91910939815</v>
      </c>
      <c r="B554" s="3" t="s">
        <v>29</v>
      </c>
      <c r="C554" s="3" t="s">
        <v>4499</v>
      </c>
      <c r="D554" s="3" t="s">
        <v>4500</v>
      </c>
      <c r="E554" s="58" t="s">
        <v>4501</v>
      </c>
      <c r="F554" s="3" t="s">
        <v>147</v>
      </c>
      <c r="G554" s="3" t="s">
        <v>4818</v>
      </c>
      <c r="H554" s="3" t="s">
        <v>35</v>
      </c>
      <c r="I554" s="3">
        <v>7</v>
      </c>
      <c r="J554" s="3" t="s">
        <v>4819</v>
      </c>
      <c r="K554" s="3">
        <v>3</v>
      </c>
      <c r="L554" s="4">
        <v>4.05</v>
      </c>
      <c r="M554" s="3">
        <v>1.35</v>
      </c>
      <c r="N554" s="3" t="s">
        <v>4820</v>
      </c>
      <c r="O554" s="3" t="s">
        <v>87</v>
      </c>
      <c r="P554" s="5"/>
      <c r="Q554" s="3">
        <v>6</v>
      </c>
      <c r="R554" s="3" t="s">
        <v>4821</v>
      </c>
      <c r="S554" s="3">
        <v>2</v>
      </c>
      <c r="T554" s="3" t="s">
        <v>4822</v>
      </c>
      <c r="U554" s="3">
        <v>6</v>
      </c>
      <c r="V554" s="3" t="s">
        <v>4823</v>
      </c>
      <c r="W554" s="3">
        <v>7</v>
      </c>
      <c r="X554" s="3" t="s">
        <v>4824</v>
      </c>
      <c r="Y554" s="3">
        <v>1</v>
      </c>
      <c r="Z554" s="3" t="s">
        <v>4825</v>
      </c>
      <c r="AA554" s="3" t="s">
        <v>52</v>
      </c>
      <c r="AB554" s="3">
        <v>80</v>
      </c>
      <c r="AC554" s="3" t="s">
        <v>4826</v>
      </c>
      <c r="AD554" s="3">
        <v>4</v>
      </c>
      <c r="AE554" s="3" t="s">
        <v>4827</v>
      </c>
      <c r="AF554" s="3">
        <v>2</v>
      </c>
      <c r="AG554" s="3" t="s">
        <v>4828</v>
      </c>
      <c r="AH554" s="3">
        <v>8</v>
      </c>
      <c r="AI554" s="3">
        <v>8</v>
      </c>
      <c r="AJ554" s="3" t="s">
        <v>4829</v>
      </c>
      <c r="AK554" s="3">
        <v>4</v>
      </c>
      <c r="AL554" s="3" t="s">
        <v>4830</v>
      </c>
      <c r="AM554" s="3" t="s">
        <v>4831</v>
      </c>
      <c r="AN554" s="3" t="s">
        <v>4517</v>
      </c>
      <c r="AO554" s="6">
        <v>0.69444444444525288</v>
      </c>
      <c r="AP554" s="1">
        <f t="shared" si="178"/>
        <v>7</v>
      </c>
      <c r="AQ554" s="1">
        <f t="shared" si="179"/>
        <v>3</v>
      </c>
      <c r="AR554" s="1">
        <f t="shared" si="180"/>
        <v>10</v>
      </c>
      <c r="AS554" s="1">
        <f t="shared" si="181"/>
        <v>6</v>
      </c>
      <c r="AT554" s="1">
        <f t="shared" si="182"/>
        <v>2</v>
      </c>
      <c r="AU554" s="1">
        <f t="shared" si="183"/>
        <v>6</v>
      </c>
      <c r="AV554" s="1">
        <f t="shared" si="184"/>
        <v>7</v>
      </c>
      <c r="AW554" s="1">
        <f t="shared" si="185"/>
        <v>1</v>
      </c>
      <c r="AX554" s="1">
        <f t="shared" si="186"/>
        <v>5</v>
      </c>
      <c r="AY554" s="1">
        <f t="shared" si="187"/>
        <v>4</v>
      </c>
      <c r="AZ554" s="1">
        <f t="shared" si="188"/>
        <v>2</v>
      </c>
      <c r="BA554" s="1">
        <f t="shared" si="189"/>
        <v>8</v>
      </c>
      <c r="BB554" s="1">
        <f t="shared" si="190"/>
        <v>4</v>
      </c>
      <c r="BC554" s="21">
        <f t="shared" si="175"/>
        <v>5.6</v>
      </c>
      <c r="BD554" s="21">
        <f t="shared" si="176"/>
        <v>5.5</v>
      </c>
      <c r="BE554" s="21">
        <f t="shared" si="177"/>
        <v>5.333333333333333</v>
      </c>
      <c r="BF554" s="21">
        <f t="shared" si="191"/>
        <v>5.3666666666666663</v>
      </c>
      <c r="BG554" s="3" t="s">
        <v>4500</v>
      </c>
    </row>
    <row r="555" spans="1:59" ht="13" x14ac:dyDescent="0.15">
      <c r="A555" s="2">
        <v>43562.923500659723</v>
      </c>
      <c r="B555" s="3" t="s">
        <v>29</v>
      </c>
      <c r="C555" s="3" t="s">
        <v>4499</v>
      </c>
      <c r="D555" s="3" t="s">
        <v>4500</v>
      </c>
      <c r="E555" s="58" t="s">
        <v>4501</v>
      </c>
      <c r="F555" s="3" t="s">
        <v>147</v>
      </c>
      <c r="G555" s="3" t="s">
        <v>4832</v>
      </c>
      <c r="H555" s="3" t="s">
        <v>264</v>
      </c>
      <c r="I555" s="3">
        <v>7</v>
      </c>
      <c r="J555" s="3" t="s">
        <v>4833</v>
      </c>
      <c r="K555" s="3">
        <v>4</v>
      </c>
      <c r="L555" s="4">
        <v>4.05</v>
      </c>
      <c r="M555" s="3">
        <v>1</v>
      </c>
      <c r="N555" s="3" t="s">
        <v>4834</v>
      </c>
      <c r="O555" s="3" t="s">
        <v>87</v>
      </c>
      <c r="P555" s="5"/>
      <c r="Q555" s="3">
        <v>4</v>
      </c>
      <c r="R555" s="3" t="s">
        <v>4835</v>
      </c>
      <c r="S555" s="3" t="s">
        <v>44</v>
      </c>
      <c r="T555" s="3" t="s">
        <v>4836</v>
      </c>
      <c r="U555" s="3">
        <v>9</v>
      </c>
      <c r="V555" s="3" t="s">
        <v>4837</v>
      </c>
      <c r="W555" s="3">
        <v>7</v>
      </c>
      <c r="X555" s="3" t="s">
        <v>4838</v>
      </c>
      <c r="Y555" s="3">
        <v>1</v>
      </c>
      <c r="Z555" s="3" t="s">
        <v>4825</v>
      </c>
      <c r="AA555" s="3">
        <v>3</v>
      </c>
      <c r="AB555" s="3">
        <v>80</v>
      </c>
      <c r="AC555" s="3" t="s">
        <v>4839</v>
      </c>
      <c r="AD555" s="3">
        <v>4</v>
      </c>
      <c r="AE555" s="3" t="s">
        <v>4840</v>
      </c>
      <c r="AF555" s="3">
        <v>4</v>
      </c>
      <c r="AG555" s="3" t="s">
        <v>4841</v>
      </c>
      <c r="AH555" s="3" t="s">
        <v>58</v>
      </c>
      <c r="AI555" s="5"/>
      <c r="AJ555" s="3" t="s">
        <v>4842</v>
      </c>
      <c r="AK555" s="3">
        <v>3</v>
      </c>
      <c r="AL555" s="3" t="s">
        <v>4843</v>
      </c>
      <c r="AM555" s="3" t="s">
        <v>4844</v>
      </c>
      <c r="AN555" s="3" t="s">
        <v>4517</v>
      </c>
      <c r="AO555" s="6">
        <v>0.71527777778101154</v>
      </c>
      <c r="AP555" s="1">
        <f t="shared" si="178"/>
        <v>7</v>
      </c>
      <c r="AQ555" s="1">
        <f t="shared" si="179"/>
        <v>4</v>
      </c>
      <c r="AR555" s="1">
        <f t="shared" si="180"/>
        <v>10</v>
      </c>
      <c r="AS555" s="1">
        <f t="shared" si="181"/>
        <v>4</v>
      </c>
      <c r="AT555" s="1">
        <f t="shared" si="182"/>
        <v>5</v>
      </c>
      <c r="AU555" s="1">
        <f t="shared" si="183"/>
        <v>9</v>
      </c>
      <c r="AV555" s="1">
        <f t="shared" si="184"/>
        <v>7</v>
      </c>
      <c r="AW555" s="1">
        <f t="shared" si="185"/>
        <v>1</v>
      </c>
      <c r="AX555" s="1">
        <f t="shared" si="186"/>
        <v>3</v>
      </c>
      <c r="AY555" s="1">
        <f t="shared" si="187"/>
        <v>4</v>
      </c>
      <c r="AZ555" s="1">
        <f t="shared" si="188"/>
        <v>4</v>
      </c>
      <c r="BA555" s="1">
        <f t="shared" si="189"/>
        <v>0</v>
      </c>
      <c r="BB555" s="1">
        <f t="shared" si="190"/>
        <v>3</v>
      </c>
      <c r="BC555" s="21">
        <f t="shared" si="175"/>
        <v>6</v>
      </c>
      <c r="BD555" s="21">
        <f t="shared" si="176"/>
        <v>7</v>
      </c>
      <c r="BE555" s="21">
        <f t="shared" si="177"/>
        <v>2.3333333333333335</v>
      </c>
      <c r="BF555" s="21">
        <f t="shared" si="191"/>
        <v>5.166666666666667</v>
      </c>
      <c r="BG555" s="3" t="s">
        <v>4500</v>
      </c>
    </row>
    <row r="556" spans="1:59" ht="13" x14ac:dyDescent="0.15">
      <c r="A556" s="2">
        <v>43562.936837395835</v>
      </c>
      <c r="B556" s="3" t="s">
        <v>29</v>
      </c>
      <c r="C556" s="3" t="s">
        <v>4499</v>
      </c>
      <c r="D556" s="3" t="s">
        <v>4500</v>
      </c>
      <c r="E556" s="58" t="s">
        <v>4501</v>
      </c>
      <c r="F556" s="3" t="s">
        <v>211</v>
      </c>
      <c r="G556" s="3" t="s">
        <v>4845</v>
      </c>
      <c r="H556" s="3" t="s">
        <v>264</v>
      </c>
      <c r="I556" s="3">
        <v>6</v>
      </c>
      <c r="J556" s="3" t="s">
        <v>4846</v>
      </c>
      <c r="K556" s="3">
        <v>8</v>
      </c>
      <c r="L556" s="3">
        <v>4.5</v>
      </c>
      <c r="M556" s="3">
        <v>3</v>
      </c>
      <c r="N556" s="3" t="s">
        <v>4847</v>
      </c>
      <c r="O556" s="3">
        <v>9</v>
      </c>
      <c r="P556" s="3" t="s">
        <v>4848</v>
      </c>
      <c r="Q556" s="3">
        <v>7</v>
      </c>
      <c r="R556" s="3" t="s">
        <v>4849</v>
      </c>
      <c r="S556" s="3">
        <v>8</v>
      </c>
      <c r="T556" s="5"/>
      <c r="U556" s="3">
        <v>4</v>
      </c>
      <c r="V556" s="3" t="s">
        <v>4850</v>
      </c>
      <c r="W556" s="3">
        <v>4</v>
      </c>
      <c r="X556" s="3" t="s">
        <v>4851</v>
      </c>
      <c r="Y556" s="3">
        <v>1</v>
      </c>
      <c r="Z556" s="3" t="s">
        <v>4852</v>
      </c>
      <c r="AA556" s="3">
        <v>8</v>
      </c>
      <c r="AB556" s="3">
        <v>62</v>
      </c>
      <c r="AC556" s="3" t="s">
        <v>4853</v>
      </c>
      <c r="AD556" s="3">
        <v>9</v>
      </c>
      <c r="AE556" s="3" t="s">
        <v>4854</v>
      </c>
      <c r="AF556" s="3">
        <v>7</v>
      </c>
      <c r="AG556" s="3" t="s">
        <v>4855</v>
      </c>
      <c r="AH556" s="3">
        <v>9</v>
      </c>
      <c r="AI556" s="3">
        <v>16</v>
      </c>
      <c r="AJ556" s="3" t="s">
        <v>4856</v>
      </c>
      <c r="AK556" s="3">
        <v>7</v>
      </c>
      <c r="AL556" s="3" t="s">
        <v>4857</v>
      </c>
      <c r="AM556" s="3" t="s">
        <v>4858</v>
      </c>
      <c r="AN556" s="3" t="s">
        <v>4517</v>
      </c>
      <c r="AO556" s="6">
        <v>0.41666666666424135</v>
      </c>
      <c r="AP556" s="1">
        <f t="shared" si="178"/>
        <v>6</v>
      </c>
      <c r="AQ556" s="1">
        <f t="shared" si="179"/>
        <v>8</v>
      </c>
      <c r="AR556" s="1">
        <f t="shared" si="180"/>
        <v>9</v>
      </c>
      <c r="AS556" s="1">
        <f t="shared" si="181"/>
        <v>7</v>
      </c>
      <c r="AT556" s="1">
        <f t="shared" si="182"/>
        <v>8</v>
      </c>
      <c r="AU556" s="1">
        <f t="shared" si="183"/>
        <v>4</v>
      </c>
      <c r="AV556" s="1">
        <f t="shared" si="184"/>
        <v>4</v>
      </c>
      <c r="AW556" s="1">
        <f t="shared" si="185"/>
        <v>1</v>
      </c>
      <c r="AX556" s="1">
        <f t="shared" si="186"/>
        <v>8</v>
      </c>
      <c r="AY556" s="1">
        <f t="shared" si="187"/>
        <v>9</v>
      </c>
      <c r="AZ556" s="1">
        <f t="shared" si="188"/>
        <v>7</v>
      </c>
      <c r="BA556" s="1">
        <f t="shared" si="189"/>
        <v>9</v>
      </c>
      <c r="BB556" s="1">
        <f t="shared" si="190"/>
        <v>7</v>
      </c>
      <c r="BC556" s="21">
        <f t="shared" si="175"/>
        <v>7.6</v>
      </c>
      <c r="BD556" s="21">
        <f t="shared" si="176"/>
        <v>3.5</v>
      </c>
      <c r="BE556" s="21">
        <f t="shared" si="177"/>
        <v>8.3333333333333339</v>
      </c>
      <c r="BF556" s="21">
        <f t="shared" si="191"/>
        <v>6.8666666666666663</v>
      </c>
      <c r="BG556" s="3" t="s">
        <v>4500</v>
      </c>
    </row>
    <row r="557" spans="1:59" ht="13" x14ac:dyDescent="0.15">
      <c r="A557" s="2">
        <v>43562.941438344904</v>
      </c>
      <c r="B557" s="3" t="s">
        <v>29</v>
      </c>
      <c r="C557" s="3" t="s">
        <v>4499</v>
      </c>
      <c r="D557" s="3" t="s">
        <v>4500</v>
      </c>
      <c r="E557" s="58" t="s">
        <v>4501</v>
      </c>
      <c r="F557" s="3" t="s">
        <v>178</v>
      </c>
      <c r="G557" s="3" t="s">
        <v>4859</v>
      </c>
      <c r="H557" s="3" t="s">
        <v>264</v>
      </c>
      <c r="I557" s="3">
        <v>9</v>
      </c>
      <c r="J557" s="3" t="s">
        <v>4860</v>
      </c>
      <c r="K557" s="3">
        <v>8</v>
      </c>
      <c r="L557" s="4">
        <v>2.1</v>
      </c>
      <c r="M557" s="3">
        <v>1.4</v>
      </c>
      <c r="N557" s="5"/>
      <c r="O557" s="3">
        <v>8</v>
      </c>
      <c r="P557" s="3" t="s">
        <v>4861</v>
      </c>
      <c r="Q557" s="3" t="s">
        <v>226</v>
      </c>
      <c r="R557" s="3" t="s">
        <v>4862</v>
      </c>
      <c r="S557" s="3" t="s">
        <v>560</v>
      </c>
      <c r="T557" s="3" t="s">
        <v>4863</v>
      </c>
      <c r="U557" s="3">
        <v>6</v>
      </c>
      <c r="V557" s="3" t="s">
        <v>4864</v>
      </c>
      <c r="W557" s="3" t="s">
        <v>48</v>
      </c>
      <c r="X557" s="3" t="s">
        <v>1665</v>
      </c>
      <c r="Y557" s="3">
        <v>1</v>
      </c>
      <c r="Z557" s="3" t="s">
        <v>4865</v>
      </c>
      <c r="AA557" s="3">
        <v>7</v>
      </c>
      <c r="AB557" s="3">
        <v>70</v>
      </c>
      <c r="AC557" s="3" t="s">
        <v>4866</v>
      </c>
      <c r="AD557" s="3">
        <v>9</v>
      </c>
      <c r="AE557" s="3" t="s">
        <v>4867</v>
      </c>
      <c r="AF557" s="3">
        <v>1</v>
      </c>
      <c r="AG557" s="3" t="s">
        <v>4868</v>
      </c>
      <c r="AH557" s="3">
        <v>4</v>
      </c>
      <c r="AI557" s="3">
        <v>5</v>
      </c>
      <c r="AJ557" s="3" t="s">
        <v>4869</v>
      </c>
      <c r="AK557" s="3">
        <v>8</v>
      </c>
      <c r="AL557" s="3" t="s">
        <v>4870</v>
      </c>
      <c r="AM557" s="3" t="s">
        <v>4871</v>
      </c>
      <c r="AN557" s="3" t="s">
        <v>4517</v>
      </c>
      <c r="AO557" s="6">
        <v>0.4375</v>
      </c>
      <c r="AP557" s="1">
        <f t="shared" si="178"/>
        <v>9</v>
      </c>
      <c r="AQ557" s="1">
        <f t="shared" si="179"/>
        <v>8</v>
      </c>
      <c r="AR557" s="1">
        <f t="shared" si="180"/>
        <v>8</v>
      </c>
      <c r="AS557" s="1">
        <f t="shared" si="181"/>
        <v>10</v>
      </c>
      <c r="AT557" s="1">
        <f t="shared" si="182"/>
        <v>10</v>
      </c>
      <c r="AU557" s="1">
        <f t="shared" si="183"/>
        <v>6</v>
      </c>
      <c r="AV557" s="1">
        <f t="shared" si="184"/>
        <v>0</v>
      </c>
      <c r="AW557" s="1">
        <f t="shared" si="185"/>
        <v>1</v>
      </c>
      <c r="AX557" s="1">
        <f t="shared" si="186"/>
        <v>7</v>
      </c>
      <c r="AY557" s="1">
        <f t="shared" si="187"/>
        <v>9</v>
      </c>
      <c r="AZ557" s="1">
        <f t="shared" si="188"/>
        <v>1</v>
      </c>
      <c r="BA557" s="1">
        <f t="shared" si="189"/>
        <v>4</v>
      </c>
      <c r="BB557" s="1">
        <f t="shared" si="190"/>
        <v>8</v>
      </c>
      <c r="BC557" s="21">
        <f t="shared" si="175"/>
        <v>9</v>
      </c>
      <c r="BD557" s="21">
        <f t="shared" si="176"/>
        <v>3.1666666666666665</v>
      </c>
      <c r="BE557" s="21">
        <f t="shared" si="177"/>
        <v>5.333333333333333</v>
      </c>
      <c r="BF557" s="21">
        <f t="shared" si="191"/>
        <v>7</v>
      </c>
      <c r="BG557" s="3" t="s">
        <v>4500</v>
      </c>
    </row>
    <row r="558" spans="1:59" ht="13" x14ac:dyDescent="0.15">
      <c r="A558" s="2">
        <v>43562.944858738425</v>
      </c>
      <c r="B558" s="3" t="s">
        <v>29</v>
      </c>
      <c r="C558" s="3" t="s">
        <v>4499</v>
      </c>
      <c r="D558" s="3" t="s">
        <v>4500</v>
      </c>
      <c r="E558" s="58" t="s">
        <v>4501</v>
      </c>
      <c r="F558" s="3" t="s">
        <v>187</v>
      </c>
      <c r="G558" s="3" t="s">
        <v>4872</v>
      </c>
      <c r="H558" s="3" t="s">
        <v>264</v>
      </c>
      <c r="I558" s="3">
        <v>8</v>
      </c>
      <c r="J558" s="5"/>
      <c r="K558" s="3" t="s">
        <v>381</v>
      </c>
      <c r="L558" s="4">
        <v>1.1000000000000001</v>
      </c>
      <c r="M558" s="3">
        <v>0.85</v>
      </c>
      <c r="N558" s="3" t="s">
        <v>4873</v>
      </c>
      <c r="O558" s="3" t="s">
        <v>87</v>
      </c>
      <c r="P558" s="5"/>
      <c r="Q558" s="3">
        <v>3</v>
      </c>
      <c r="R558" s="3" t="s">
        <v>4874</v>
      </c>
      <c r="S558" s="3">
        <v>2</v>
      </c>
      <c r="T558" s="3" t="s">
        <v>4875</v>
      </c>
      <c r="U558" s="3">
        <v>4</v>
      </c>
      <c r="V558" s="3" t="s">
        <v>4876</v>
      </c>
      <c r="W558" s="3" t="s">
        <v>48</v>
      </c>
      <c r="X558" s="3" t="s">
        <v>1665</v>
      </c>
      <c r="Y558" s="3" t="s">
        <v>92</v>
      </c>
      <c r="Z558" s="3" t="s">
        <v>4877</v>
      </c>
      <c r="AA558" s="3">
        <v>7</v>
      </c>
      <c r="AB558" s="3">
        <v>70</v>
      </c>
      <c r="AC558" s="3" t="s">
        <v>4878</v>
      </c>
      <c r="AD558" s="3">
        <v>9</v>
      </c>
      <c r="AE558" s="3" t="s">
        <v>4867</v>
      </c>
      <c r="AF558" s="3">
        <v>1</v>
      </c>
      <c r="AG558" s="3" t="s">
        <v>4879</v>
      </c>
      <c r="AH558" s="3">
        <v>2</v>
      </c>
      <c r="AI558" s="3">
        <v>2</v>
      </c>
      <c r="AJ558" s="3" t="s">
        <v>4880</v>
      </c>
      <c r="AK558" s="3">
        <v>8</v>
      </c>
      <c r="AL558" s="3" t="s">
        <v>4870</v>
      </c>
      <c r="AM558" s="3" t="s">
        <v>4881</v>
      </c>
      <c r="AN558" s="3" t="s">
        <v>4517</v>
      </c>
      <c r="AO558" s="6">
        <v>0.44791666666424135</v>
      </c>
      <c r="AP558" s="1">
        <f t="shared" si="178"/>
        <v>8</v>
      </c>
      <c r="AQ558" s="1">
        <f t="shared" si="179"/>
        <v>0</v>
      </c>
      <c r="AR558" s="1">
        <f t="shared" si="180"/>
        <v>10</v>
      </c>
      <c r="AS558" s="1">
        <f t="shared" si="181"/>
        <v>3</v>
      </c>
      <c r="AT558" s="1">
        <f t="shared" si="182"/>
        <v>2</v>
      </c>
      <c r="AU558" s="1">
        <f t="shared" si="183"/>
        <v>4</v>
      </c>
      <c r="AV558" s="1">
        <f t="shared" si="184"/>
        <v>0</v>
      </c>
      <c r="AW558" s="1">
        <f t="shared" si="185"/>
        <v>5</v>
      </c>
      <c r="AX558" s="1">
        <f t="shared" si="186"/>
        <v>7</v>
      </c>
      <c r="AY558" s="1">
        <f t="shared" si="187"/>
        <v>9</v>
      </c>
      <c r="AZ558" s="1">
        <f t="shared" si="188"/>
        <v>1</v>
      </c>
      <c r="BA558" s="1">
        <f t="shared" si="189"/>
        <v>2</v>
      </c>
      <c r="BB558" s="1">
        <f t="shared" si="190"/>
        <v>8</v>
      </c>
      <c r="BC558" s="21">
        <f t="shared" si="175"/>
        <v>4.5999999999999996</v>
      </c>
      <c r="BD558" s="21">
        <f t="shared" si="176"/>
        <v>2.8333333333333335</v>
      </c>
      <c r="BE558" s="21">
        <f t="shared" si="177"/>
        <v>4.666666666666667</v>
      </c>
      <c r="BF558" s="21">
        <f t="shared" si="191"/>
        <v>4.5999999999999996</v>
      </c>
      <c r="BG558" s="3" t="s">
        <v>4500</v>
      </c>
    </row>
    <row r="559" spans="1:59" ht="13" x14ac:dyDescent="0.15">
      <c r="A559" s="2">
        <v>43563.497814016198</v>
      </c>
      <c r="B559" s="3" t="s">
        <v>29</v>
      </c>
      <c r="C559" s="3" t="s">
        <v>4690</v>
      </c>
      <c r="D559" s="3" t="s">
        <v>4500</v>
      </c>
      <c r="E559" s="58" t="s">
        <v>4501</v>
      </c>
      <c r="F559" s="3" t="s">
        <v>178</v>
      </c>
      <c r="G559" s="3" t="s">
        <v>4882</v>
      </c>
      <c r="H559" s="3" t="s">
        <v>35</v>
      </c>
      <c r="I559" s="3">
        <v>8</v>
      </c>
      <c r="J559" s="3" t="s">
        <v>4883</v>
      </c>
      <c r="K559" s="3" t="s">
        <v>68</v>
      </c>
      <c r="L559" s="3">
        <v>4.4000000000000004</v>
      </c>
      <c r="M559" s="3">
        <v>2.8</v>
      </c>
      <c r="N559" s="5"/>
      <c r="O559" s="3" t="s">
        <v>87</v>
      </c>
      <c r="P559" s="3" t="s">
        <v>4694</v>
      </c>
      <c r="Q559" s="3">
        <v>9</v>
      </c>
      <c r="R559" s="3" t="s">
        <v>4884</v>
      </c>
      <c r="S559" s="3" t="s">
        <v>560</v>
      </c>
      <c r="T559" s="5"/>
      <c r="U559" s="3">
        <v>8</v>
      </c>
      <c r="V559" s="3" t="s">
        <v>4885</v>
      </c>
      <c r="W559" s="3" t="s">
        <v>48</v>
      </c>
      <c r="X559" s="3" t="s">
        <v>4736</v>
      </c>
      <c r="Y559" s="3" t="s">
        <v>50</v>
      </c>
      <c r="Z559" s="3" t="s">
        <v>4699</v>
      </c>
      <c r="AA559" s="3">
        <v>9</v>
      </c>
      <c r="AB559" s="3">
        <v>63</v>
      </c>
      <c r="AC559" s="3" t="s">
        <v>4886</v>
      </c>
      <c r="AD559" s="3" t="s">
        <v>343</v>
      </c>
      <c r="AE559" s="3" t="s">
        <v>4887</v>
      </c>
      <c r="AF559" s="3">
        <v>8</v>
      </c>
      <c r="AG559" s="3" t="s">
        <v>4888</v>
      </c>
      <c r="AH559" s="3">
        <v>8</v>
      </c>
      <c r="AI559" s="3">
        <v>11</v>
      </c>
      <c r="AJ559" s="3" t="s">
        <v>4889</v>
      </c>
      <c r="AK559" s="3">
        <v>8</v>
      </c>
      <c r="AL559" s="3" t="s">
        <v>4890</v>
      </c>
      <c r="AM559" s="3" t="s">
        <v>4891</v>
      </c>
      <c r="AN559" s="3" t="s">
        <v>4706</v>
      </c>
      <c r="AO559" s="6">
        <v>0.45138888889050577</v>
      </c>
      <c r="AP559" s="1">
        <f t="shared" si="178"/>
        <v>8</v>
      </c>
      <c r="AQ559" s="1">
        <f t="shared" si="179"/>
        <v>10</v>
      </c>
      <c r="AR559" s="1">
        <f t="shared" si="180"/>
        <v>10</v>
      </c>
      <c r="AS559" s="1">
        <f t="shared" si="181"/>
        <v>9</v>
      </c>
      <c r="AT559" s="1">
        <f t="shared" si="182"/>
        <v>10</v>
      </c>
      <c r="AU559" s="1">
        <f t="shared" si="183"/>
        <v>8</v>
      </c>
      <c r="AV559" s="1">
        <f t="shared" si="184"/>
        <v>0</v>
      </c>
      <c r="AW559" s="1">
        <f t="shared" si="185"/>
        <v>0</v>
      </c>
      <c r="AX559" s="1">
        <f t="shared" si="186"/>
        <v>9</v>
      </c>
      <c r="AY559" s="1">
        <f t="shared" si="187"/>
        <v>10</v>
      </c>
      <c r="AZ559" s="1">
        <f t="shared" si="188"/>
        <v>8</v>
      </c>
      <c r="BA559" s="1">
        <f t="shared" si="189"/>
        <v>8</v>
      </c>
      <c r="BB559" s="1">
        <f t="shared" si="190"/>
        <v>8</v>
      </c>
      <c r="BC559" s="21">
        <f t="shared" si="175"/>
        <v>9.4</v>
      </c>
      <c r="BD559" s="21">
        <f t="shared" si="176"/>
        <v>4</v>
      </c>
      <c r="BE559" s="21">
        <f t="shared" si="177"/>
        <v>8.6666666666666661</v>
      </c>
      <c r="BF559" s="21">
        <f t="shared" si="191"/>
        <v>8.0333333333333332</v>
      </c>
      <c r="BG559" s="3" t="s">
        <v>4500</v>
      </c>
    </row>
    <row r="560" spans="1:59" ht="13" x14ac:dyDescent="0.15">
      <c r="A560" s="2">
        <v>43563.504076944446</v>
      </c>
      <c r="B560" s="3" t="s">
        <v>29</v>
      </c>
      <c r="C560" s="3" t="s">
        <v>4690</v>
      </c>
      <c r="D560" s="3" t="s">
        <v>4500</v>
      </c>
      <c r="E560" s="58" t="s">
        <v>4501</v>
      </c>
      <c r="F560" s="3" t="s">
        <v>187</v>
      </c>
      <c r="G560" s="3" t="s">
        <v>4892</v>
      </c>
      <c r="H560" s="3" t="s">
        <v>264</v>
      </c>
      <c r="I560" s="3">
        <v>7</v>
      </c>
      <c r="J560" s="3" t="s">
        <v>4708</v>
      </c>
      <c r="K560" s="3" t="s">
        <v>68</v>
      </c>
      <c r="L560" s="3">
        <v>4.2</v>
      </c>
      <c r="M560" s="3">
        <v>2.4500000000000002</v>
      </c>
      <c r="N560" s="5"/>
      <c r="O560" s="3" t="s">
        <v>87</v>
      </c>
      <c r="P560" s="3" t="s">
        <v>4694</v>
      </c>
      <c r="Q560" s="3" t="s">
        <v>226</v>
      </c>
      <c r="R560" s="5"/>
      <c r="S560" s="3" t="s">
        <v>44</v>
      </c>
      <c r="T560" s="3" t="s">
        <v>4893</v>
      </c>
      <c r="U560" s="3" t="s">
        <v>91</v>
      </c>
      <c r="V560" s="3" t="s">
        <v>4894</v>
      </c>
      <c r="W560" s="3" t="s">
        <v>48</v>
      </c>
      <c r="X560" s="3" t="s">
        <v>4736</v>
      </c>
      <c r="Y560" s="3" t="s">
        <v>50</v>
      </c>
      <c r="Z560" s="3" t="s">
        <v>4699</v>
      </c>
      <c r="AA560" s="3" t="s">
        <v>291</v>
      </c>
      <c r="AB560" s="3">
        <v>52</v>
      </c>
      <c r="AC560" s="3" t="s">
        <v>4895</v>
      </c>
      <c r="AD560" s="3" t="s">
        <v>343</v>
      </c>
      <c r="AE560" s="5"/>
      <c r="AF560" s="3">
        <v>7</v>
      </c>
      <c r="AG560" s="3" t="s">
        <v>4896</v>
      </c>
      <c r="AH560" s="3" t="s">
        <v>176</v>
      </c>
      <c r="AI560" s="3">
        <v>13</v>
      </c>
      <c r="AJ560" s="3" t="s">
        <v>4897</v>
      </c>
      <c r="AK560" s="3" t="s">
        <v>111</v>
      </c>
      <c r="AL560" s="3" t="s">
        <v>4898</v>
      </c>
      <c r="AM560" s="3" t="s">
        <v>4899</v>
      </c>
      <c r="AN560" s="3" t="s">
        <v>4706</v>
      </c>
      <c r="AO560" s="6">
        <v>0.46527777778101154</v>
      </c>
      <c r="AP560" s="1">
        <f t="shared" si="178"/>
        <v>7</v>
      </c>
      <c r="AQ560" s="1">
        <f t="shared" si="179"/>
        <v>10</v>
      </c>
      <c r="AR560" s="1">
        <f t="shared" si="180"/>
        <v>10</v>
      </c>
      <c r="AS560" s="1">
        <f t="shared" si="181"/>
        <v>10</v>
      </c>
      <c r="AT560" s="1">
        <f t="shared" si="182"/>
        <v>5</v>
      </c>
      <c r="AU560" s="1">
        <f t="shared" si="183"/>
        <v>0</v>
      </c>
      <c r="AV560" s="1">
        <f t="shared" si="184"/>
        <v>0</v>
      </c>
      <c r="AW560" s="1">
        <f t="shared" si="185"/>
        <v>0</v>
      </c>
      <c r="AX560" s="1">
        <f t="shared" si="186"/>
        <v>10</v>
      </c>
      <c r="AY560" s="1">
        <f t="shared" si="187"/>
        <v>10</v>
      </c>
      <c r="AZ560" s="1">
        <f t="shared" si="188"/>
        <v>7</v>
      </c>
      <c r="BA560" s="1">
        <f t="shared" si="189"/>
        <v>10</v>
      </c>
      <c r="BB560" s="1">
        <f t="shared" si="190"/>
        <v>5</v>
      </c>
      <c r="BC560" s="21">
        <f t="shared" si="175"/>
        <v>8.4</v>
      </c>
      <c r="BD560" s="21">
        <f t="shared" si="176"/>
        <v>0</v>
      </c>
      <c r="BE560" s="21">
        <f t="shared" si="177"/>
        <v>9.5</v>
      </c>
      <c r="BF560" s="21">
        <f t="shared" si="191"/>
        <v>6.6</v>
      </c>
      <c r="BG560" s="3" t="s">
        <v>4500</v>
      </c>
    </row>
    <row r="561" spans="1:59" ht="13" x14ac:dyDescent="0.15">
      <c r="A561" s="2">
        <v>43561.703798854171</v>
      </c>
      <c r="B561" s="3" t="s">
        <v>29</v>
      </c>
      <c r="C561" s="3" t="s">
        <v>5048</v>
      </c>
      <c r="D561" s="3" t="s">
        <v>4900</v>
      </c>
      <c r="E561" s="58" t="s">
        <v>4901</v>
      </c>
      <c r="F561" s="3" t="s">
        <v>64</v>
      </c>
      <c r="G561" s="3" t="s">
        <v>4902</v>
      </c>
      <c r="H561" s="3" t="s">
        <v>66</v>
      </c>
      <c r="I561" s="3" t="s">
        <v>36</v>
      </c>
      <c r="J561" s="3" t="s">
        <v>4903</v>
      </c>
      <c r="K561" s="3">
        <v>6</v>
      </c>
      <c r="L561" s="3">
        <v>3.5</v>
      </c>
      <c r="M561" s="3">
        <v>1.1499999999999999</v>
      </c>
      <c r="N561" s="3" t="s">
        <v>4904</v>
      </c>
      <c r="O561" s="3">
        <v>7</v>
      </c>
      <c r="P561" s="5"/>
      <c r="Q561" s="3" t="s">
        <v>42</v>
      </c>
      <c r="R561" s="5"/>
      <c r="S561" s="3" t="s">
        <v>560</v>
      </c>
      <c r="T561" s="5"/>
      <c r="U561" s="3" t="s">
        <v>46</v>
      </c>
      <c r="V561" s="5"/>
      <c r="W561" s="3" t="s">
        <v>48</v>
      </c>
      <c r="X561" s="5"/>
      <c r="Y561" s="3" t="s">
        <v>50</v>
      </c>
      <c r="Z561" s="5"/>
      <c r="AA561" s="3" t="s">
        <v>777</v>
      </c>
      <c r="AB561" s="5"/>
      <c r="AC561" s="5"/>
      <c r="AD561" s="3" t="s">
        <v>54</v>
      </c>
      <c r="AE561" s="5"/>
      <c r="AF561" s="3">
        <v>3</v>
      </c>
      <c r="AG561" s="5"/>
      <c r="AH561" s="3">
        <v>2</v>
      </c>
      <c r="AI561" s="3">
        <v>2</v>
      </c>
      <c r="AJ561" s="3" t="s">
        <v>4905</v>
      </c>
      <c r="AK561" s="3" t="s">
        <v>111</v>
      </c>
      <c r="AL561" s="5"/>
      <c r="AM561" s="11" t="s">
        <v>4906</v>
      </c>
      <c r="AN561" s="3" t="s">
        <v>4907</v>
      </c>
      <c r="AO561" s="6">
        <v>0.65277777778101154</v>
      </c>
      <c r="AP561" s="1">
        <f t="shared" si="178"/>
        <v>5</v>
      </c>
      <c r="AQ561" s="1">
        <f t="shared" si="179"/>
        <v>6</v>
      </c>
      <c r="AR561" s="1">
        <f t="shared" si="180"/>
        <v>7</v>
      </c>
      <c r="AS561" s="1">
        <f t="shared" si="181"/>
        <v>5</v>
      </c>
      <c r="AT561" s="1">
        <f t="shared" si="182"/>
        <v>10</v>
      </c>
      <c r="AU561" s="1">
        <f t="shared" si="183"/>
        <v>5</v>
      </c>
      <c r="AV561" s="1">
        <f t="shared" si="184"/>
        <v>0</v>
      </c>
      <c r="AW561" s="1">
        <f t="shared" si="185"/>
        <v>0</v>
      </c>
      <c r="AX561" s="1">
        <f t="shared" si="186"/>
        <v>0</v>
      </c>
      <c r="AY561" s="1">
        <f t="shared" si="187"/>
        <v>5</v>
      </c>
      <c r="AZ561" s="1">
        <f t="shared" si="188"/>
        <v>3</v>
      </c>
      <c r="BA561" s="1">
        <f t="shared" si="189"/>
        <v>2</v>
      </c>
      <c r="BB561" s="1">
        <f t="shared" si="190"/>
        <v>5</v>
      </c>
      <c r="BC561" s="21">
        <f t="shared" si="175"/>
        <v>6.6</v>
      </c>
      <c r="BD561" s="21">
        <f t="shared" si="176"/>
        <v>2.5</v>
      </c>
      <c r="BE561" s="21">
        <f t="shared" si="177"/>
        <v>2</v>
      </c>
      <c r="BF561" s="21">
        <f t="shared" si="191"/>
        <v>4.7</v>
      </c>
      <c r="BG561" s="3" t="s">
        <v>4900</v>
      </c>
    </row>
    <row r="562" spans="1:59" ht="13" x14ac:dyDescent="0.15">
      <c r="A562" s="2">
        <v>43562.756245092591</v>
      </c>
      <c r="B562" s="3" t="s">
        <v>29</v>
      </c>
      <c r="C562" s="3" t="s">
        <v>4908</v>
      </c>
      <c r="D562" s="3" t="s">
        <v>4900</v>
      </c>
      <c r="E562" s="58" t="s">
        <v>4901</v>
      </c>
      <c r="F562" s="3" t="s">
        <v>178</v>
      </c>
      <c r="G562" s="3" t="s">
        <v>4909</v>
      </c>
      <c r="H562" s="3" t="s">
        <v>35</v>
      </c>
      <c r="I562" s="3">
        <v>7</v>
      </c>
      <c r="J562" s="3" t="s">
        <v>4910</v>
      </c>
      <c r="K562" s="3" t="s">
        <v>68</v>
      </c>
      <c r="L562" s="4">
        <v>8.1</v>
      </c>
      <c r="M562" s="4">
        <v>3.1</v>
      </c>
      <c r="N562" s="5"/>
      <c r="O562" s="3" t="s">
        <v>87</v>
      </c>
      <c r="P562" s="3" t="s">
        <v>4911</v>
      </c>
      <c r="Q562" s="3" t="s">
        <v>226</v>
      </c>
      <c r="R562" s="3" t="s">
        <v>4912</v>
      </c>
      <c r="S562" s="3" t="s">
        <v>44</v>
      </c>
      <c r="T562" s="3" t="s">
        <v>4913</v>
      </c>
      <c r="U562" s="3" t="s">
        <v>183</v>
      </c>
      <c r="V562" s="5"/>
      <c r="W562" s="3" t="s">
        <v>48</v>
      </c>
      <c r="X562" s="5"/>
      <c r="Y562" s="3" t="s">
        <v>50</v>
      </c>
      <c r="Z562" s="5"/>
      <c r="AA562" s="3">
        <v>8</v>
      </c>
      <c r="AB562" s="3">
        <v>68</v>
      </c>
      <c r="AC562" s="5"/>
      <c r="AD562" s="3">
        <v>9</v>
      </c>
      <c r="AE562" s="3" t="s">
        <v>4914</v>
      </c>
      <c r="AF562" s="3">
        <v>2</v>
      </c>
      <c r="AG562" s="5"/>
      <c r="AH562" s="3">
        <v>2</v>
      </c>
      <c r="AI562" s="3">
        <v>0</v>
      </c>
      <c r="AJ562" s="3" t="s">
        <v>4915</v>
      </c>
      <c r="AK562" s="3">
        <v>6</v>
      </c>
      <c r="AL562" s="3" t="s">
        <v>4916</v>
      </c>
      <c r="AM562" s="3" t="s">
        <v>4917</v>
      </c>
      <c r="AN562" s="3" t="s">
        <v>4918</v>
      </c>
      <c r="AO562" s="6">
        <v>0.45833333333575865</v>
      </c>
      <c r="AP562" s="1">
        <f t="shared" si="178"/>
        <v>7</v>
      </c>
      <c r="AQ562" s="1">
        <f t="shared" si="179"/>
        <v>10</v>
      </c>
      <c r="AR562" s="1">
        <f t="shared" si="180"/>
        <v>10</v>
      </c>
      <c r="AS562" s="1">
        <f t="shared" si="181"/>
        <v>10</v>
      </c>
      <c r="AT562" s="1">
        <f t="shared" si="182"/>
        <v>5</v>
      </c>
      <c r="AU562" s="1">
        <f t="shared" si="183"/>
        <v>10</v>
      </c>
      <c r="AV562" s="1">
        <f t="shared" si="184"/>
        <v>0</v>
      </c>
      <c r="AW562" s="1">
        <f t="shared" si="185"/>
        <v>0</v>
      </c>
      <c r="AX562" s="1">
        <f t="shared" si="186"/>
        <v>8</v>
      </c>
      <c r="AY562" s="1">
        <f t="shared" si="187"/>
        <v>9</v>
      </c>
      <c r="AZ562" s="1">
        <f t="shared" si="188"/>
        <v>2</v>
      </c>
      <c r="BA562" s="1">
        <f t="shared" si="189"/>
        <v>2</v>
      </c>
      <c r="BB562" s="1">
        <f t="shared" si="190"/>
        <v>6</v>
      </c>
      <c r="BC562" s="21">
        <f t="shared" si="175"/>
        <v>8.4</v>
      </c>
      <c r="BD562" s="21">
        <f t="shared" si="176"/>
        <v>5</v>
      </c>
      <c r="BE562" s="21">
        <f t="shared" si="177"/>
        <v>5.166666666666667</v>
      </c>
      <c r="BF562" s="21">
        <f t="shared" si="191"/>
        <v>6.833333333333333</v>
      </c>
      <c r="BG562" s="3" t="s">
        <v>4900</v>
      </c>
    </row>
    <row r="563" spans="1:59" ht="13" x14ac:dyDescent="0.15">
      <c r="A563" s="2">
        <v>43553.855348171295</v>
      </c>
      <c r="B563" s="3" t="s">
        <v>29</v>
      </c>
      <c r="C563" s="3" t="s">
        <v>4919</v>
      </c>
      <c r="D563" s="3" t="s">
        <v>4900</v>
      </c>
      <c r="E563" s="58" t="s">
        <v>4901</v>
      </c>
      <c r="F563" s="3" t="s">
        <v>33</v>
      </c>
      <c r="G563" s="3" t="s">
        <v>4920</v>
      </c>
      <c r="H563" s="3" t="s">
        <v>66</v>
      </c>
      <c r="I563" s="3">
        <v>4</v>
      </c>
      <c r="J563" s="3" t="s">
        <v>4921</v>
      </c>
      <c r="K563" s="3">
        <v>8</v>
      </c>
      <c r="L563" s="3">
        <v>3.7</v>
      </c>
      <c r="M563" s="3">
        <v>0.8</v>
      </c>
      <c r="N563" s="5"/>
      <c r="O563" s="3">
        <v>4</v>
      </c>
      <c r="P563" s="3" t="s">
        <v>4922</v>
      </c>
      <c r="Q563" s="3">
        <v>8</v>
      </c>
      <c r="R563" s="5"/>
      <c r="S563" s="3" t="s">
        <v>44</v>
      </c>
      <c r="T563" s="3" t="s">
        <v>4923</v>
      </c>
      <c r="U563" s="3" t="s">
        <v>46</v>
      </c>
      <c r="V563" s="5"/>
      <c r="W563" s="3" t="s">
        <v>48</v>
      </c>
      <c r="X563" s="5"/>
      <c r="Y563" s="3">
        <v>2</v>
      </c>
      <c r="Z563" s="3" t="s">
        <v>4924</v>
      </c>
      <c r="AA563" s="3">
        <v>1</v>
      </c>
      <c r="AB563" s="3">
        <v>85</v>
      </c>
      <c r="AC563" s="3" t="s">
        <v>4925</v>
      </c>
      <c r="AD563" s="3">
        <v>7</v>
      </c>
      <c r="AE563" s="5"/>
      <c r="AF563" s="3" t="s">
        <v>56</v>
      </c>
      <c r="AG563" s="3" t="s">
        <v>4926</v>
      </c>
      <c r="AH563" s="3" t="s">
        <v>197</v>
      </c>
      <c r="AI563" s="3">
        <v>5</v>
      </c>
      <c r="AJ563" s="3" t="s">
        <v>4927</v>
      </c>
      <c r="AK563" s="3">
        <v>6</v>
      </c>
      <c r="AL563" s="3" t="s">
        <v>4928</v>
      </c>
      <c r="AM563" s="3" t="s">
        <v>4929</v>
      </c>
      <c r="AN563" s="3" t="s">
        <v>4930</v>
      </c>
      <c r="AO563" s="6">
        <v>0.625</v>
      </c>
      <c r="AP563" s="1">
        <f t="shared" si="178"/>
        <v>4</v>
      </c>
      <c r="AQ563" s="1">
        <f t="shared" si="179"/>
        <v>8</v>
      </c>
      <c r="AR563" s="1">
        <f t="shared" si="180"/>
        <v>4</v>
      </c>
      <c r="AS563" s="1">
        <f t="shared" si="181"/>
        <v>8</v>
      </c>
      <c r="AT563" s="1">
        <f t="shared" si="182"/>
        <v>5</v>
      </c>
      <c r="AU563" s="1">
        <f t="shared" si="183"/>
        <v>5</v>
      </c>
      <c r="AV563" s="1">
        <f t="shared" si="184"/>
        <v>0</v>
      </c>
      <c r="AW563" s="1">
        <f t="shared" si="185"/>
        <v>2</v>
      </c>
      <c r="AX563" s="1">
        <f t="shared" si="186"/>
        <v>1</v>
      </c>
      <c r="AY563" s="1">
        <f t="shared" si="187"/>
        <v>7</v>
      </c>
      <c r="AZ563" s="1">
        <f t="shared" si="188"/>
        <v>5</v>
      </c>
      <c r="BA563" s="1">
        <f t="shared" si="189"/>
        <v>5</v>
      </c>
      <c r="BB563" s="1">
        <f t="shared" si="190"/>
        <v>6</v>
      </c>
      <c r="BC563" s="21">
        <f t="shared" si="175"/>
        <v>5.8</v>
      </c>
      <c r="BD563" s="21">
        <f t="shared" si="176"/>
        <v>2.8333333333333335</v>
      </c>
      <c r="BE563" s="21">
        <f t="shared" si="177"/>
        <v>4</v>
      </c>
      <c r="BF563" s="21">
        <f t="shared" si="191"/>
        <v>4.8666666666666663</v>
      </c>
      <c r="BG563" s="3" t="s">
        <v>4900</v>
      </c>
    </row>
    <row r="564" spans="1:59" ht="13" x14ac:dyDescent="0.15">
      <c r="A564" s="2">
        <v>43553.864378136575</v>
      </c>
      <c r="B564" s="3" t="s">
        <v>29</v>
      </c>
      <c r="C564" s="3" t="s">
        <v>4919</v>
      </c>
      <c r="D564" s="3" t="s">
        <v>4900</v>
      </c>
      <c r="E564" s="58" t="s">
        <v>4901</v>
      </c>
      <c r="F564" s="3" t="s">
        <v>178</v>
      </c>
      <c r="G564" s="3" t="s">
        <v>4931</v>
      </c>
      <c r="H564" s="3" t="s">
        <v>35</v>
      </c>
      <c r="I564" s="3">
        <v>6</v>
      </c>
      <c r="J564" s="5"/>
      <c r="K564" s="3">
        <v>6</v>
      </c>
      <c r="L564" s="3">
        <v>1.97</v>
      </c>
      <c r="M564" s="3">
        <v>1.36</v>
      </c>
      <c r="N564" s="5"/>
      <c r="O564" s="3">
        <v>9</v>
      </c>
      <c r="P564" s="5"/>
      <c r="Q564" s="3">
        <v>7</v>
      </c>
      <c r="R564" s="3" t="s">
        <v>4932</v>
      </c>
      <c r="S564" s="3">
        <v>6</v>
      </c>
      <c r="T564" s="3" t="s">
        <v>4933</v>
      </c>
      <c r="U564" s="3" t="s">
        <v>91</v>
      </c>
      <c r="V564" s="3" t="s">
        <v>4934</v>
      </c>
      <c r="W564" s="3" t="s">
        <v>48</v>
      </c>
      <c r="X564" s="5"/>
      <c r="Y564" s="3">
        <v>3</v>
      </c>
      <c r="Z564" s="3" t="s">
        <v>4935</v>
      </c>
      <c r="AA564" s="3">
        <v>8</v>
      </c>
      <c r="AB564" s="3">
        <v>65</v>
      </c>
      <c r="AC564" s="5"/>
      <c r="AD564" s="3">
        <v>6</v>
      </c>
      <c r="AE564" s="5"/>
      <c r="AF564" s="3" t="s">
        <v>275</v>
      </c>
      <c r="AG564" s="5"/>
      <c r="AH564" s="3">
        <v>3</v>
      </c>
      <c r="AI564" s="3">
        <v>2</v>
      </c>
      <c r="AJ564" s="3" t="s">
        <v>4936</v>
      </c>
      <c r="AK564" s="3">
        <v>2</v>
      </c>
      <c r="AL564" s="5"/>
      <c r="AM564" s="3" t="s">
        <v>4937</v>
      </c>
      <c r="AN564" s="3" t="s">
        <v>4930</v>
      </c>
      <c r="AO564" s="6">
        <v>0.60416666666424135</v>
      </c>
      <c r="AP564" s="1">
        <f t="shared" si="178"/>
        <v>6</v>
      </c>
      <c r="AQ564" s="1">
        <f t="shared" si="179"/>
        <v>6</v>
      </c>
      <c r="AR564" s="1">
        <f t="shared" si="180"/>
        <v>9</v>
      </c>
      <c r="AS564" s="1">
        <f t="shared" si="181"/>
        <v>7</v>
      </c>
      <c r="AT564" s="1">
        <f t="shared" si="182"/>
        <v>6</v>
      </c>
      <c r="AU564" s="1">
        <f t="shared" si="183"/>
        <v>0</v>
      </c>
      <c r="AV564" s="1">
        <f t="shared" si="184"/>
        <v>0</v>
      </c>
      <c r="AW564" s="1">
        <f t="shared" si="185"/>
        <v>3</v>
      </c>
      <c r="AX564" s="1">
        <f t="shared" si="186"/>
        <v>8</v>
      </c>
      <c r="AY564" s="1">
        <f t="shared" si="187"/>
        <v>6</v>
      </c>
      <c r="AZ564" s="1">
        <f t="shared" si="188"/>
        <v>0</v>
      </c>
      <c r="BA564" s="1">
        <f t="shared" si="189"/>
        <v>3</v>
      </c>
      <c r="BB564" s="1">
        <f t="shared" si="190"/>
        <v>2</v>
      </c>
      <c r="BC564" s="21">
        <f t="shared" si="175"/>
        <v>6.8</v>
      </c>
      <c r="BD564" s="21">
        <f t="shared" si="176"/>
        <v>0.5</v>
      </c>
      <c r="BE564" s="21">
        <f t="shared" si="177"/>
        <v>4.666666666666667</v>
      </c>
      <c r="BF564" s="21">
        <f t="shared" si="191"/>
        <v>4.6333333333333337</v>
      </c>
      <c r="BG564" s="3" t="s">
        <v>4900</v>
      </c>
    </row>
    <row r="565" spans="1:59" ht="13" x14ac:dyDescent="0.15">
      <c r="A565" s="2">
        <v>43555.499434490739</v>
      </c>
      <c r="B565" s="3" t="s">
        <v>29</v>
      </c>
      <c r="C565" s="3" t="s">
        <v>4938</v>
      </c>
      <c r="D565" s="3" t="s">
        <v>4900</v>
      </c>
      <c r="E565" s="58" t="s">
        <v>4901</v>
      </c>
      <c r="F565" s="3" t="s">
        <v>315</v>
      </c>
      <c r="G565" s="3" t="s">
        <v>4939</v>
      </c>
      <c r="H565" s="3" t="s">
        <v>35</v>
      </c>
      <c r="I565" s="3" t="s">
        <v>36</v>
      </c>
      <c r="J565" s="5"/>
      <c r="K565" s="3">
        <v>9</v>
      </c>
      <c r="L565" s="3">
        <v>5</v>
      </c>
      <c r="M565" s="3">
        <v>2.2999999999999998</v>
      </c>
      <c r="N565" s="5"/>
      <c r="O565" s="3" t="s">
        <v>40</v>
      </c>
      <c r="P565" s="5"/>
      <c r="Q565" s="3" t="s">
        <v>226</v>
      </c>
      <c r="R565" s="5"/>
      <c r="S565" s="3" t="s">
        <v>44</v>
      </c>
      <c r="T565" s="5"/>
      <c r="U565" s="3" t="s">
        <v>91</v>
      </c>
      <c r="V565" s="5"/>
      <c r="W565" s="3" t="s">
        <v>48</v>
      </c>
      <c r="X565" s="5"/>
      <c r="Y565" s="3" t="s">
        <v>50</v>
      </c>
      <c r="Z565" s="5"/>
      <c r="AA565" s="3" t="s">
        <v>291</v>
      </c>
      <c r="AB565" s="3">
        <v>70</v>
      </c>
      <c r="AC565" s="5"/>
      <c r="AD565" s="3" t="s">
        <v>54</v>
      </c>
      <c r="AE565" s="5"/>
      <c r="AF565" s="3" t="s">
        <v>275</v>
      </c>
      <c r="AG565" s="5"/>
      <c r="AH565" s="3" t="s">
        <v>58</v>
      </c>
      <c r="AI565" s="5"/>
      <c r="AJ565" s="5"/>
      <c r="AK565" s="3">
        <v>8</v>
      </c>
      <c r="AL565" s="5"/>
      <c r="AM565" s="3" t="s">
        <v>4940</v>
      </c>
      <c r="AN565" s="3" t="s">
        <v>4941</v>
      </c>
      <c r="AO565" s="6">
        <v>0.375</v>
      </c>
      <c r="AP565" s="1">
        <f t="shared" si="178"/>
        <v>5</v>
      </c>
      <c r="AQ565" s="1">
        <f t="shared" si="179"/>
        <v>9</v>
      </c>
      <c r="AR565" s="1">
        <f t="shared" si="180"/>
        <v>5</v>
      </c>
      <c r="AS565" s="1">
        <f t="shared" si="181"/>
        <v>10</v>
      </c>
      <c r="AT565" s="1">
        <f t="shared" si="182"/>
        <v>5</v>
      </c>
      <c r="AU565" s="1">
        <f t="shared" si="183"/>
        <v>0</v>
      </c>
      <c r="AV565" s="1">
        <f t="shared" si="184"/>
        <v>0</v>
      </c>
      <c r="AW565" s="1">
        <f t="shared" si="185"/>
        <v>0</v>
      </c>
      <c r="AX565" s="1">
        <f t="shared" si="186"/>
        <v>10</v>
      </c>
      <c r="AY565" s="1">
        <f t="shared" si="187"/>
        <v>5</v>
      </c>
      <c r="AZ565" s="1">
        <f t="shared" si="188"/>
        <v>0</v>
      </c>
      <c r="BA565" s="1">
        <f t="shared" si="189"/>
        <v>0</v>
      </c>
      <c r="BB565" s="1">
        <f t="shared" si="190"/>
        <v>8</v>
      </c>
      <c r="BC565" s="21">
        <f t="shared" si="175"/>
        <v>6.8</v>
      </c>
      <c r="BD565" s="21">
        <f t="shared" si="176"/>
        <v>0</v>
      </c>
      <c r="BE565" s="21">
        <f t="shared" si="177"/>
        <v>4.166666666666667</v>
      </c>
      <c r="BF565" s="21">
        <f t="shared" si="191"/>
        <v>5.0333333333333332</v>
      </c>
      <c r="BG565" s="3" t="s">
        <v>4900</v>
      </c>
    </row>
    <row r="566" spans="1:59" ht="13" hidden="1" x14ac:dyDescent="0.15">
      <c r="A566" s="12">
        <v>43555.503308807871</v>
      </c>
      <c r="B566" s="13" t="s">
        <v>770</v>
      </c>
      <c r="C566" s="13" t="s">
        <v>4938</v>
      </c>
      <c r="D566" s="3" t="s">
        <v>4900</v>
      </c>
      <c r="E566" s="13" t="s">
        <v>4901</v>
      </c>
      <c r="F566" s="13" t="s">
        <v>315</v>
      </c>
      <c r="G566" s="13" t="s">
        <v>4939</v>
      </c>
      <c r="H566" s="13" t="s">
        <v>35</v>
      </c>
      <c r="I566" s="13" t="s">
        <v>36</v>
      </c>
      <c r="J566" s="13"/>
      <c r="K566" s="13">
        <v>9</v>
      </c>
      <c r="L566" s="15">
        <v>5</v>
      </c>
      <c r="M566" s="15">
        <v>2.2999999999999998</v>
      </c>
      <c r="N566" s="13"/>
      <c r="O566" s="13" t="s">
        <v>40</v>
      </c>
      <c r="P566" s="13"/>
      <c r="Q566" s="13" t="s">
        <v>226</v>
      </c>
      <c r="R566" s="13"/>
      <c r="S566" s="13" t="s">
        <v>44</v>
      </c>
      <c r="T566" s="13"/>
      <c r="U566" s="13" t="s">
        <v>91</v>
      </c>
      <c r="V566" s="13"/>
      <c r="W566" s="13" t="s">
        <v>48</v>
      </c>
      <c r="X566" s="13"/>
      <c r="Y566" s="13" t="s">
        <v>50</v>
      </c>
      <c r="Z566" s="13"/>
      <c r="AA566" s="13" t="s">
        <v>291</v>
      </c>
      <c r="AB566" s="13">
        <v>70</v>
      </c>
      <c r="AC566" s="13"/>
      <c r="AD566" s="13" t="s">
        <v>54</v>
      </c>
      <c r="AE566" s="13"/>
      <c r="AF566" s="13" t="s">
        <v>275</v>
      </c>
      <c r="AG566" s="13"/>
      <c r="AH566" s="13" t="s">
        <v>58</v>
      </c>
      <c r="AI566" s="13"/>
      <c r="AJ566" s="13"/>
      <c r="AK566" s="13">
        <v>8</v>
      </c>
      <c r="AL566" s="13"/>
      <c r="AM566" s="13" t="s">
        <v>4942</v>
      </c>
      <c r="AN566" s="13" t="s">
        <v>4941</v>
      </c>
      <c r="AO566" s="14">
        <v>0.375</v>
      </c>
      <c r="AP566" s="1">
        <f t="shared" si="178"/>
        <v>5</v>
      </c>
      <c r="AQ566" s="1">
        <f t="shared" si="179"/>
        <v>9</v>
      </c>
      <c r="AR566" s="1">
        <f t="shared" si="180"/>
        <v>5</v>
      </c>
      <c r="AS566" s="1">
        <f t="shared" si="181"/>
        <v>10</v>
      </c>
      <c r="AT566" s="1">
        <f t="shared" si="182"/>
        <v>5</v>
      </c>
      <c r="AU566" s="1">
        <f t="shared" si="183"/>
        <v>0</v>
      </c>
      <c r="AV566" s="1">
        <f t="shared" si="184"/>
        <v>0</v>
      </c>
      <c r="AW566" s="1">
        <f t="shared" si="185"/>
        <v>0</v>
      </c>
      <c r="AX566" s="1">
        <f t="shared" si="186"/>
        <v>10</v>
      </c>
      <c r="AY566" s="1">
        <f t="shared" si="187"/>
        <v>5</v>
      </c>
      <c r="AZ566" s="1">
        <f t="shared" si="188"/>
        <v>0</v>
      </c>
      <c r="BA566" s="1">
        <f t="shared" si="189"/>
        <v>0</v>
      </c>
      <c r="BB566" s="1">
        <f t="shared" si="190"/>
        <v>8</v>
      </c>
      <c r="BC566" s="21">
        <f t="shared" si="175"/>
        <v>6.8</v>
      </c>
      <c r="BD566" s="21">
        <f t="shared" si="176"/>
        <v>0</v>
      </c>
      <c r="BE566" s="21">
        <f t="shared" si="177"/>
        <v>4.166666666666667</v>
      </c>
      <c r="BF566" s="21">
        <f t="shared" si="191"/>
        <v>5.0333333333333332</v>
      </c>
      <c r="BG566" s="3" t="s">
        <v>4900</v>
      </c>
    </row>
    <row r="567" spans="1:59" ht="13" x14ac:dyDescent="0.15">
      <c r="A567" s="2">
        <v>43555.601413865741</v>
      </c>
      <c r="B567" s="3" t="s">
        <v>29</v>
      </c>
      <c r="C567" s="3" t="s">
        <v>4943</v>
      </c>
      <c r="D567" s="3" t="s">
        <v>4900</v>
      </c>
      <c r="E567" s="58" t="s">
        <v>4901</v>
      </c>
      <c r="F567" s="3" t="s">
        <v>315</v>
      </c>
      <c r="G567" s="3" t="s">
        <v>4944</v>
      </c>
      <c r="H567" s="3" t="s">
        <v>35</v>
      </c>
      <c r="I567" s="3" t="s">
        <v>36</v>
      </c>
      <c r="J567" s="3" t="s">
        <v>4945</v>
      </c>
      <c r="K567" s="3" t="s">
        <v>68</v>
      </c>
      <c r="L567" s="3">
        <v>3.9</v>
      </c>
      <c r="M567" s="3">
        <v>1.2</v>
      </c>
      <c r="N567" s="3" t="s">
        <v>4946</v>
      </c>
      <c r="O567" s="3">
        <v>8</v>
      </c>
      <c r="P567" s="3" t="s">
        <v>4947</v>
      </c>
      <c r="Q567" s="3">
        <v>8</v>
      </c>
      <c r="R567" s="3" t="s">
        <v>4948</v>
      </c>
      <c r="S567" s="3" t="s">
        <v>44</v>
      </c>
      <c r="T567" s="3" t="s">
        <v>4949</v>
      </c>
      <c r="U567" s="3">
        <v>8</v>
      </c>
      <c r="V567" s="3" t="s">
        <v>4950</v>
      </c>
      <c r="W567" s="3" t="s">
        <v>48</v>
      </c>
      <c r="X567" s="5"/>
      <c r="Y567" s="3" t="s">
        <v>92</v>
      </c>
      <c r="Z567" s="3" t="s">
        <v>4951</v>
      </c>
      <c r="AA567" s="3" t="s">
        <v>291</v>
      </c>
      <c r="AB567" s="3">
        <v>60</v>
      </c>
      <c r="AC567" s="3" t="s">
        <v>4952</v>
      </c>
      <c r="AD567" s="3">
        <v>8</v>
      </c>
      <c r="AE567" s="3" t="s">
        <v>4953</v>
      </c>
      <c r="AF567" s="3" t="s">
        <v>208</v>
      </c>
      <c r="AG567" s="3" t="s">
        <v>4954</v>
      </c>
      <c r="AH567" s="3" t="s">
        <v>197</v>
      </c>
      <c r="AI567" s="3">
        <v>3</v>
      </c>
      <c r="AJ567" s="5"/>
      <c r="AK567" s="3">
        <v>4</v>
      </c>
      <c r="AL567" s="3" t="s">
        <v>4955</v>
      </c>
      <c r="AM567" s="3" t="s">
        <v>4956</v>
      </c>
      <c r="AN567" s="3" t="s">
        <v>4957</v>
      </c>
      <c r="AO567" s="6">
        <v>0.44791666666424135</v>
      </c>
      <c r="AP567" s="1">
        <f t="shared" si="178"/>
        <v>5</v>
      </c>
      <c r="AQ567" s="1">
        <f t="shared" si="179"/>
        <v>10</v>
      </c>
      <c r="AR567" s="1">
        <f t="shared" si="180"/>
        <v>8</v>
      </c>
      <c r="AS567" s="1">
        <f t="shared" si="181"/>
        <v>8</v>
      </c>
      <c r="AT567" s="1">
        <f t="shared" si="182"/>
        <v>5</v>
      </c>
      <c r="AU567" s="1">
        <f t="shared" si="183"/>
        <v>8</v>
      </c>
      <c r="AV567" s="1">
        <f t="shared" si="184"/>
        <v>0</v>
      </c>
      <c r="AW567" s="1">
        <f t="shared" si="185"/>
        <v>5</v>
      </c>
      <c r="AX567" s="1">
        <f t="shared" si="186"/>
        <v>10</v>
      </c>
      <c r="AY567" s="1">
        <f t="shared" si="187"/>
        <v>8</v>
      </c>
      <c r="AZ567" s="1">
        <f t="shared" si="188"/>
        <v>10</v>
      </c>
      <c r="BA567" s="1">
        <f t="shared" si="189"/>
        <v>5</v>
      </c>
      <c r="BB567" s="1">
        <f t="shared" si="190"/>
        <v>4</v>
      </c>
      <c r="BC567" s="21">
        <f t="shared" si="175"/>
        <v>7.2</v>
      </c>
      <c r="BD567" s="21">
        <f t="shared" si="176"/>
        <v>4.833333333333333</v>
      </c>
      <c r="BE567" s="21">
        <f t="shared" si="177"/>
        <v>8</v>
      </c>
      <c r="BF567" s="21">
        <f t="shared" si="191"/>
        <v>6.5666666666666664</v>
      </c>
      <c r="BG567" s="3" t="s">
        <v>4900</v>
      </c>
    </row>
    <row r="568" spans="1:59" ht="13" x14ac:dyDescent="0.15">
      <c r="A568" s="2">
        <v>43555.821339155096</v>
      </c>
      <c r="B568" s="3" t="s">
        <v>29</v>
      </c>
      <c r="C568" s="3" t="s">
        <v>4958</v>
      </c>
      <c r="D568" s="3" t="s">
        <v>4959</v>
      </c>
      <c r="E568" s="58" t="s">
        <v>4901</v>
      </c>
      <c r="F568" s="3" t="s">
        <v>64</v>
      </c>
      <c r="G568" s="3" t="s">
        <v>4960</v>
      </c>
      <c r="H568" s="3" t="s">
        <v>35</v>
      </c>
      <c r="I568" s="3">
        <v>4</v>
      </c>
      <c r="J568" s="5"/>
      <c r="K568" s="3">
        <v>7</v>
      </c>
      <c r="L568" s="3">
        <v>12</v>
      </c>
      <c r="M568" s="3">
        <v>5</v>
      </c>
      <c r="N568" s="5"/>
      <c r="O568" s="3">
        <v>7</v>
      </c>
      <c r="P568" s="5"/>
      <c r="Q568" s="3">
        <v>4</v>
      </c>
      <c r="R568" s="5"/>
      <c r="S568" s="3" t="s">
        <v>90</v>
      </c>
      <c r="T568" s="5"/>
      <c r="U568" s="3" t="s">
        <v>91</v>
      </c>
      <c r="V568" s="5"/>
      <c r="W568" s="3" t="s">
        <v>48</v>
      </c>
      <c r="X568" s="5"/>
      <c r="Y568" s="3" t="s">
        <v>50</v>
      </c>
      <c r="Z568" s="5"/>
      <c r="AA568" s="3">
        <v>6</v>
      </c>
      <c r="AB568" s="5"/>
      <c r="AC568" s="5"/>
      <c r="AD568" s="3" t="s">
        <v>54</v>
      </c>
      <c r="AE568" s="5"/>
      <c r="AF568" s="3" t="s">
        <v>275</v>
      </c>
      <c r="AG568" s="5"/>
      <c r="AH568" s="3" t="s">
        <v>197</v>
      </c>
      <c r="AI568" s="5"/>
      <c r="AJ568" s="5"/>
      <c r="AK568" s="3" t="s">
        <v>574</v>
      </c>
      <c r="AL568" s="5"/>
      <c r="AM568" s="5"/>
      <c r="AN568" s="3" t="s">
        <v>4961</v>
      </c>
      <c r="AO568" s="6">
        <v>0.64583333333575865</v>
      </c>
      <c r="AP568" s="1">
        <f t="shared" si="178"/>
        <v>4</v>
      </c>
      <c r="AQ568" s="1">
        <f t="shared" si="179"/>
        <v>7</v>
      </c>
      <c r="AR568" s="1">
        <f t="shared" si="180"/>
        <v>7</v>
      </c>
      <c r="AS568" s="1">
        <f t="shared" si="181"/>
        <v>4</v>
      </c>
      <c r="AT568" s="1">
        <f t="shared" si="182"/>
        <v>0</v>
      </c>
      <c r="AU568" s="1">
        <f t="shared" si="183"/>
        <v>0</v>
      </c>
      <c r="AV568" s="1">
        <f t="shared" si="184"/>
        <v>0</v>
      </c>
      <c r="AW568" s="1">
        <f t="shared" si="185"/>
        <v>0</v>
      </c>
      <c r="AX568" s="1">
        <f t="shared" si="186"/>
        <v>6</v>
      </c>
      <c r="AY568" s="1">
        <f t="shared" si="187"/>
        <v>5</v>
      </c>
      <c r="AZ568" s="1">
        <f t="shared" si="188"/>
        <v>0</v>
      </c>
      <c r="BA568" s="1">
        <f t="shared" si="189"/>
        <v>5</v>
      </c>
      <c r="BB568" s="1">
        <f t="shared" si="190"/>
        <v>0</v>
      </c>
      <c r="BC568" s="21">
        <f t="shared" si="175"/>
        <v>4.4000000000000004</v>
      </c>
      <c r="BD568" s="21">
        <f t="shared" si="176"/>
        <v>0</v>
      </c>
      <c r="BE568" s="21">
        <f t="shared" si="177"/>
        <v>4.5</v>
      </c>
      <c r="BF568" s="21">
        <f t="shared" si="191"/>
        <v>3.1</v>
      </c>
      <c r="BG568" s="3" t="s">
        <v>4959</v>
      </c>
    </row>
    <row r="569" spans="1:59" ht="13" x14ac:dyDescent="0.15">
      <c r="A569" s="2">
        <v>43555.827864884261</v>
      </c>
      <c r="B569" s="3" t="s">
        <v>29</v>
      </c>
      <c r="C569" s="3" t="s">
        <v>4958</v>
      </c>
      <c r="D569" s="3" t="s">
        <v>4900</v>
      </c>
      <c r="E569" s="58" t="s">
        <v>4901</v>
      </c>
      <c r="F569" s="3" t="s">
        <v>211</v>
      </c>
      <c r="G569" s="3" t="s">
        <v>4962</v>
      </c>
      <c r="H569" s="3" t="s">
        <v>66</v>
      </c>
      <c r="I569" s="3">
        <v>8</v>
      </c>
      <c r="J569" s="5"/>
      <c r="K569" s="3">
        <v>7</v>
      </c>
      <c r="L569" s="3">
        <v>2.38</v>
      </c>
      <c r="M569" s="3">
        <v>1.25</v>
      </c>
      <c r="N569" s="5"/>
      <c r="O569" s="3">
        <v>6</v>
      </c>
      <c r="P569" s="5"/>
      <c r="Q569" s="3" t="s">
        <v>42</v>
      </c>
      <c r="R569" s="3" t="s">
        <v>4963</v>
      </c>
      <c r="S569" s="3">
        <v>2</v>
      </c>
      <c r="T569" s="3" t="s">
        <v>4964</v>
      </c>
      <c r="U569" s="3">
        <v>6</v>
      </c>
      <c r="V569" s="5"/>
      <c r="W569" s="3" t="s">
        <v>48</v>
      </c>
      <c r="X569" s="5"/>
      <c r="Y569" s="3" t="s">
        <v>92</v>
      </c>
      <c r="Z569" s="3" t="s">
        <v>4965</v>
      </c>
      <c r="AA569" s="3" t="s">
        <v>777</v>
      </c>
      <c r="AB569" s="5"/>
      <c r="AC569" s="3" t="s">
        <v>4966</v>
      </c>
      <c r="AD569" s="3" t="s">
        <v>54</v>
      </c>
      <c r="AE569" s="5"/>
      <c r="AF569" s="3" t="s">
        <v>56</v>
      </c>
      <c r="AG569" s="3" t="s">
        <v>4967</v>
      </c>
      <c r="AH569" s="3">
        <v>2</v>
      </c>
      <c r="AI569" s="5"/>
      <c r="AJ569" s="3" t="s">
        <v>4968</v>
      </c>
      <c r="AK569" s="3" t="s">
        <v>111</v>
      </c>
      <c r="AL569" s="5"/>
      <c r="AM569" s="5"/>
      <c r="AN569" s="3" t="s">
        <v>4961</v>
      </c>
      <c r="AO569" s="6">
        <v>0.65972222221898846</v>
      </c>
      <c r="AP569" s="1">
        <f t="shared" si="178"/>
        <v>8</v>
      </c>
      <c r="AQ569" s="1">
        <f t="shared" si="179"/>
        <v>7</v>
      </c>
      <c r="AR569" s="1">
        <f t="shared" si="180"/>
        <v>6</v>
      </c>
      <c r="AS569" s="1">
        <f t="shared" si="181"/>
        <v>5</v>
      </c>
      <c r="AT569" s="1">
        <f t="shared" si="182"/>
        <v>2</v>
      </c>
      <c r="AU569" s="1">
        <f t="shared" si="183"/>
        <v>6</v>
      </c>
      <c r="AV569" s="1">
        <f t="shared" si="184"/>
        <v>0</v>
      </c>
      <c r="AW569" s="1">
        <f t="shared" si="185"/>
        <v>5</v>
      </c>
      <c r="AX569" s="1">
        <f t="shared" si="186"/>
        <v>0</v>
      </c>
      <c r="AY569" s="1">
        <f t="shared" si="187"/>
        <v>5</v>
      </c>
      <c r="AZ569" s="1">
        <f t="shared" si="188"/>
        <v>5</v>
      </c>
      <c r="BA569" s="1">
        <f t="shared" si="189"/>
        <v>2</v>
      </c>
      <c r="BB569" s="1">
        <f t="shared" si="190"/>
        <v>5</v>
      </c>
      <c r="BC569" s="21">
        <f t="shared" si="175"/>
        <v>5.6</v>
      </c>
      <c r="BD569" s="21">
        <f t="shared" si="176"/>
        <v>3.8333333333333335</v>
      </c>
      <c r="BE569" s="21">
        <f t="shared" si="177"/>
        <v>2.3333333333333335</v>
      </c>
      <c r="BF569" s="21">
        <f t="shared" si="191"/>
        <v>4.5333333333333332</v>
      </c>
      <c r="BG569" s="3" t="s">
        <v>4900</v>
      </c>
    </row>
    <row r="570" spans="1:59" ht="13" x14ac:dyDescent="0.15">
      <c r="A570" s="2">
        <v>43556.002433912035</v>
      </c>
      <c r="B570" s="3" t="s">
        <v>29</v>
      </c>
      <c r="C570" s="3" t="s">
        <v>4943</v>
      </c>
      <c r="D570" s="3" t="s">
        <v>4900</v>
      </c>
      <c r="E570" s="58" t="s">
        <v>4901</v>
      </c>
      <c r="F570" s="3" t="s">
        <v>315</v>
      </c>
      <c r="G570" s="3" t="s">
        <v>4969</v>
      </c>
      <c r="H570" s="3" t="s">
        <v>35</v>
      </c>
      <c r="I570" s="3">
        <v>3</v>
      </c>
      <c r="J570" s="3" t="s">
        <v>4970</v>
      </c>
      <c r="K570" s="3">
        <v>9</v>
      </c>
      <c r="L570" s="3">
        <v>3.9</v>
      </c>
      <c r="M570" s="3">
        <v>1.2</v>
      </c>
      <c r="N570" s="3" t="s">
        <v>4971</v>
      </c>
      <c r="O570" s="3">
        <v>8</v>
      </c>
      <c r="P570" s="3" t="s">
        <v>4972</v>
      </c>
      <c r="Q570" s="3">
        <v>7</v>
      </c>
      <c r="R570" s="3" t="s">
        <v>4973</v>
      </c>
      <c r="S570" s="3" t="s">
        <v>44</v>
      </c>
      <c r="T570" s="3" t="s">
        <v>4974</v>
      </c>
      <c r="U570" s="3">
        <v>8</v>
      </c>
      <c r="V570" s="3" t="s">
        <v>4975</v>
      </c>
      <c r="W570" s="3" t="s">
        <v>48</v>
      </c>
      <c r="X570" s="5"/>
      <c r="Y570" s="3" t="s">
        <v>92</v>
      </c>
      <c r="Z570" s="3" t="s">
        <v>4976</v>
      </c>
      <c r="AA570" s="3" t="s">
        <v>291</v>
      </c>
      <c r="AB570" s="3">
        <v>55</v>
      </c>
      <c r="AC570" s="3" t="s">
        <v>4977</v>
      </c>
      <c r="AD570" s="3">
        <v>3</v>
      </c>
      <c r="AE570" s="5"/>
      <c r="AF570" s="3" t="s">
        <v>56</v>
      </c>
      <c r="AG570" s="3" t="s">
        <v>4978</v>
      </c>
      <c r="AH570" s="3">
        <v>3</v>
      </c>
      <c r="AI570" s="3">
        <v>8</v>
      </c>
      <c r="AJ570" s="3" t="s">
        <v>4979</v>
      </c>
      <c r="AK570" s="3">
        <v>4</v>
      </c>
      <c r="AL570" s="3" t="s">
        <v>4980</v>
      </c>
      <c r="AM570" s="3" t="s">
        <v>4981</v>
      </c>
      <c r="AN570" s="3" t="s">
        <v>4957</v>
      </c>
      <c r="AO570" s="6">
        <v>0.5</v>
      </c>
      <c r="AP570" s="1">
        <f t="shared" si="178"/>
        <v>3</v>
      </c>
      <c r="AQ570" s="1">
        <f t="shared" si="179"/>
        <v>9</v>
      </c>
      <c r="AR570" s="1">
        <f t="shared" si="180"/>
        <v>8</v>
      </c>
      <c r="AS570" s="1">
        <f t="shared" si="181"/>
        <v>7</v>
      </c>
      <c r="AT570" s="1">
        <f t="shared" si="182"/>
        <v>5</v>
      </c>
      <c r="AU570" s="1">
        <f t="shared" si="183"/>
        <v>8</v>
      </c>
      <c r="AV570" s="1">
        <f t="shared" si="184"/>
        <v>0</v>
      </c>
      <c r="AW570" s="1">
        <f t="shared" si="185"/>
        <v>5</v>
      </c>
      <c r="AX570" s="1">
        <f t="shared" si="186"/>
        <v>10</v>
      </c>
      <c r="AY570" s="1">
        <f t="shared" si="187"/>
        <v>3</v>
      </c>
      <c r="AZ570" s="1">
        <f t="shared" si="188"/>
        <v>5</v>
      </c>
      <c r="BA570" s="1">
        <f t="shared" si="189"/>
        <v>3</v>
      </c>
      <c r="BB570" s="1">
        <f t="shared" si="190"/>
        <v>4</v>
      </c>
      <c r="BC570" s="21">
        <f t="shared" si="175"/>
        <v>6.4</v>
      </c>
      <c r="BD570" s="21">
        <f t="shared" si="176"/>
        <v>4.833333333333333</v>
      </c>
      <c r="BE570" s="21">
        <f t="shared" si="177"/>
        <v>5.666666666666667</v>
      </c>
      <c r="BF570" s="21">
        <f t="shared" si="191"/>
        <v>5.7</v>
      </c>
      <c r="BG570" s="3" t="s">
        <v>4900</v>
      </c>
    </row>
    <row r="571" spans="1:59" ht="13" hidden="1" x14ac:dyDescent="0.15">
      <c r="A571" s="12">
        <v>43556.06893267361</v>
      </c>
      <c r="B571" s="13" t="s">
        <v>770</v>
      </c>
      <c r="C571" s="13" t="s">
        <v>4982</v>
      </c>
      <c r="D571" s="3" t="s">
        <v>4900</v>
      </c>
      <c r="E571" s="13" t="s">
        <v>4901</v>
      </c>
      <c r="F571" s="13"/>
      <c r="G571" s="13" t="s">
        <v>4983</v>
      </c>
      <c r="H571" s="13" t="s">
        <v>66</v>
      </c>
      <c r="I571" s="13">
        <v>8</v>
      </c>
      <c r="J571" s="13" t="s">
        <v>4984</v>
      </c>
      <c r="K571" s="13" t="s">
        <v>68</v>
      </c>
      <c r="L571" s="15">
        <v>5.4</v>
      </c>
      <c r="M571" s="15">
        <v>3.9</v>
      </c>
      <c r="N571" s="13"/>
      <c r="O571" s="13">
        <v>6</v>
      </c>
      <c r="P571" s="13"/>
      <c r="Q571" s="13" t="s">
        <v>42</v>
      </c>
      <c r="R571" s="13" t="s">
        <v>4985</v>
      </c>
      <c r="S571" s="13" t="s">
        <v>44</v>
      </c>
      <c r="T571" s="13" t="s">
        <v>4986</v>
      </c>
      <c r="U571" s="13">
        <v>6</v>
      </c>
      <c r="V571" s="13"/>
      <c r="W571" s="13" t="s">
        <v>74</v>
      </c>
      <c r="X571" s="13"/>
      <c r="Y571" s="13" t="s">
        <v>92</v>
      </c>
      <c r="Z571" s="13"/>
      <c r="AA571" s="13">
        <v>7</v>
      </c>
      <c r="AB571" s="13">
        <v>67</v>
      </c>
      <c r="AC571" s="13" t="s">
        <v>4987</v>
      </c>
      <c r="AD571" s="13">
        <v>8</v>
      </c>
      <c r="AE571" s="13"/>
      <c r="AF571" s="13" t="s">
        <v>56</v>
      </c>
      <c r="AG571" s="13"/>
      <c r="AH571" s="13" t="s">
        <v>197</v>
      </c>
      <c r="AI571" s="13">
        <v>6</v>
      </c>
      <c r="AJ571" s="13"/>
      <c r="AK571" s="13">
        <v>6</v>
      </c>
      <c r="AL571" s="13"/>
      <c r="AM571" s="13" t="s">
        <v>4988</v>
      </c>
      <c r="AN571" s="13" t="s">
        <v>4989</v>
      </c>
      <c r="AO571" s="14">
        <v>0.73263888889050577</v>
      </c>
      <c r="AP571" s="1">
        <f t="shared" si="178"/>
        <v>8</v>
      </c>
      <c r="AQ571" s="1">
        <f t="shared" si="179"/>
        <v>10</v>
      </c>
      <c r="AR571" s="1">
        <f t="shared" si="180"/>
        <v>6</v>
      </c>
      <c r="AS571" s="1">
        <f t="shared" si="181"/>
        <v>5</v>
      </c>
      <c r="AT571" s="1">
        <f t="shared" si="182"/>
        <v>5</v>
      </c>
      <c r="AU571" s="1">
        <f t="shared" si="183"/>
        <v>6</v>
      </c>
      <c r="AV571" s="1">
        <f t="shared" si="184"/>
        <v>5</v>
      </c>
      <c r="AW571" s="1">
        <f t="shared" si="185"/>
        <v>5</v>
      </c>
      <c r="AX571" s="1">
        <f t="shared" si="186"/>
        <v>7</v>
      </c>
      <c r="AY571" s="1">
        <f t="shared" si="187"/>
        <v>8</v>
      </c>
      <c r="AZ571" s="1">
        <f t="shared" si="188"/>
        <v>5</v>
      </c>
      <c r="BA571" s="1">
        <f t="shared" si="189"/>
        <v>5</v>
      </c>
      <c r="BB571" s="1">
        <f t="shared" si="190"/>
        <v>6</v>
      </c>
      <c r="BC571" s="21">
        <f t="shared" si="175"/>
        <v>6.8</v>
      </c>
      <c r="BD571" s="21">
        <f t="shared" si="176"/>
        <v>5.5</v>
      </c>
      <c r="BE571" s="21">
        <f t="shared" si="177"/>
        <v>6.166666666666667</v>
      </c>
      <c r="BF571" s="21">
        <f t="shared" si="191"/>
        <v>6.333333333333333</v>
      </c>
      <c r="BG571" s="3" t="s">
        <v>4900</v>
      </c>
    </row>
    <row r="572" spans="1:59" ht="13" hidden="1" x14ac:dyDescent="0.15">
      <c r="A572" s="12">
        <v>43556.837220856483</v>
      </c>
      <c r="B572" s="13" t="s">
        <v>770</v>
      </c>
      <c r="C572" s="13" t="s">
        <v>4982</v>
      </c>
      <c r="D572" s="3" t="s">
        <v>4900</v>
      </c>
      <c r="E572" s="13" t="s">
        <v>4901</v>
      </c>
      <c r="F572" s="13"/>
      <c r="G572" s="13" t="s">
        <v>4990</v>
      </c>
      <c r="H572" s="13" t="s">
        <v>66</v>
      </c>
      <c r="I572" s="13">
        <v>6</v>
      </c>
      <c r="J572" s="13" t="s">
        <v>4991</v>
      </c>
      <c r="K572" s="13" t="s">
        <v>68</v>
      </c>
      <c r="L572" s="13">
        <v>7.8</v>
      </c>
      <c r="M572" s="13">
        <v>4.75</v>
      </c>
      <c r="N572" s="13"/>
      <c r="O572" s="13">
        <v>9</v>
      </c>
      <c r="P572" s="13"/>
      <c r="Q572" s="13">
        <v>8</v>
      </c>
      <c r="R572" s="13"/>
      <c r="S572" s="13" t="s">
        <v>44</v>
      </c>
      <c r="T572" s="13"/>
      <c r="U572" s="13" t="s">
        <v>46</v>
      </c>
      <c r="V572" s="13" t="s">
        <v>4992</v>
      </c>
      <c r="W572" s="13" t="s">
        <v>48</v>
      </c>
      <c r="X572" s="13"/>
      <c r="Y572" s="13">
        <v>6</v>
      </c>
      <c r="Z572" s="13"/>
      <c r="AA572" s="13" t="s">
        <v>291</v>
      </c>
      <c r="AB572" s="13">
        <v>51</v>
      </c>
      <c r="AC572" s="13"/>
      <c r="AD572" s="13" t="s">
        <v>54</v>
      </c>
      <c r="AE572" s="13"/>
      <c r="AF572" s="13">
        <v>3</v>
      </c>
      <c r="AG572" s="13"/>
      <c r="AH572" s="13">
        <v>3</v>
      </c>
      <c r="AI572" s="13"/>
      <c r="AJ572" s="13"/>
      <c r="AK572" s="13">
        <v>3</v>
      </c>
      <c r="AL572" s="13"/>
      <c r="AM572" s="13"/>
      <c r="AN572" s="13" t="s">
        <v>4993</v>
      </c>
      <c r="AO572" s="14">
        <v>0.77847222222044365</v>
      </c>
      <c r="AP572" s="1">
        <f t="shared" si="178"/>
        <v>6</v>
      </c>
      <c r="AQ572" s="1">
        <f t="shared" si="179"/>
        <v>10</v>
      </c>
      <c r="AR572" s="1">
        <f t="shared" si="180"/>
        <v>9</v>
      </c>
      <c r="AS572" s="1">
        <f t="shared" si="181"/>
        <v>8</v>
      </c>
      <c r="AT572" s="1">
        <f t="shared" si="182"/>
        <v>5</v>
      </c>
      <c r="AU572" s="1">
        <f t="shared" si="183"/>
        <v>5</v>
      </c>
      <c r="AV572" s="1">
        <f t="shared" si="184"/>
        <v>0</v>
      </c>
      <c r="AW572" s="1">
        <f t="shared" si="185"/>
        <v>6</v>
      </c>
      <c r="AX572" s="1">
        <f t="shared" si="186"/>
        <v>10</v>
      </c>
      <c r="AY572" s="1">
        <f t="shared" si="187"/>
        <v>5</v>
      </c>
      <c r="AZ572" s="1">
        <f t="shared" si="188"/>
        <v>3</v>
      </c>
      <c r="BA572" s="1">
        <f t="shared" si="189"/>
        <v>3</v>
      </c>
      <c r="BB572" s="1">
        <f t="shared" si="190"/>
        <v>3</v>
      </c>
      <c r="BC572" s="21">
        <f t="shared" si="175"/>
        <v>7.6</v>
      </c>
      <c r="BD572" s="21">
        <f t="shared" si="176"/>
        <v>3.5</v>
      </c>
      <c r="BE572" s="21">
        <f t="shared" si="177"/>
        <v>5.666666666666667</v>
      </c>
      <c r="BF572" s="21">
        <f t="shared" si="191"/>
        <v>5.9333333333333336</v>
      </c>
      <c r="BG572" s="3" t="s">
        <v>4900</v>
      </c>
    </row>
    <row r="573" spans="1:59" ht="13" hidden="1" x14ac:dyDescent="0.15">
      <c r="A573" s="12">
        <v>43556.84084902778</v>
      </c>
      <c r="B573" s="13" t="s">
        <v>770</v>
      </c>
      <c r="C573" s="13" t="s">
        <v>4994</v>
      </c>
      <c r="D573" s="3" t="s">
        <v>4900</v>
      </c>
      <c r="E573" s="13" t="s">
        <v>4901</v>
      </c>
      <c r="F573" s="13"/>
      <c r="G573" s="13" t="s">
        <v>4995</v>
      </c>
      <c r="H573" s="13" t="s">
        <v>66</v>
      </c>
      <c r="I573" s="13">
        <v>8</v>
      </c>
      <c r="J573" s="13"/>
      <c r="K573" s="13">
        <v>7</v>
      </c>
      <c r="L573" s="13">
        <v>394</v>
      </c>
      <c r="M573" s="13">
        <v>240</v>
      </c>
      <c r="N573" s="13"/>
      <c r="O573" s="13" t="s">
        <v>40</v>
      </c>
      <c r="P573" s="13"/>
      <c r="Q573" s="13" t="s">
        <v>42</v>
      </c>
      <c r="R573" s="13"/>
      <c r="S573" s="13" t="s">
        <v>44</v>
      </c>
      <c r="T573" s="13" t="s">
        <v>4996</v>
      </c>
      <c r="U573" s="13" t="s">
        <v>91</v>
      </c>
      <c r="V573" s="13"/>
      <c r="W573" s="13" t="s">
        <v>48</v>
      </c>
      <c r="X573" s="13"/>
      <c r="Y573" s="13" t="s">
        <v>50</v>
      </c>
      <c r="Z573" s="13"/>
      <c r="AA573" s="13" t="s">
        <v>52</v>
      </c>
      <c r="AB573" s="13"/>
      <c r="AC573" s="13"/>
      <c r="AD573" s="13">
        <v>8</v>
      </c>
      <c r="AE573" s="13"/>
      <c r="AF573" s="13">
        <v>3</v>
      </c>
      <c r="AG573" s="13"/>
      <c r="AH573" s="13" t="s">
        <v>58</v>
      </c>
      <c r="AI573" s="13"/>
      <c r="AJ573" s="13"/>
      <c r="AK573" s="13">
        <v>6</v>
      </c>
      <c r="AL573" s="13"/>
      <c r="AM573" s="13" t="s">
        <v>4997</v>
      </c>
      <c r="AN573" s="13" t="s">
        <v>4998</v>
      </c>
      <c r="AO573" s="14">
        <v>0.66666666666424135</v>
      </c>
      <c r="AP573" s="1">
        <f t="shared" si="178"/>
        <v>8</v>
      </c>
      <c r="AQ573" s="1">
        <f t="shared" si="179"/>
        <v>7</v>
      </c>
      <c r="AR573" s="1">
        <f t="shared" si="180"/>
        <v>5</v>
      </c>
      <c r="AS573" s="1">
        <f t="shared" si="181"/>
        <v>5</v>
      </c>
      <c r="AT573" s="1">
        <f t="shared" si="182"/>
        <v>5</v>
      </c>
      <c r="AU573" s="1">
        <f t="shared" si="183"/>
        <v>0</v>
      </c>
      <c r="AV573" s="1">
        <f t="shared" si="184"/>
        <v>0</v>
      </c>
      <c r="AW573" s="1">
        <f t="shared" si="185"/>
        <v>0</v>
      </c>
      <c r="AX573" s="1">
        <f t="shared" si="186"/>
        <v>5</v>
      </c>
      <c r="AY573" s="1">
        <f t="shared" si="187"/>
        <v>8</v>
      </c>
      <c r="AZ573" s="1">
        <f t="shared" si="188"/>
        <v>3</v>
      </c>
      <c r="BA573" s="1">
        <f t="shared" si="189"/>
        <v>0</v>
      </c>
      <c r="BB573" s="1">
        <f t="shared" si="190"/>
        <v>6</v>
      </c>
      <c r="BC573" s="21">
        <f t="shared" si="175"/>
        <v>6</v>
      </c>
      <c r="BD573" s="21">
        <f t="shared" si="176"/>
        <v>0</v>
      </c>
      <c r="BE573" s="21">
        <f t="shared" si="177"/>
        <v>3.5</v>
      </c>
      <c r="BF573" s="21">
        <f t="shared" si="191"/>
        <v>4.3</v>
      </c>
      <c r="BG573" s="3" t="s">
        <v>4900</v>
      </c>
    </row>
    <row r="574" spans="1:59" ht="13" x14ac:dyDescent="0.15">
      <c r="A574" s="2">
        <v>43556.846845775464</v>
      </c>
      <c r="B574" s="3" t="s">
        <v>29</v>
      </c>
      <c r="C574" s="3" t="s">
        <v>4999</v>
      </c>
      <c r="D574" s="3" t="s">
        <v>4900</v>
      </c>
      <c r="E574" s="58" t="s">
        <v>4901</v>
      </c>
      <c r="F574" s="3" t="s">
        <v>211</v>
      </c>
      <c r="G574" s="3" t="s">
        <v>5000</v>
      </c>
      <c r="H574" s="3" t="s">
        <v>66</v>
      </c>
      <c r="I574" s="3">
        <v>9</v>
      </c>
      <c r="J574" s="5"/>
      <c r="K574" s="3">
        <v>8</v>
      </c>
      <c r="L574" s="3">
        <v>3.4</v>
      </c>
      <c r="M574" s="3">
        <v>2.4</v>
      </c>
      <c r="N574" s="5"/>
      <c r="O574" s="3">
        <v>7</v>
      </c>
      <c r="P574" s="5"/>
      <c r="Q574" s="3">
        <v>9</v>
      </c>
      <c r="R574" s="5"/>
      <c r="S574" s="3">
        <v>8</v>
      </c>
      <c r="T574" s="5"/>
      <c r="U574" s="3">
        <v>6</v>
      </c>
      <c r="V574" s="5"/>
      <c r="W574" s="3" t="s">
        <v>48</v>
      </c>
      <c r="X574" s="5"/>
      <c r="Y574" s="3" t="s">
        <v>50</v>
      </c>
      <c r="Z574" s="5"/>
      <c r="AA574" s="3">
        <v>8</v>
      </c>
      <c r="AB574" s="5"/>
      <c r="AC574" s="5"/>
      <c r="AD574" s="3">
        <v>6</v>
      </c>
      <c r="AE574" s="5"/>
      <c r="AF574" s="3" t="s">
        <v>275</v>
      </c>
      <c r="AG574" s="5"/>
      <c r="AH574" s="3" t="s">
        <v>197</v>
      </c>
      <c r="AI574" s="5"/>
      <c r="AJ574" s="5"/>
      <c r="AK574" s="3" t="s">
        <v>111</v>
      </c>
      <c r="AL574" s="5"/>
      <c r="AM574" s="3" t="s">
        <v>5001</v>
      </c>
      <c r="AN574" s="3" t="s">
        <v>4998</v>
      </c>
      <c r="AO574" s="6">
        <v>0.6875</v>
      </c>
      <c r="AP574" s="1">
        <f t="shared" si="178"/>
        <v>9</v>
      </c>
      <c r="AQ574" s="1">
        <f t="shared" si="179"/>
        <v>8</v>
      </c>
      <c r="AR574" s="1">
        <f t="shared" si="180"/>
        <v>7</v>
      </c>
      <c r="AS574" s="1">
        <f t="shared" si="181"/>
        <v>9</v>
      </c>
      <c r="AT574" s="1">
        <f t="shared" si="182"/>
        <v>8</v>
      </c>
      <c r="AU574" s="1">
        <f t="shared" si="183"/>
        <v>6</v>
      </c>
      <c r="AV574" s="1">
        <f t="shared" si="184"/>
        <v>0</v>
      </c>
      <c r="AW574" s="1">
        <f t="shared" si="185"/>
        <v>0</v>
      </c>
      <c r="AX574" s="1">
        <f t="shared" si="186"/>
        <v>8</v>
      </c>
      <c r="AY574" s="1">
        <f t="shared" si="187"/>
        <v>6</v>
      </c>
      <c r="AZ574" s="1">
        <f t="shared" si="188"/>
        <v>0</v>
      </c>
      <c r="BA574" s="1">
        <f t="shared" si="189"/>
        <v>5</v>
      </c>
      <c r="BB574" s="1">
        <f t="shared" si="190"/>
        <v>5</v>
      </c>
      <c r="BC574" s="21">
        <f t="shared" si="175"/>
        <v>8.1999999999999993</v>
      </c>
      <c r="BD574" s="21">
        <f t="shared" si="176"/>
        <v>3</v>
      </c>
      <c r="BE574" s="21">
        <f t="shared" si="177"/>
        <v>5.333333333333333</v>
      </c>
      <c r="BF574" s="21">
        <f t="shared" si="191"/>
        <v>6.2666666666666666</v>
      </c>
      <c r="BG574" s="3" t="s">
        <v>4900</v>
      </c>
    </row>
    <row r="575" spans="1:59" ht="13" x14ac:dyDescent="0.15">
      <c r="A575" s="2">
        <v>43556.872043379626</v>
      </c>
      <c r="B575" s="3" t="s">
        <v>29</v>
      </c>
      <c r="C575" s="3" t="s">
        <v>5008</v>
      </c>
      <c r="D575" s="3" t="s">
        <v>4900</v>
      </c>
      <c r="E575" s="58" t="s">
        <v>4901</v>
      </c>
      <c r="F575" s="3" t="s">
        <v>315</v>
      </c>
      <c r="G575" s="3" t="s">
        <v>5002</v>
      </c>
      <c r="H575" s="3" t="s">
        <v>66</v>
      </c>
      <c r="I575" s="3" t="s">
        <v>36</v>
      </c>
      <c r="J575" s="3" t="s">
        <v>5003</v>
      </c>
      <c r="K575" s="3">
        <v>7</v>
      </c>
      <c r="L575" s="3">
        <v>2.88</v>
      </c>
      <c r="M575" s="3">
        <v>1.77</v>
      </c>
      <c r="N575" s="5"/>
      <c r="O575" s="3">
        <v>8</v>
      </c>
      <c r="P575" s="5"/>
      <c r="Q575" s="3" t="s">
        <v>226</v>
      </c>
      <c r="R575" s="5"/>
      <c r="S575" s="3">
        <v>6</v>
      </c>
      <c r="T575" s="3" t="s">
        <v>5004</v>
      </c>
      <c r="U575" s="3">
        <v>8</v>
      </c>
      <c r="V575" s="5"/>
      <c r="W575" s="3" t="s">
        <v>48</v>
      </c>
      <c r="X575" s="5"/>
      <c r="Y575" s="3">
        <v>4</v>
      </c>
      <c r="Z575" s="3" t="s">
        <v>5005</v>
      </c>
      <c r="AA575" s="3">
        <v>7</v>
      </c>
      <c r="AB575" s="5"/>
      <c r="AC575" s="5"/>
      <c r="AD575" s="3" t="s">
        <v>54</v>
      </c>
      <c r="AE575" s="5"/>
      <c r="AF575" s="3">
        <v>6</v>
      </c>
      <c r="AG575" s="5"/>
      <c r="AH575" s="3">
        <v>4</v>
      </c>
      <c r="AI575" s="5"/>
      <c r="AJ575" s="5"/>
      <c r="AK575" s="3">
        <v>4</v>
      </c>
      <c r="AL575" s="5"/>
      <c r="AM575" s="3" t="s">
        <v>5006</v>
      </c>
      <c r="AN575" s="3" t="s">
        <v>5007</v>
      </c>
      <c r="AO575" s="6">
        <v>0.625</v>
      </c>
      <c r="AP575" s="1">
        <f t="shared" si="178"/>
        <v>5</v>
      </c>
      <c r="AQ575" s="1">
        <f t="shared" si="179"/>
        <v>7</v>
      </c>
      <c r="AR575" s="1">
        <f t="shared" si="180"/>
        <v>8</v>
      </c>
      <c r="AS575" s="1">
        <f t="shared" si="181"/>
        <v>10</v>
      </c>
      <c r="AT575" s="1">
        <f t="shared" si="182"/>
        <v>6</v>
      </c>
      <c r="AU575" s="1">
        <f t="shared" si="183"/>
        <v>8</v>
      </c>
      <c r="AV575" s="1">
        <f t="shared" si="184"/>
        <v>0</v>
      </c>
      <c r="AW575" s="1">
        <f t="shared" si="185"/>
        <v>4</v>
      </c>
      <c r="AX575" s="1">
        <f t="shared" si="186"/>
        <v>7</v>
      </c>
      <c r="AY575" s="1">
        <f t="shared" si="187"/>
        <v>5</v>
      </c>
      <c r="AZ575" s="1">
        <f t="shared" si="188"/>
        <v>6</v>
      </c>
      <c r="BA575" s="1">
        <f t="shared" si="189"/>
        <v>4</v>
      </c>
      <c r="BB575" s="1">
        <f t="shared" si="190"/>
        <v>4</v>
      </c>
      <c r="BC575" s="21">
        <f t="shared" si="175"/>
        <v>7.2</v>
      </c>
      <c r="BD575" s="21">
        <f t="shared" si="176"/>
        <v>4.666666666666667</v>
      </c>
      <c r="BE575" s="21">
        <f t="shared" si="177"/>
        <v>5.5</v>
      </c>
      <c r="BF575" s="21">
        <f t="shared" si="191"/>
        <v>6.0333333333333332</v>
      </c>
      <c r="BG575" s="3" t="s">
        <v>4900</v>
      </c>
    </row>
    <row r="576" spans="1:59" ht="13" x14ac:dyDescent="0.15">
      <c r="A576" s="2">
        <v>43556.883949699069</v>
      </c>
      <c r="B576" s="3" t="s">
        <v>29</v>
      </c>
      <c r="C576" s="3" t="s">
        <v>5008</v>
      </c>
      <c r="D576" s="3" t="s">
        <v>4900</v>
      </c>
      <c r="E576" s="58" t="s">
        <v>4901</v>
      </c>
      <c r="F576" s="3" t="s">
        <v>187</v>
      </c>
      <c r="G576" s="3" t="s">
        <v>5009</v>
      </c>
      <c r="H576" s="3" t="s">
        <v>66</v>
      </c>
      <c r="I576" s="3" t="s">
        <v>36</v>
      </c>
      <c r="J576" s="5"/>
      <c r="K576" s="3">
        <v>7</v>
      </c>
      <c r="L576" s="3">
        <v>2.57</v>
      </c>
      <c r="M576" s="3">
        <v>1.64</v>
      </c>
      <c r="N576" s="5"/>
      <c r="O576" s="3" t="s">
        <v>87</v>
      </c>
      <c r="P576" s="5"/>
      <c r="Q576" s="3">
        <v>9</v>
      </c>
      <c r="R576" s="5"/>
      <c r="S576" s="3" t="s">
        <v>44</v>
      </c>
      <c r="T576" s="5"/>
      <c r="U576" s="3" t="s">
        <v>46</v>
      </c>
      <c r="V576" s="3" t="s">
        <v>5010</v>
      </c>
      <c r="W576" s="3" t="s">
        <v>48</v>
      </c>
      <c r="X576" s="5"/>
      <c r="Y576" s="3" t="s">
        <v>92</v>
      </c>
      <c r="Z576" s="5"/>
      <c r="AA576" s="3">
        <v>2</v>
      </c>
      <c r="AB576" s="5"/>
      <c r="AC576" s="5"/>
      <c r="AD576" s="3" t="s">
        <v>54</v>
      </c>
      <c r="AE576" s="5"/>
      <c r="AF576" s="3">
        <v>7</v>
      </c>
      <c r="AG576" s="5"/>
      <c r="AH576" s="3">
        <v>3</v>
      </c>
      <c r="AI576" s="5"/>
      <c r="AJ576" s="5"/>
      <c r="AK576" s="3">
        <v>6</v>
      </c>
      <c r="AL576" s="5"/>
      <c r="AM576" s="3" t="s">
        <v>5011</v>
      </c>
      <c r="AN576" s="3" t="s">
        <v>5007</v>
      </c>
      <c r="AO576" s="6">
        <v>0.64583333333575865</v>
      </c>
      <c r="AP576" s="1">
        <f t="shared" si="178"/>
        <v>5</v>
      </c>
      <c r="AQ576" s="1">
        <f t="shared" si="179"/>
        <v>7</v>
      </c>
      <c r="AR576" s="1">
        <f t="shared" si="180"/>
        <v>10</v>
      </c>
      <c r="AS576" s="1">
        <f t="shared" si="181"/>
        <v>9</v>
      </c>
      <c r="AT576" s="1">
        <f t="shared" si="182"/>
        <v>5</v>
      </c>
      <c r="AU576" s="1">
        <f t="shared" si="183"/>
        <v>5</v>
      </c>
      <c r="AV576" s="1">
        <f t="shared" si="184"/>
        <v>0</v>
      </c>
      <c r="AW576" s="1">
        <f t="shared" si="185"/>
        <v>5</v>
      </c>
      <c r="AX576" s="1">
        <f t="shared" si="186"/>
        <v>2</v>
      </c>
      <c r="AY576" s="1">
        <f t="shared" si="187"/>
        <v>5</v>
      </c>
      <c r="AZ576" s="1">
        <f t="shared" si="188"/>
        <v>7</v>
      </c>
      <c r="BA576" s="1">
        <f t="shared" si="189"/>
        <v>3</v>
      </c>
      <c r="BB576" s="1">
        <f t="shared" si="190"/>
        <v>6</v>
      </c>
      <c r="BC576" s="21">
        <f t="shared" si="175"/>
        <v>7.2</v>
      </c>
      <c r="BD576" s="21">
        <f t="shared" si="176"/>
        <v>3.3333333333333335</v>
      </c>
      <c r="BE576" s="21">
        <f t="shared" si="177"/>
        <v>3.6666666666666665</v>
      </c>
      <c r="BF576" s="21">
        <f t="shared" si="191"/>
        <v>5.6</v>
      </c>
      <c r="BG576" s="3" t="s">
        <v>4900</v>
      </c>
    </row>
    <row r="577" spans="1:59" ht="13" x14ac:dyDescent="0.15">
      <c r="A577" s="2">
        <v>43561.689336539348</v>
      </c>
      <c r="B577" s="3" t="s">
        <v>29</v>
      </c>
      <c r="C577" s="3" t="s">
        <v>5012</v>
      </c>
      <c r="D577" s="3" t="s">
        <v>4900</v>
      </c>
      <c r="E577" s="58" t="s">
        <v>4901</v>
      </c>
      <c r="F577" s="3" t="s">
        <v>211</v>
      </c>
      <c r="G577" s="3" t="s">
        <v>2080</v>
      </c>
      <c r="H577" s="3" t="s">
        <v>35</v>
      </c>
      <c r="I577" s="3" t="s">
        <v>223</v>
      </c>
      <c r="J577" s="3" t="s">
        <v>5013</v>
      </c>
      <c r="K577" s="3" t="s">
        <v>68</v>
      </c>
      <c r="L577" s="4">
        <v>4.3</v>
      </c>
      <c r="M577" s="4">
        <v>3.1</v>
      </c>
      <c r="N577" s="5"/>
      <c r="O577" s="3" t="s">
        <v>87</v>
      </c>
      <c r="P577" s="5"/>
      <c r="Q577" s="3" t="s">
        <v>226</v>
      </c>
      <c r="R577" s="5"/>
      <c r="S577" s="3" t="s">
        <v>560</v>
      </c>
      <c r="T577" s="5"/>
      <c r="U577" s="3">
        <v>8</v>
      </c>
      <c r="V577" s="3" t="s">
        <v>5014</v>
      </c>
      <c r="W577" s="3" t="s">
        <v>48</v>
      </c>
      <c r="X577" s="5"/>
      <c r="Y577" s="3" t="s">
        <v>50</v>
      </c>
      <c r="Z577" s="5"/>
      <c r="AA577" s="3">
        <v>7</v>
      </c>
      <c r="AB577" s="3">
        <v>68</v>
      </c>
      <c r="AC577" s="5"/>
      <c r="AD577" s="3">
        <v>7</v>
      </c>
      <c r="AE577" s="5"/>
      <c r="AF577" s="3" t="s">
        <v>275</v>
      </c>
      <c r="AG577" s="5"/>
      <c r="AH577" s="3" t="s">
        <v>197</v>
      </c>
      <c r="AI577" s="3">
        <v>15</v>
      </c>
      <c r="AJ577" s="5"/>
      <c r="AK577" s="3">
        <v>8</v>
      </c>
      <c r="AL577" s="5"/>
      <c r="AM577" s="11" t="s">
        <v>5015</v>
      </c>
      <c r="AN577" s="3" t="s">
        <v>5016</v>
      </c>
      <c r="AO577" s="6">
        <v>0.64027777777664596</v>
      </c>
      <c r="AP577" s="1">
        <f t="shared" si="178"/>
        <v>10</v>
      </c>
      <c r="AQ577" s="1">
        <f t="shared" si="179"/>
        <v>10</v>
      </c>
      <c r="AR577" s="1">
        <f t="shared" si="180"/>
        <v>10</v>
      </c>
      <c r="AS577" s="1">
        <f t="shared" si="181"/>
        <v>10</v>
      </c>
      <c r="AT577" s="1">
        <f t="shared" si="182"/>
        <v>10</v>
      </c>
      <c r="AU577" s="1">
        <f t="shared" si="183"/>
        <v>8</v>
      </c>
      <c r="AV577" s="1">
        <f t="shared" si="184"/>
        <v>0</v>
      </c>
      <c r="AW577" s="1">
        <f t="shared" si="185"/>
        <v>0</v>
      </c>
      <c r="AX577" s="1">
        <f t="shared" si="186"/>
        <v>7</v>
      </c>
      <c r="AY577" s="1">
        <f t="shared" si="187"/>
        <v>7</v>
      </c>
      <c r="AZ577" s="1">
        <f t="shared" si="188"/>
        <v>0</v>
      </c>
      <c r="BA577" s="1">
        <f t="shared" si="189"/>
        <v>5</v>
      </c>
      <c r="BB577" s="1">
        <f t="shared" si="190"/>
        <v>8</v>
      </c>
      <c r="BC577" s="21">
        <f t="shared" si="175"/>
        <v>10</v>
      </c>
      <c r="BD577" s="21">
        <f t="shared" si="176"/>
        <v>4</v>
      </c>
      <c r="BE577" s="21">
        <f t="shared" si="177"/>
        <v>5.166666666666667</v>
      </c>
      <c r="BF577" s="21">
        <f t="shared" si="191"/>
        <v>7.6333333333333337</v>
      </c>
      <c r="BG577" s="3" t="s">
        <v>4900</v>
      </c>
    </row>
    <row r="578" spans="1:59" ht="13" x14ac:dyDescent="0.15">
      <c r="A578" s="2">
        <v>43561.694443483793</v>
      </c>
      <c r="B578" s="3" t="s">
        <v>29</v>
      </c>
      <c r="C578" s="3" t="s">
        <v>5017</v>
      </c>
      <c r="D578" s="3" t="s">
        <v>4900</v>
      </c>
      <c r="E578" s="58" t="s">
        <v>4901</v>
      </c>
      <c r="F578" s="3" t="s">
        <v>187</v>
      </c>
      <c r="G578" s="3" t="s">
        <v>5018</v>
      </c>
      <c r="H578" s="3" t="s">
        <v>35</v>
      </c>
      <c r="I578" s="3">
        <v>8</v>
      </c>
      <c r="J578" s="5"/>
      <c r="K578" s="3">
        <v>8</v>
      </c>
      <c r="L578" s="3">
        <v>1.2</v>
      </c>
      <c r="M578" s="3">
        <v>2.6</v>
      </c>
      <c r="N578" s="5"/>
      <c r="O578" s="3">
        <v>3</v>
      </c>
      <c r="P578" s="5"/>
      <c r="Q578" s="3" t="s">
        <v>226</v>
      </c>
      <c r="R578" s="5"/>
      <c r="S578" s="3" t="s">
        <v>560</v>
      </c>
      <c r="T578" s="3" t="s">
        <v>5019</v>
      </c>
      <c r="U578" s="3" t="s">
        <v>91</v>
      </c>
      <c r="V578" s="5"/>
      <c r="W578" s="3" t="s">
        <v>48</v>
      </c>
      <c r="X578" s="5"/>
      <c r="Y578" s="3" t="s">
        <v>50</v>
      </c>
      <c r="Z578" s="5"/>
      <c r="AA578" s="3">
        <v>7</v>
      </c>
      <c r="AB578" s="5"/>
      <c r="AC578" s="5"/>
      <c r="AD578" s="3">
        <v>4</v>
      </c>
      <c r="AE578" s="5"/>
      <c r="AF578" s="3" t="s">
        <v>275</v>
      </c>
      <c r="AG578" s="5"/>
      <c r="AH578" s="3">
        <v>3</v>
      </c>
      <c r="AI578" s="5"/>
      <c r="AJ578" s="5"/>
      <c r="AK578" s="3">
        <v>4</v>
      </c>
      <c r="AL578" s="5"/>
      <c r="AM578" s="5"/>
      <c r="AN578" s="3" t="s">
        <v>5020</v>
      </c>
      <c r="AO578" s="6">
        <v>0.64583333333575865</v>
      </c>
      <c r="AP578" s="1">
        <f t="shared" si="178"/>
        <v>8</v>
      </c>
      <c r="AQ578" s="1">
        <f t="shared" si="179"/>
        <v>8</v>
      </c>
      <c r="AR578" s="1">
        <f t="shared" si="180"/>
        <v>3</v>
      </c>
      <c r="AS578" s="1">
        <f t="shared" si="181"/>
        <v>10</v>
      </c>
      <c r="AT578" s="1">
        <f t="shared" si="182"/>
        <v>10</v>
      </c>
      <c r="AU578" s="1">
        <f t="shared" si="183"/>
        <v>0</v>
      </c>
      <c r="AV578" s="1">
        <f t="shared" si="184"/>
        <v>0</v>
      </c>
      <c r="AW578" s="1">
        <f t="shared" si="185"/>
        <v>0</v>
      </c>
      <c r="AX578" s="1">
        <f t="shared" si="186"/>
        <v>7</v>
      </c>
      <c r="AY578" s="1">
        <f t="shared" si="187"/>
        <v>4</v>
      </c>
      <c r="AZ578" s="1">
        <f t="shared" si="188"/>
        <v>0</v>
      </c>
      <c r="BA578" s="1">
        <f t="shared" si="189"/>
        <v>3</v>
      </c>
      <c r="BB578" s="1">
        <f t="shared" si="190"/>
        <v>4</v>
      </c>
      <c r="BC578" s="21">
        <f t="shared" si="175"/>
        <v>7.8</v>
      </c>
      <c r="BD578" s="21">
        <f t="shared" si="176"/>
        <v>0</v>
      </c>
      <c r="BE578" s="21">
        <f t="shared" si="177"/>
        <v>4</v>
      </c>
      <c r="BF578" s="21">
        <f t="shared" si="191"/>
        <v>5.0999999999999996</v>
      </c>
      <c r="BG578" s="3" t="s">
        <v>4900</v>
      </c>
    </row>
    <row r="579" spans="1:59" ht="13" x14ac:dyDescent="0.15">
      <c r="A579" s="2">
        <v>43561.695553321755</v>
      </c>
      <c r="B579" s="3" t="s">
        <v>29</v>
      </c>
      <c r="C579" s="3" t="s">
        <v>5021</v>
      </c>
      <c r="D579" s="3" t="s">
        <v>4900</v>
      </c>
      <c r="E579" s="58" t="s">
        <v>4901</v>
      </c>
      <c r="F579" s="3" t="s">
        <v>100</v>
      </c>
      <c r="G579" s="3" t="s">
        <v>5022</v>
      </c>
      <c r="H579" s="3" t="s">
        <v>35</v>
      </c>
      <c r="I579" s="3">
        <v>4</v>
      </c>
      <c r="J579" s="5"/>
      <c r="K579" s="3">
        <v>4</v>
      </c>
      <c r="L579" s="3">
        <v>0.9</v>
      </c>
      <c r="M579" s="3">
        <v>0.6</v>
      </c>
      <c r="N579" s="3" t="s">
        <v>382</v>
      </c>
      <c r="O579" s="3" t="s">
        <v>191</v>
      </c>
      <c r="P579" s="5"/>
      <c r="Q579" s="3" t="s">
        <v>181</v>
      </c>
      <c r="R579" s="5"/>
      <c r="S579" s="3" t="s">
        <v>44</v>
      </c>
      <c r="T579" s="5"/>
      <c r="U579" s="3" t="s">
        <v>183</v>
      </c>
      <c r="V579" s="5"/>
      <c r="W579" s="3" t="s">
        <v>48</v>
      </c>
      <c r="X579" s="5"/>
      <c r="Y579" s="3" t="s">
        <v>50</v>
      </c>
      <c r="Z579" s="5"/>
      <c r="AA579" s="3" t="s">
        <v>777</v>
      </c>
      <c r="AB579" s="5"/>
      <c r="AC579" s="5"/>
      <c r="AD579" s="3" t="s">
        <v>343</v>
      </c>
      <c r="AE579" s="5"/>
      <c r="AF579" s="3" t="s">
        <v>275</v>
      </c>
      <c r="AG579" s="5"/>
      <c r="AH579" s="3">
        <v>1</v>
      </c>
      <c r="AI579" s="3">
        <v>1</v>
      </c>
      <c r="AJ579" s="5"/>
      <c r="AK579" s="3" t="s">
        <v>111</v>
      </c>
      <c r="AL579" s="5"/>
      <c r="AM579" s="3" t="s">
        <v>5023</v>
      </c>
      <c r="AN579" s="3" t="s">
        <v>5024</v>
      </c>
      <c r="AO579" s="6">
        <v>0.64583333333575865</v>
      </c>
      <c r="AP579" s="1">
        <f t="shared" si="178"/>
        <v>4</v>
      </c>
      <c r="AQ579" s="1">
        <f t="shared" si="179"/>
        <v>4</v>
      </c>
      <c r="AR579" s="1">
        <f t="shared" si="180"/>
        <v>0</v>
      </c>
      <c r="AS579" s="1">
        <f t="shared" si="181"/>
        <v>0</v>
      </c>
      <c r="AT579" s="1">
        <f t="shared" si="182"/>
        <v>5</v>
      </c>
      <c r="AU579" s="1">
        <f t="shared" si="183"/>
        <v>10</v>
      </c>
      <c r="AV579" s="1">
        <f t="shared" si="184"/>
        <v>0</v>
      </c>
      <c r="AW579" s="1">
        <f t="shared" si="185"/>
        <v>0</v>
      </c>
      <c r="AX579" s="1">
        <f t="shared" si="186"/>
        <v>0</v>
      </c>
      <c r="AY579" s="1">
        <f t="shared" si="187"/>
        <v>10</v>
      </c>
      <c r="AZ579" s="1">
        <f t="shared" si="188"/>
        <v>0</v>
      </c>
      <c r="BA579" s="1">
        <f t="shared" si="189"/>
        <v>1</v>
      </c>
      <c r="BB579" s="1">
        <f t="shared" si="190"/>
        <v>5</v>
      </c>
      <c r="BC579" s="21">
        <f t="shared" ref="BC579:BC642" si="192">((AP579*3)+(AQ579*3)+(AR579*3)+(AS579*3)+(AT579*3))/15</f>
        <v>2.6</v>
      </c>
      <c r="BD579" s="21">
        <f t="shared" ref="BD579:BD642" si="193">((AU579*3)+(AV579*2)+(AW579*1))/6</f>
        <v>5</v>
      </c>
      <c r="BE579" s="21">
        <f t="shared" ref="BE579:BE642" si="194">((AX579*2)+(AY579*1)+(AZ579*1)+(BA579*2))/6</f>
        <v>2</v>
      </c>
      <c r="BF579" s="21">
        <f t="shared" si="191"/>
        <v>3.2</v>
      </c>
      <c r="BG579" s="3" t="s">
        <v>4900</v>
      </c>
    </row>
    <row r="580" spans="1:59" ht="13" x14ac:dyDescent="0.15">
      <c r="A580" s="2">
        <v>43561.697055138888</v>
      </c>
      <c r="B580" s="3" t="s">
        <v>29</v>
      </c>
      <c r="C580" s="3" t="s">
        <v>5012</v>
      </c>
      <c r="D580" s="3" t="s">
        <v>4900</v>
      </c>
      <c r="E580" s="58" t="s">
        <v>4901</v>
      </c>
      <c r="F580" s="3" t="s">
        <v>178</v>
      </c>
      <c r="G580" s="3" t="s">
        <v>5025</v>
      </c>
      <c r="H580" s="3" t="s">
        <v>35</v>
      </c>
      <c r="I580" s="3" t="s">
        <v>223</v>
      </c>
      <c r="J580" s="5"/>
      <c r="K580" s="3" t="s">
        <v>68</v>
      </c>
      <c r="L580" s="4">
        <v>4.8</v>
      </c>
      <c r="M580" s="4">
        <v>1.8</v>
      </c>
      <c r="N580" s="5"/>
      <c r="O580" s="3" t="s">
        <v>87</v>
      </c>
      <c r="P580" s="5"/>
      <c r="Q580" s="3" t="s">
        <v>226</v>
      </c>
      <c r="R580" s="5"/>
      <c r="S580" s="3" t="s">
        <v>560</v>
      </c>
      <c r="T580" s="5"/>
      <c r="U580" s="3">
        <v>8</v>
      </c>
      <c r="V580" s="5"/>
      <c r="W580" s="3" t="s">
        <v>48</v>
      </c>
      <c r="X580" s="5"/>
      <c r="Y580" s="3" t="s">
        <v>50</v>
      </c>
      <c r="Z580" s="5"/>
      <c r="AA580" s="3">
        <v>8</v>
      </c>
      <c r="AB580" s="3">
        <v>68</v>
      </c>
      <c r="AC580" s="5"/>
      <c r="AD580" s="3" t="s">
        <v>343</v>
      </c>
      <c r="AE580" s="5"/>
      <c r="AF580" s="3" t="s">
        <v>275</v>
      </c>
      <c r="AG580" s="5"/>
      <c r="AH580" s="3" t="s">
        <v>197</v>
      </c>
      <c r="AI580" s="3">
        <v>2</v>
      </c>
      <c r="AJ580" s="5"/>
      <c r="AK580" s="3" t="s">
        <v>60</v>
      </c>
      <c r="AL580" s="5"/>
      <c r="AM580" s="11" t="s">
        <v>5026</v>
      </c>
      <c r="AN580" s="3" t="s">
        <v>5016</v>
      </c>
      <c r="AO580" s="6">
        <v>0.64930555555474712</v>
      </c>
      <c r="AP580" s="1">
        <f t="shared" si="178"/>
        <v>10</v>
      </c>
      <c r="AQ580" s="1">
        <f t="shared" si="179"/>
        <v>10</v>
      </c>
      <c r="AR580" s="1">
        <f t="shared" si="180"/>
        <v>10</v>
      </c>
      <c r="AS580" s="1">
        <f t="shared" si="181"/>
        <v>10</v>
      </c>
      <c r="AT580" s="1">
        <f t="shared" si="182"/>
        <v>10</v>
      </c>
      <c r="AU580" s="1">
        <f t="shared" si="183"/>
        <v>8</v>
      </c>
      <c r="AV580" s="1">
        <f t="shared" si="184"/>
        <v>0</v>
      </c>
      <c r="AW580" s="1">
        <f t="shared" si="185"/>
        <v>0</v>
      </c>
      <c r="AX580" s="1">
        <f t="shared" si="186"/>
        <v>8</v>
      </c>
      <c r="AY580" s="1">
        <f t="shared" si="187"/>
        <v>10</v>
      </c>
      <c r="AZ580" s="1">
        <f t="shared" si="188"/>
        <v>0</v>
      </c>
      <c r="BA580" s="1">
        <f t="shared" si="189"/>
        <v>5</v>
      </c>
      <c r="BB580" s="1">
        <f t="shared" si="190"/>
        <v>10</v>
      </c>
      <c r="BC580" s="21">
        <f t="shared" si="192"/>
        <v>10</v>
      </c>
      <c r="BD580" s="21">
        <f t="shared" si="193"/>
        <v>4</v>
      </c>
      <c r="BE580" s="21">
        <f t="shared" si="194"/>
        <v>6</v>
      </c>
      <c r="BF580" s="21">
        <f t="shared" si="191"/>
        <v>8</v>
      </c>
      <c r="BG580" s="3" t="s">
        <v>4900</v>
      </c>
    </row>
    <row r="581" spans="1:59" ht="13" x14ac:dyDescent="0.15">
      <c r="A581" s="2">
        <v>43561.701670740746</v>
      </c>
      <c r="B581" s="3" t="s">
        <v>29</v>
      </c>
      <c r="C581" s="3" t="s">
        <v>5027</v>
      </c>
      <c r="D581" s="3" t="s">
        <v>4900</v>
      </c>
      <c r="E581" s="58" t="s">
        <v>4901</v>
      </c>
      <c r="F581" s="3" t="s">
        <v>315</v>
      </c>
      <c r="G581" s="3" t="s">
        <v>5028</v>
      </c>
      <c r="H581" s="3" t="s">
        <v>35</v>
      </c>
      <c r="I581" s="3">
        <v>7</v>
      </c>
      <c r="J581" s="5"/>
      <c r="K581" s="3">
        <v>8</v>
      </c>
      <c r="L581" s="3">
        <v>2.86</v>
      </c>
      <c r="M581" s="3">
        <v>1.1599999999999999</v>
      </c>
      <c r="N581" s="5"/>
      <c r="O581" s="3">
        <v>8</v>
      </c>
      <c r="P581" s="5"/>
      <c r="Q581" s="3">
        <v>8</v>
      </c>
      <c r="R581" s="5"/>
      <c r="S581" s="3" t="s">
        <v>44</v>
      </c>
      <c r="T581" s="5"/>
      <c r="U581" s="3">
        <v>7</v>
      </c>
      <c r="V581" s="5"/>
      <c r="W581" s="3" t="s">
        <v>48</v>
      </c>
      <c r="X581" s="5"/>
      <c r="Y581" s="3" t="s">
        <v>50</v>
      </c>
      <c r="Z581" s="5"/>
      <c r="AA581" s="3" t="s">
        <v>52</v>
      </c>
      <c r="AB581" s="3">
        <v>75</v>
      </c>
      <c r="AC581" s="5"/>
      <c r="AD581" s="3">
        <v>9</v>
      </c>
      <c r="AE581" s="5"/>
      <c r="AF581" s="3">
        <v>3</v>
      </c>
      <c r="AG581" s="5"/>
      <c r="AH581" s="3" t="s">
        <v>197</v>
      </c>
      <c r="AI581" s="3">
        <v>22</v>
      </c>
      <c r="AJ581" s="5"/>
      <c r="AK581" s="3">
        <v>9</v>
      </c>
      <c r="AL581" s="5"/>
      <c r="AM581" s="3" t="s">
        <v>5029</v>
      </c>
      <c r="AN581" s="3" t="s">
        <v>5030</v>
      </c>
      <c r="AO581" s="6">
        <v>0.625</v>
      </c>
      <c r="AP581" s="1">
        <f t="shared" si="178"/>
        <v>7</v>
      </c>
      <c r="AQ581" s="1">
        <f t="shared" si="179"/>
        <v>8</v>
      </c>
      <c r="AR581" s="1">
        <f t="shared" si="180"/>
        <v>8</v>
      </c>
      <c r="AS581" s="1">
        <f t="shared" si="181"/>
        <v>8</v>
      </c>
      <c r="AT581" s="1">
        <f t="shared" si="182"/>
        <v>5</v>
      </c>
      <c r="AU581" s="1">
        <f t="shared" si="183"/>
        <v>7</v>
      </c>
      <c r="AV581" s="1">
        <f t="shared" si="184"/>
        <v>0</v>
      </c>
      <c r="AW581" s="1">
        <f t="shared" si="185"/>
        <v>0</v>
      </c>
      <c r="AX581" s="1">
        <f t="shared" si="186"/>
        <v>5</v>
      </c>
      <c r="AY581" s="1">
        <f t="shared" si="187"/>
        <v>9</v>
      </c>
      <c r="AZ581" s="1">
        <f t="shared" si="188"/>
        <v>3</v>
      </c>
      <c r="BA581" s="1">
        <f t="shared" si="189"/>
        <v>5</v>
      </c>
      <c r="BB581" s="1">
        <f t="shared" si="190"/>
        <v>9</v>
      </c>
      <c r="BC581" s="21">
        <f t="shared" si="192"/>
        <v>7.2</v>
      </c>
      <c r="BD581" s="21">
        <f t="shared" si="193"/>
        <v>3.5</v>
      </c>
      <c r="BE581" s="21">
        <f t="shared" si="194"/>
        <v>5.333333333333333</v>
      </c>
      <c r="BF581" s="21">
        <f t="shared" si="191"/>
        <v>6.2666666666666666</v>
      </c>
      <c r="BG581" s="3" t="s">
        <v>4900</v>
      </c>
    </row>
    <row r="582" spans="1:59" ht="13" x14ac:dyDescent="0.15">
      <c r="A582" s="2">
        <v>43561.704853333329</v>
      </c>
      <c r="B582" s="3" t="s">
        <v>29</v>
      </c>
      <c r="C582" s="3" t="s">
        <v>5012</v>
      </c>
      <c r="D582" s="3" t="s">
        <v>4900</v>
      </c>
      <c r="E582" s="58" t="s">
        <v>4901</v>
      </c>
      <c r="F582" s="3" t="s">
        <v>178</v>
      </c>
      <c r="G582" s="3" t="s">
        <v>5031</v>
      </c>
      <c r="H582" s="3" t="s">
        <v>264</v>
      </c>
      <c r="I582" s="3" t="s">
        <v>36</v>
      </c>
      <c r="J582" s="5"/>
      <c r="K582" s="3" t="s">
        <v>38</v>
      </c>
      <c r="L582" s="4">
        <v>1.6</v>
      </c>
      <c r="M582" s="4">
        <v>1.6</v>
      </c>
      <c r="N582" s="5"/>
      <c r="O582" s="3">
        <v>9</v>
      </c>
      <c r="P582" s="5"/>
      <c r="Q582" s="3" t="s">
        <v>226</v>
      </c>
      <c r="R582" s="5"/>
      <c r="S582" s="3">
        <v>8</v>
      </c>
      <c r="T582" s="5"/>
      <c r="U582" s="3" t="s">
        <v>91</v>
      </c>
      <c r="V582" s="5"/>
      <c r="W582" s="3" t="s">
        <v>48</v>
      </c>
      <c r="X582" s="5"/>
      <c r="Y582" s="3" t="s">
        <v>50</v>
      </c>
      <c r="Z582" s="5"/>
      <c r="AA582" s="3" t="s">
        <v>291</v>
      </c>
      <c r="AB582" s="3">
        <v>62</v>
      </c>
      <c r="AC582" s="5"/>
      <c r="AD582" s="3" t="s">
        <v>343</v>
      </c>
      <c r="AE582" s="5"/>
      <c r="AF582" s="3" t="s">
        <v>275</v>
      </c>
      <c r="AG582" s="5"/>
      <c r="AH582" s="3" t="s">
        <v>58</v>
      </c>
      <c r="AI582" s="3">
        <v>0</v>
      </c>
      <c r="AJ582" s="5"/>
      <c r="AK582" s="3" t="s">
        <v>60</v>
      </c>
      <c r="AL582" s="5"/>
      <c r="AM582" s="11" t="s">
        <v>5032</v>
      </c>
      <c r="AN582" s="3" t="s">
        <v>5016</v>
      </c>
      <c r="AO582" s="6">
        <v>0.65763888889341615</v>
      </c>
      <c r="AP582" s="1">
        <f t="shared" si="178"/>
        <v>5</v>
      </c>
      <c r="AQ582" s="1">
        <f t="shared" si="179"/>
        <v>5</v>
      </c>
      <c r="AR582" s="1">
        <f t="shared" si="180"/>
        <v>9</v>
      </c>
      <c r="AS582" s="1">
        <f t="shared" si="181"/>
        <v>10</v>
      </c>
      <c r="AT582" s="1">
        <f t="shared" si="182"/>
        <v>8</v>
      </c>
      <c r="AU582" s="1">
        <f t="shared" si="183"/>
        <v>0</v>
      </c>
      <c r="AV582" s="1">
        <f t="shared" si="184"/>
        <v>0</v>
      </c>
      <c r="AW582" s="1">
        <f t="shared" si="185"/>
        <v>0</v>
      </c>
      <c r="AX582" s="1">
        <f t="shared" si="186"/>
        <v>10</v>
      </c>
      <c r="AY582" s="1">
        <f t="shared" si="187"/>
        <v>10</v>
      </c>
      <c r="AZ582" s="1">
        <f t="shared" si="188"/>
        <v>0</v>
      </c>
      <c r="BA582" s="1">
        <f t="shared" si="189"/>
        <v>0</v>
      </c>
      <c r="BB582" s="1">
        <f t="shared" si="190"/>
        <v>10</v>
      </c>
      <c r="BC582" s="21">
        <f t="shared" si="192"/>
        <v>7.4</v>
      </c>
      <c r="BD582" s="21">
        <f t="shared" si="193"/>
        <v>0</v>
      </c>
      <c r="BE582" s="21">
        <f t="shared" si="194"/>
        <v>5</v>
      </c>
      <c r="BF582" s="21">
        <f t="shared" si="191"/>
        <v>5.7</v>
      </c>
      <c r="BG582" s="3" t="s">
        <v>4900</v>
      </c>
    </row>
    <row r="583" spans="1:59" ht="13" x14ac:dyDescent="0.15">
      <c r="A583" s="2">
        <v>43561.708302511572</v>
      </c>
      <c r="B583" s="3" t="s">
        <v>29</v>
      </c>
      <c r="C583" s="3" t="s">
        <v>5033</v>
      </c>
      <c r="D583" s="3" t="s">
        <v>4900</v>
      </c>
      <c r="E583" s="58" t="s">
        <v>4901</v>
      </c>
      <c r="F583" s="3" t="s">
        <v>178</v>
      </c>
      <c r="G583" s="3" t="s">
        <v>5034</v>
      </c>
      <c r="H583" s="3" t="s">
        <v>35</v>
      </c>
      <c r="I583" s="3" t="s">
        <v>223</v>
      </c>
      <c r="J583" s="3" t="s">
        <v>5035</v>
      </c>
      <c r="K583" s="3" t="s">
        <v>68</v>
      </c>
      <c r="L583" s="3">
        <v>3</v>
      </c>
      <c r="M583" s="3">
        <v>1.2</v>
      </c>
      <c r="N583" s="3" t="s">
        <v>5036</v>
      </c>
      <c r="O583" s="3">
        <v>8</v>
      </c>
      <c r="P583" s="5"/>
      <c r="Q583" s="3" t="s">
        <v>226</v>
      </c>
      <c r="R583" s="5"/>
      <c r="S583" s="3">
        <v>7</v>
      </c>
      <c r="T583" s="5"/>
      <c r="U583" s="3" t="s">
        <v>91</v>
      </c>
      <c r="V583" s="5"/>
      <c r="W583" s="3" t="s">
        <v>48</v>
      </c>
      <c r="X583" s="5"/>
      <c r="Y583" s="3" t="s">
        <v>50</v>
      </c>
      <c r="Z583" s="5"/>
      <c r="AA583" s="3" t="s">
        <v>52</v>
      </c>
      <c r="AB583" s="5"/>
      <c r="AC583" s="5"/>
      <c r="AD583" s="3" t="s">
        <v>343</v>
      </c>
      <c r="AE583" s="5"/>
      <c r="AF583" s="3" t="s">
        <v>275</v>
      </c>
      <c r="AG583" s="5"/>
      <c r="AH583" s="3" t="s">
        <v>58</v>
      </c>
      <c r="AI583" s="5"/>
      <c r="AJ583" s="5"/>
      <c r="AK583" s="3">
        <v>6</v>
      </c>
      <c r="AL583" s="5"/>
      <c r="AM583" s="3" t="s">
        <v>5037</v>
      </c>
      <c r="AN583" s="3" t="s">
        <v>5038</v>
      </c>
      <c r="AO583" s="6">
        <v>0.65625</v>
      </c>
      <c r="AP583" s="1">
        <f t="shared" si="178"/>
        <v>10</v>
      </c>
      <c r="AQ583" s="1">
        <f t="shared" si="179"/>
        <v>10</v>
      </c>
      <c r="AR583" s="1">
        <f t="shared" si="180"/>
        <v>8</v>
      </c>
      <c r="AS583" s="1">
        <f t="shared" si="181"/>
        <v>10</v>
      </c>
      <c r="AT583" s="1">
        <f t="shared" si="182"/>
        <v>7</v>
      </c>
      <c r="AU583" s="1">
        <f t="shared" si="183"/>
        <v>0</v>
      </c>
      <c r="AV583" s="1">
        <f t="shared" si="184"/>
        <v>0</v>
      </c>
      <c r="AW583" s="1">
        <f t="shared" si="185"/>
        <v>0</v>
      </c>
      <c r="AX583" s="1">
        <f t="shared" si="186"/>
        <v>5</v>
      </c>
      <c r="AY583" s="1">
        <f t="shared" si="187"/>
        <v>10</v>
      </c>
      <c r="AZ583" s="1">
        <f t="shared" si="188"/>
        <v>0</v>
      </c>
      <c r="BA583" s="1">
        <f t="shared" si="189"/>
        <v>0</v>
      </c>
      <c r="BB583" s="1">
        <f t="shared" si="190"/>
        <v>6</v>
      </c>
      <c r="BC583" s="21">
        <f t="shared" si="192"/>
        <v>9</v>
      </c>
      <c r="BD583" s="21">
        <f t="shared" si="193"/>
        <v>0</v>
      </c>
      <c r="BE583" s="21">
        <f t="shared" si="194"/>
        <v>3.3333333333333335</v>
      </c>
      <c r="BF583" s="21">
        <f t="shared" si="191"/>
        <v>5.7666666666666666</v>
      </c>
      <c r="BG583" s="3" t="s">
        <v>4900</v>
      </c>
    </row>
    <row r="584" spans="1:59" ht="13" x14ac:dyDescent="0.15">
      <c r="A584" s="2">
        <v>43561.709940555556</v>
      </c>
      <c r="B584" s="3" t="s">
        <v>29</v>
      </c>
      <c r="C584" s="3" t="s">
        <v>5012</v>
      </c>
      <c r="D584" s="3" t="s">
        <v>4900</v>
      </c>
      <c r="E584" s="58" t="s">
        <v>4901</v>
      </c>
      <c r="F584" s="3" t="s">
        <v>178</v>
      </c>
      <c r="G584" s="3" t="s">
        <v>5039</v>
      </c>
      <c r="H584" s="3" t="s">
        <v>264</v>
      </c>
      <c r="I584" s="3" t="s">
        <v>223</v>
      </c>
      <c r="J584" s="5"/>
      <c r="K584" s="3">
        <v>6</v>
      </c>
      <c r="L584" s="4">
        <v>1.9</v>
      </c>
      <c r="M584" s="3">
        <v>1.47</v>
      </c>
      <c r="N584" s="5"/>
      <c r="O584" s="3" t="s">
        <v>87</v>
      </c>
      <c r="P584" s="5"/>
      <c r="Q584" s="3" t="s">
        <v>226</v>
      </c>
      <c r="R584" s="5"/>
      <c r="S584" s="3" t="s">
        <v>560</v>
      </c>
      <c r="T584" s="5"/>
      <c r="U584" s="3">
        <v>8</v>
      </c>
      <c r="V584" s="3" t="s">
        <v>5040</v>
      </c>
      <c r="W584" s="3" t="s">
        <v>48</v>
      </c>
      <c r="X584" s="5"/>
      <c r="Y584" s="3" t="s">
        <v>50</v>
      </c>
      <c r="Z584" s="5"/>
      <c r="AA584" s="3" t="s">
        <v>291</v>
      </c>
      <c r="AB584" s="3">
        <v>62</v>
      </c>
      <c r="AC584" s="5"/>
      <c r="AD584" s="3" t="s">
        <v>343</v>
      </c>
      <c r="AE584" s="5"/>
      <c r="AF584" s="3" t="s">
        <v>275</v>
      </c>
      <c r="AG584" s="5"/>
      <c r="AH584" s="3" t="s">
        <v>58</v>
      </c>
      <c r="AI584" s="3">
        <v>0</v>
      </c>
      <c r="AJ584" s="5"/>
      <c r="AK584" s="3" t="s">
        <v>60</v>
      </c>
      <c r="AL584" s="5"/>
      <c r="AM584" s="11" t="s">
        <v>5041</v>
      </c>
      <c r="AN584" s="3" t="s">
        <v>5016</v>
      </c>
      <c r="AO584" s="6">
        <v>0.663888888884685</v>
      </c>
      <c r="AP584" s="1">
        <f t="shared" si="178"/>
        <v>10</v>
      </c>
      <c r="AQ584" s="1">
        <f t="shared" si="179"/>
        <v>6</v>
      </c>
      <c r="AR584" s="1">
        <f t="shared" si="180"/>
        <v>10</v>
      </c>
      <c r="AS584" s="1">
        <f t="shared" si="181"/>
        <v>10</v>
      </c>
      <c r="AT584" s="1">
        <f t="shared" si="182"/>
        <v>10</v>
      </c>
      <c r="AU584" s="1">
        <f t="shared" si="183"/>
        <v>8</v>
      </c>
      <c r="AV584" s="1">
        <f t="shared" si="184"/>
        <v>0</v>
      </c>
      <c r="AW584" s="1">
        <f t="shared" si="185"/>
        <v>0</v>
      </c>
      <c r="AX584" s="1">
        <f t="shared" si="186"/>
        <v>10</v>
      </c>
      <c r="AY584" s="1">
        <f t="shared" si="187"/>
        <v>10</v>
      </c>
      <c r="AZ584" s="1">
        <f t="shared" si="188"/>
        <v>0</v>
      </c>
      <c r="BA584" s="1">
        <f t="shared" si="189"/>
        <v>0</v>
      </c>
      <c r="BB584" s="1">
        <f t="shared" si="190"/>
        <v>10</v>
      </c>
      <c r="BC584" s="21">
        <f t="shared" si="192"/>
        <v>9.1999999999999993</v>
      </c>
      <c r="BD584" s="21">
        <f t="shared" si="193"/>
        <v>4</v>
      </c>
      <c r="BE584" s="21">
        <f t="shared" si="194"/>
        <v>5</v>
      </c>
      <c r="BF584" s="21">
        <f t="shared" si="191"/>
        <v>7.4</v>
      </c>
      <c r="BG584" s="3" t="s">
        <v>4900</v>
      </c>
    </row>
    <row r="585" spans="1:59" ht="13" hidden="1" x14ac:dyDescent="0.15">
      <c r="A585" s="2">
        <v>43561.712221006943</v>
      </c>
      <c r="B585" s="3" t="s">
        <v>770</v>
      </c>
      <c r="C585" s="3" t="s">
        <v>5021</v>
      </c>
      <c r="D585" s="3" t="s">
        <v>4900</v>
      </c>
      <c r="E585" s="3" t="s">
        <v>4901</v>
      </c>
      <c r="F585" s="3" t="s">
        <v>178</v>
      </c>
      <c r="G585" s="3" t="s">
        <v>5042</v>
      </c>
      <c r="H585" s="3" t="s">
        <v>35</v>
      </c>
      <c r="I585" s="3" t="s">
        <v>223</v>
      </c>
      <c r="J585" s="5"/>
      <c r="K585" s="3" t="s">
        <v>68</v>
      </c>
      <c r="L585" s="3">
        <v>6.3</v>
      </c>
      <c r="M585" s="3">
        <v>4</v>
      </c>
      <c r="N585" s="5"/>
      <c r="O585" s="3" t="s">
        <v>87</v>
      </c>
      <c r="P585" s="5"/>
      <c r="Q585" s="5"/>
      <c r="R585" s="5"/>
      <c r="S585" s="3" t="s">
        <v>560</v>
      </c>
      <c r="T585" s="3" t="s">
        <v>5043</v>
      </c>
      <c r="U585" s="3" t="s">
        <v>91</v>
      </c>
      <c r="V585" s="5"/>
      <c r="W585" s="3" t="s">
        <v>48</v>
      </c>
      <c r="X585" s="5"/>
      <c r="Y585" s="3" t="s">
        <v>50</v>
      </c>
      <c r="Z585" s="5"/>
      <c r="AA585" s="3">
        <v>8</v>
      </c>
      <c r="AB585" s="5"/>
      <c r="AC585" s="5"/>
      <c r="AD585" s="3">
        <v>8</v>
      </c>
      <c r="AE585" s="5"/>
      <c r="AF585" s="3" t="s">
        <v>275</v>
      </c>
      <c r="AG585" s="5"/>
      <c r="AH585" s="3" t="s">
        <v>58</v>
      </c>
      <c r="AI585" s="3">
        <v>0</v>
      </c>
      <c r="AJ585" s="5"/>
      <c r="AK585" s="3" t="s">
        <v>60</v>
      </c>
      <c r="AL585" s="5"/>
      <c r="AM585" s="11" t="s">
        <v>5044</v>
      </c>
      <c r="AN585" s="3" t="s">
        <v>5045</v>
      </c>
      <c r="AO585" s="6">
        <v>0.66666666666424135</v>
      </c>
      <c r="AP585" s="1">
        <f t="shared" si="178"/>
        <v>10</v>
      </c>
      <c r="AQ585" s="1">
        <f t="shared" si="179"/>
        <v>10</v>
      </c>
      <c r="AR585" s="1">
        <f t="shared" si="180"/>
        <v>10</v>
      </c>
      <c r="AS585" s="1" t="e">
        <f t="shared" si="181"/>
        <v>#VALUE!</v>
      </c>
      <c r="AT585" s="1">
        <f t="shared" si="182"/>
        <v>10</v>
      </c>
      <c r="AU585" s="1">
        <f t="shared" si="183"/>
        <v>0</v>
      </c>
      <c r="AV585" s="1">
        <f t="shared" si="184"/>
        <v>0</v>
      </c>
      <c r="AW585" s="1">
        <f t="shared" si="185"/>
        <v>0</v>
      </c>
      <c r="AX585" s="1">
        <f t="shared" si="186"/>
        <v>8</v>
      </c>
      <c r="AY585" s="1">
        <f t="shared" si="187"/>
        <v>8</v>
      </c>
      <c r="AZ585" s="1">
        <f t="shared" si="188"/>
        <v>0</v>
      </c>
      <c r="BA585" s="1">
        <f t="shared" si="189"/>
        <v>0</v>
      </c>
      <c r="BB585" s="1">
        <f t="shared" si="190"/>
        <v>10</v>
      </c>
      <c r="BC585" s="21" t="e">
        <f t="shared" si="192"/>
        <v>#VALUE!</v>
      </c>
      <c r="BD585" s="21">
        <f t="shared" si="193"/>
        <v>0</v>
      </c>
      <c r="BE585" s="21">
        <f t="shared" si="194"/>
        <v>4</v>
      </c>
      <c r="BF585" s="21" t="e">
        <f t="shared" si="191"/>
        <v>#VALUE!</v>
      </c>
      <c r="BG585" s="3" t="s">
        <v>4900</v>
      </c>
    </row>
    <row r="586" spans="1:59" ht="13" x14ac:dyDescent="0.15">
      <c r="A586" s="2">
        <v>43561.714693530092</v>
      </c>
      <c r="B586" s="3" t="s">
        <v>29</v>
      </c>
      <c r="C586" s="3" t="s">
        <v>5012</v>
      </c>
      <c r="D586" s="3" t="s">
        <v>4900</v>
      </c>
      <c r="E586" s="58" t="s">
        <v>4901</v>
      </c>
      <c r="F586" s="3" t="s">
        <v>178</v>
      </c>
      <c r="G586" s="3" t="s">
        <v>5039</v>
      </c>
      <c r="H586" s="3" t="s">
        <v>264</v>
      </c>
      <c r="I586" s="3" t="s">
        <v>223</v>
      </c>
      <c r="J586" s="5"/>
      <c r="K586" s="3" t="s">
        <v>38</v>
      </c>
      <c r="L586" s="4">
        <v>1.9</v>
      </c>
      <c r="M586" s="3">
        <v>1.47</v>
      </c>
      <c r="N586" s="5"/>
      <c r="O586" s="3" t="s">
        <v>87</v>
      </c>
      <c r="P586" s="5"/>
      <c r="Q586" s="3" t="s">
        <v>226</v>
      </c>
      <c r="R586" s="5"/>
      <c r="S586" s="3" t="s">
        <v>44</v>
      </c>
      <c r="T586" s="5"/>
      <c r="U586" s="3" t="s">
        <v>183</v>
      </c>
      <c r="V586" s="3" t="s">
        <v>5046</v>
      </c>
      <c r="W586" s="3" t="s">
        <v>48</v>
      </c>
      <c r="X586" s="5"/>
      <c r="Y586" s="3" t="s">
        <v>50</v>
      </c>
      <c r="Z586" s="5"/>
      <c r="AA586" s="3" t="s">
        <v>291</v>
      </c>
      <c r="AB586" s="3">
        <v>62</v>
      </c>
      <c r="AC586" s="5"/>
      <c r="AD586" s="3" t="s">
        <v>343</v>
      </c>
      <c r="AE586" s="5"/>
      <c r="AF586" s="3" t="s">
        <v>275</v>
      </c>
      <c r="AG586" s="5"/>
      <c r="AH586" s="3" t="s">
        <v>58</v>
      </c>
      <c r="AI586" s="3">
        <v>0</v>
      </c>
      <c r="AJ586" s="5"/>
      <c r="AK586" s="3" t="s">
        <v>60</v>
      </c>
      <c r="AL586" s="5"/>
      <c r="AM586" s="11" t="s">
        <v>5047</v>
      </c>
      <c r="AN586" s="3" t="s">
        <v>5016</v>
      </c>
      <c r="AO586" s="6">
        <v>0.66944444444379769</v>
      </c>
      <c r="AP586" s="1">
        <f t="shared" si="178"/>
        <v>10</v>
      </c>
      <c r="AQ586" s="1">
        <f t="shared" si="179"/>
        <v>5</v>
      </c>
      <c r="AR586" s="1">
        <f t="shared" si="180"/>
        <v>10</v>
      </c>
      <c r="AS586" s="1">
        <f t="shared" si="181"/>
        <v>10</v>
      </c>
      <c r="AT586" s="1">
        <f t="shared" si="182"/>
        <v>5</v>
      </c>
      <c r="AU586" s="1">
        <f t="shared" si="183"/>
        <v>10</v>
      </c>
      <c r="AV586" s="1">
        <f t="shared" si="184"/>
        <v>0</v>
      </c>
      <c r="AW586" s="1">
        <f t="shared" si="185"/>
        <v>0</v>
      </c>
      <c r="AX586" s="1">
        <f t="shared" si="186"/>
        <v>10</v>
      </c>
      <c r="AY586" s="1">
        <f t="shared" si="187"/>
        <v>10</v>
      </c>
      <c r="AZ586" s="1">
        <f t="shared" si="188"/>
        <v>0</v>
      </c>
      <c r="BA586" s="1">
        <f t="shared" si="189"/>
        <v>0</v>
      </c>
      <c r="BB586" s="1">
        <f t="shared" si="190"/>
        <v>10</v>
      </c>
      <c r="BC586" s="21">
        <f t="shared" si="192"/>
        <v>8</v>
      </c>
      <c r="BD586" s="21">
        <f t="shared" si="193"/>
        <v>5</v>
      </c>
      <c r="BE586" s="21">
        <f t="shared" si="194"/>
        <v>5</v>
      </c>
      <c r="BF586" s="21">
        <f t="shared" si="191"/>
        <v>7</v>
      </c>
      <c r="BG586" s="3" t="s">
        <v>4900</v>
      </c>
    </row>
    <row r="587" spans="1:59" ht="13" x14ac:dyDescent="0.15">
      <c r="A587" s="2">
        <v>43561.716409432869</v>
      </c>
      <c r="B587" s="3" t="s">
        <v>29</v>
      </c>
      <c r="C587" s="3" t="s">
        <v>5048</v>
      </c>
      <c r="D587" s="3" t="s">
        <v>4900</v>
      </c>
      <c r="E587" s="58" t="s">
        <v>4901</v>
      </c>
      <c r="F587" s="3" t="s">
        <v>168</v>
      </c>
      <c r="G587" s="3" t="s">
        <v>5049</v>
      </c>
      <c r="H587" s="3" t="s">
        <v>35</v>
      </c>
      <c r="I587" s="3">
        <v>3</v>
      </c>
      <c r="J587" s="5"/>
      <c r="K587" s="3">
        <v>6</v>
      </c>
      <c r="L587" s="3">
        <v>2.5</v>
      </c>
      <c r="M587" s="4">
        <v>1.1000000000000001</v>
      </c>
      <c r="N587" s="5"/>
      <c r="O587" s="3">
        <v>6</v>
      </c>
      <c r="P587" s="5"/>
      <c r="Q587" s="3">
        <v>3</v>
      </c>
      <c r="R587" s="5"/>
      <c r="S587" s="3" t="s">
        <v>90</v>
      </c>
      <c r="T587" s="5"/>
      <c r="U587" s="3" t="s">
        <v>46</v>
      </c>
      <c r="V587" s="5"/>
      <c r="W587" s="3" t="s">
        <v>48</v>
      </c>
      <c r="X587" s="5"/>
      <c r="Y587" s="3" t="s">
        <v>50</v>
      </c>
      <c r="Z587" s="5"/>
      <c r="AA587" s="3" t="s">
        <v>52</v>
      </c>
      <c r="AB587" s="5"/>
      <c r="AC587" s="5"/>
      <c r="AD587" s="3">
        <v>8</v>
      </c>
      <c r="AE587" s="5"/>
      <c r="AF587" s="3" t="s">
        <v>275</v>
      </c>
      <c r="AG587" s="5"/>
      <c r="AH587" s="3" t="s">
        <v>58</v>
      </c>
      <c r="AI587" s="5"/>
      <c r="AJ587" s="5"/>
      <c r="AK587" s="3">
        <v>8</v>
      </c>
      <c r="AL587" s="5"/>
      <c r="AM587" s="3" t="s">
        <v>5050</v>
      </c>
      <c r="AN587" s="3" t="s">
        <v>4907</v>
      </c>
      <c r="AO587" s="6">
        <v>0.66944444444379769</v>
      </c>
      <c r="AP587" s="1">
        <f t="shared" si="178"/>
        <v>3</v>
      </c>
      <c r="AQ587" s="1">
        <f t="shared" si="179"/>
        <v>6</v>
      </c>
      <c r="AR587" s="1">
        <f t="shared" si="180"/>
        <v>6</v>
      </c>
      <c r="AS587" s="1">
        <f t="shared" si="181"/>
        <v>3</v>
      </c>
      <c r="AT587" s="1">
        <f t="shared" si="182"/>
        <v>0</v>
      </c>
      <c r="AU587" s="1">
        <f t="shared" si="183"/>
        <v>5</v>
      </c>
      <c r="AV587" s="1">
        <f t="shared" si="184"/>
        <v>0</v>
      </c>
      <c r="AW587" s="1">
        <f t="shared" si="185"/>
        <v>0</v>
      </c>
      <c r="AX587" s="1">
        <f t="shared" si="186"/>
        <v>5</v>
      </c>
      <c r="AY587" s="1">
        <f t="shared" si="187"/>
        <v>8</v>
      </c>
      <c r="AZ587" s="1">
        <f t="shared" si="188"/>
        <v>0</v>
      </c>
      <c r="BA587" s="1">
        <f t="shared" si="189"/>
        <v>0</v>
      </c>
      <c r="BB587" s="1">
        <f t="shared" si="190"/>
        <v>8</v>
      </c>
      <c r="BC587" s="21">
        <f t="shared" si="192"/>
        <v>3.6</v>
      </c>
      <c r="BD587" s="21">
        <f t="shared" si="193"/>
        <v>2.5</v>
      </c>
      <c r="BE587" s="21">
        <f t="shared" si="194"/>
        <v>3</v>
      </c>
      <c r="BF587" s="21">
        <f t="shared" si="191"/>
        <v>3.7</v>
      </c>
      <c r="BG587" s="3" t="s">
        <v>4900</v>
      </c>
    </row>
    <row r="588" spans="1:59" ht="13" x14ac:dyDescent="0.15">
      <c r="A588" s="2">
        <v>43561.718432199079</v>
      </c>
      <c r="B588" s="3" t="s">
        <v>29</v>
      </c>
      <c r="C588" s="3" t="s">
        <v>5021</v>
      </c>
      <c r="D588" s="3" t="s">
        <v>4900</v>
      </c>
      <c r="E588" s="58" t="s">
        <v>4901</v>
      </c>
      <c r="F588" s="3" t="s">
        <v>64</v>
      </c>
      <c r="G588" s="3" t="s">
        <v>5051</v>
      </c>
      <c r="H588" s="3" t="s">
        <v>66</v>
      </c>
      <c r="I588" s="3" t="s">
        <v>36</v>
      </c>
      <c r="J588" s="5"/>
      <c r="K588" s="3" t="s">
        <v>68</v>
      </c>
      <c r="L588" s="3">
        <v>4.2</v>
      </c>
      <c r="M588" s="3">
        <v>3.4</v>
      </c>
      <c r="N588" s="5"/>
      <c r="O588" s="3" t="s">
        <v>87</v>
      </c>
      <c r="P588" s="5"/>
      <c r="Q588" s="3" t="s">
        <v>226</v>
      </c>
      <c r="R588" s="5"/>
      <c r="S588" s="3" t="s">
        <v>90</v>
      </c>
      <c r="T588" s="5"/>
      <c r="U588" s="3" t="s">
        <v>183</v>
      </c>
      <c r="V588" s="5"/>
      <c r="W588" s="3" t="s">
        <v>48</v>
      </c>
      <c r="X588" s="5"/>
      <c r="Y588" s="3">
        <v>3</v>
      </c>
      <c r="Z588" s="5"/>
      <c r="AA588" s="3">
        <v>1</v>
      </c>
      <c r="AB588" s="5"/>
      <c r="AC588" s="5"/>
      <c r="AD588" s="3" t="s">
        <v>54</v>
      </c>
      <c r="AE588" s="5"/>
      <c r="AF588" s="3" t="s">
        <v>275</v>
      </c>
      <c r="AG588" s="5"/>
      <c r="AH588" s="3" t="s">
        <v>58</v>
      </c>
      <c r="AI588" s="3">
        <v>0</v>
      </c>
      <c r="AJ588" s="5"/>
      <c r="AK588" s="3" t="s">
        <v>574</v>
      </c>
      <c r="AL588" s="5"/>
      <c r="AM588" s="11" t="s">
        <v>5052</v>
      </c>
      <c r="AN588" s="3" t="s">
        <v>5053</v>
      </c>
      <c r="AO588" s="6">
        <v>0.67708333333575865</v>
      </c>
      <c r="AP588" s="1">
        <f t="shared" si="178"/>
        <v>5</v>
      </c>
      <c r="AQ588" s="1">
        <f t="shared" si="179"/>
        <v>10</v>
      </c>
      <c r="AR588" s="1">
        <f t="shared" si="180"/>
        <v>10</v>
      </c>
      <c r="AS588" s="1">
        <f t="shared" si="181"/>
        <v>10</v>
      </c>
      <c r="AT588" s="1">
        <f t="shared" si="182"/>
        <v>0</v>
      </c>
      <c r="AU588" s="1">
        <f t="shared" si="183"/>
        <v>10</v>
      </c>
      <c r="AV588" s="1">
        <f t="shared" si="184"/>
        <v>0</v>
      </c>
      <c r="AW588" s="1">
        <f t="shared" si="185"/>
        <v>3</v>
      </c>
      <c r="AX588" s="1">
        <f t="shared" si="186"/>
        <v>1</v>
      </c>
      <c r="AY588" s="1">
        <f t="shared" si="187"/>
        <v>5</v>
      </c>
      <c r="AZ588" s="1">
        <f t="shared" si="188"/>
        <v>0</v>
      </c>
      <c r="BA588" s="1">
        <f t="shared" si="189"/>
        <v>0</v>
      </c>
      <c r="BB588" s="1">
        <f t="shared" si="190"/>
        <v>0</v>
      </c>
      <c r="BC588" s="21">
        <f t="shared" si="192"/>
        <v>7</v>
      </c>
      <c r="BD588" s="21">
        <f t="shared" si="193"/>
        <v>5.5</v>
      </c>
      <c r="BE588" s="21">
        <f t="shared" si="194"/>
        <v>1.1666666666666667</v>
      </c>
      <c r="BF588" s="21">
        <f t="shared" si="191"/>
        <v>4.833333333333333</v>
      </c>
      <c r="BG588" s="3" t="s">
        <v>4900</v>
      </c>
    </row>
    <row r="589" spans="1:59" ht="13" x14ac:dyDescent="0.15">
      <c r="A589" s="2">
        <v>43561.720406145832</v>
      </c>
      <c r="B589" s="3" t="s">
        <v>29</v>
      </c>
      <c r="C589" s="3" t="s">
        <v>5027</v>
      </c>
      <c r="D589" s="3" t="s">
        <v>4900</v>
      </c>
      <c r="E589" s="58" t="s">
        <v>4901</v>
      </c>
      <c r="F589" s="3" t="s">
        <v>187</v>
      </c>
      <c r="G589" s="3" t="s">
        <v>5054</v>
      </c>
      <c r="H589" s="3" t="s">
        <v>264</v>
      </c>
      <c r="I589" s="3" t="s">
        <v>36</v>
      </c>
      <c r="J589" s="5"/>
      <c r="K589" s="3" t="s">
        <v>38</v>
      </c>
      <c r="L589" s="3">
        <v>2.8</v>
      </c>
      <c r="M589" s="3">
        <v>0.71</v>
      </c>
      <c r="N589" s="5"/>
      <c r="O589" s="3" t="s">
        <v>191</v>
      </c>
      <c r="P589" s="5"/>
      <c r="Q589" s="3" t="s">
        <v>42</v>
      </c>
      <c r="R589" s="5"/>
      <c r="S589" s="3" t="s">
        <v>44</v>
      </c>
      <c r="T589" s="5"/>
      <c r="U589" s="3" t="s">
        <v>91</v>
      </c>
      <c r="V589" s="5"/>
      <c r="W589" s="3" t="s">
        <v>48</v>
      </c>
      <c r="X589" s="5"/>
      <c r="Y589" s="3" t="s">
        <v>50</v>
      </c>
      <c r="Z589" s="5"/>
      <c r="AA589" s="3" t="s">
        <v>52</v>
      </c>
      <c r="AB589" s="3">
        <v>75</v>
      </c>
      <c r="AC589" s="5"/>
      <c r="AD589" s="3">
        <v>7</v>
      </c>
      <c r="AE589" s="5"/>
      <c r="AF589" s="3">
        <v>8</v>
      </c>
      <c r="AG589" s="5"/>
      <c r="AH589" s="3">
        <v>7</v>
      </c>
      <c r="AI589" s="3">
        <v>5</v>
      </c>
      <c r="AJ589" s="5"/>
      <c r="AK589" s="3">
        <v>7</v>
      </c>
      <c r="AL589" s="5"/>
      <c r="AM589" s="5"/>
      <c r="AN589" s="3" t="s">
        <v>5030</v>
      </c>
      <c r="AO589" s="6">
        <v>0.66666666666424135</v>
      </c>
      <c r="AP589" s="1">
        <f t="shared" ref="AP589:AP652" si="195">1*LEFT($I589,2)</f>
        <v>5</v>
      </c>
      <c r="AQ589" s="1">
        <f t="shared" ref="AQ589:AQ652" si="196">1*LEFT($K589,2)</f>
        <v>5</v>
      </c>
      <c r="AR589" s="1">
        <f t="shared" ref="AR589:AR652" si="197">1*LEFT($O589,2)</f>
        <v>0</v>
      </c>
      <c r="AS589" s="1">
        <f t="shared" ref="AS589:AS652" si="198">1*LEFT($Q589,2)</f>
        <v>5</v>
      </c>
      <c r="AT589" s="1">
        <f t="shared" ref="AT589:AT652" si="199">1*LEFT($S589,2)</f>
        <v>5</v>
      </c>
      <c r="AU589" s="1">
        <f t="shared" ref="AU589:AU652" si="200">1*LEFT($U589,2)</f>
        <v>0</v>
      </c>
      <c r="AV589" s="1">
        <f t="shared" ref="AV589:AV652" si="201">1*LEFT($W589,2)</f>
        <v>0</v>
      </c>
      <c r="AW589" s="1">
        <f t="shared" ref="AW589:AW652" si="202">1*LEFT($Y589,2)</f>
        <v>0</v>
      </c>
      <c r="AX589" s="1">
        <f t="shared" ref="AX589:AX652" si="203">1*LEFT($AA589,2)</f>
        <v>5</v>
      </c>
      <c r="AY589" s="1">
        <f t="shared" ref="AY589:AY652" si="204">1*LEFT($AD589,2)</f>
        <v>7</v>
      </c>
      <c r="AZ589" s="1">
        <f t="shared" ref="AZ589:AZ652" si="205">1*LEFT($AF589,2)</f>
        <v>8</v>
      </c>
      <c r="BA589" s="1">
        <f t="shared" ref="BA589:BA652" si="206">1*LEFT($AH589,2)</f>
        <v>7</v>
      </c>
      <c r="BB589" s="1">
        <f t="shared" ref="BB589:BB652" si="207">1*LEFT($AK589,2)</f>
        <v>7</v>
      </c>
      <c r="BC589" s="21">
        <f t="shared" si="192"/>
        <v>4</v>
      </c>
      <c r="BD589" s="21">
        <f t="shared" si="193"/>
        <v>0</v>
      </c>
      <c r="BE589" s="21">
        <f t="shared" si="194"/>
        <v>6.5</v>
      </c>
      <c r="BF589" s="21">
        <f t="shared" si="191"/>
        <v>4</v>
      </c>
      <c r="BG589" s="3" t="s">
        <v>4900</v>
      </c>
    </row>
    <row r="590" spans="1:59" ht="13" x14ac:dyDescent="0.15">
      <c r="A590" s="2">
        <v>43561.720902094909</v>
      </c>
      <c r="B590" s="3" t="s">
        <v>29</v>
      </c>
      <c r="C590" s="3" t="s">
        <v>5055</v>
      </c>
      <c r="D590" s="3" t="s">
        <v>4900</v>
      </c>
      <c r="E590" s="58" t="s">
        <v>4901</v>
      </c>
      <c r="F590" s="3" t="s">
        <v>187</v>
      </c>
      <c r="G590" s="3" t="s">
        <v>5056</v>
      </c>
      <c r="H590" s="3" t="s">
        <v>66</v>
      </c>
      <c r="I590" s="3">
        <v>3</v>
      </c>
      <c r="J590" s="5"/>
      <c r="K590" s="3">
        <v>8</v>
      </c>
      <c r="L590" s="3">
        <v>3.13</v>
      </c>
      <c r="M590" s="3">
        <v>1.2</v>
      </c>
      <c r="N590" s="5"/>
      <c r="O590" s="3" t="s">
        <v>87</v>
      </c>
      <c r="P590" s="5"/>
      <c r="Q590" s="3">
        <v>4</v>
      </c>
      <c r="R590" s="3" t="s">
        <v>5057</v>
      </c>
      <c r="S590" s="3" t="s">
        <v>44</v>
      </c>
      <c r="T590" s="3" t="s">
        <v>5058</v>
      </c>
      <c r="U590" s="3">
        <v>6</v>
      </c>
      <c r="V590" s="3" t="s">
        <v>5059</v>
      </c>
      <c r="W590" s="3" t="s">
        <v>48</v>
      </c>
      <c r="X590" s="5"/>
      <c r="Y590" s="3" t="s">
        <v>50</v>
      </c>
      <c r="Z590" s="5"/>
      <c r="AA590" s="3" t="s">
        <v>52</v>
      </c>
      <c r="AB590" s="5"/>
      <c r="AC590" s="3" t="s">
        <v>5060</v>
      </c>
      <c r="AD590" s="3">
        <v>3</v>
      </c>
      <c r="AE590" s="5"/>
      <c r="AF590" s="3" t="s">
        <v>275</v>
      </c>
      <c r="AG590" s="5"/>
      <c r="AH590" s="3">
        <v>6</v>
      </c>
      <c r="AI590" s="3">
        <v>5</v>
      </c>
      <c r="AJ590" s="3" t="s">
        <v>5061</v>
      </c>
      <c r="AK590" s="3" t="s">
        <v>111</v>
      </c>
      <c r="AL590" s="5"/>
      <c r="AM590" s="11" t="s">
        <v>5062</v>
      </c>
      <c r="AN590" s="3" t="s">
        <v>5063</v>
      </c>
      <c r="AO590" s="6">
        <v>0.66736111111094942</v>
      </c>
      <c r="AP590" s="1">
        <f t="shared" si="195"/>
        <v>3</v>
      </c>
      <c r="AQ590" s="1">
        <f t="shared" si="196"/>
        <v>8</v>
      </c>
      <c r="AR590" s="1">
        <f t="shared" si="197"/>
        <v>10</v>
      </c>
      <c r="AS590" s="1">
        <f t="shared" si="198"/>
        <v>4</v>
      </c>
      <c r="AT590" s="1">
        <f t="shared" si="199"/>
        <v>5</v>
      </c>
      <c r="AU590" s="1">
        <f t="shared" si="200"/>
        <v>6</v>
      </c>
      <c r="AV590" s="1">
        <f t="shared" si="201"/>
        <v>0</v>
      </c>
      <c r="AW590" s="1">
        <f t="shared" si="202"/>
        <v>0</v>
      </c>
      <c r="AX590" s="1">
        <f t="shared" si="203"/>
        <v>5</v>
      </c>
      <c r="AY590" s="1">
        <f t="shared" si="204"/>
        <v>3</v>
      </c>
      <c r="AZ590" s="1">
        <f t="shared" si="205"/>
        <v>0</v>
      </c>
      <c r="BA590" s="1">
        <f t="shared" si="206"/>
        <v>6</v>
      </c>
      <c r="BB590" s="1">
        <f t="shared" si="207"/>
        <v>5</v>
      </c>
      <c r="BC590" s="21">
        <f t="shared" si="192"/>
        <v>6</v>
      </c>
      <c r="BD590" s="21">
        <f t="shared" si="193"/>
        <v>3</v>
      </c>
      <c r="BE590" s="21">
        <f t="shared" si="194"/>
        <v>4.166666666666667</v>
      </c>
      <c r="BF590" s="21">
        <f t="shared" si="191"/>
        <v>4.9333333333333336</v>
      </c>
      <c r="BG590" s="3" t="s">
        <v>4900</v>
      </c>
    </row>
    <row r="591" spans="1:59" ht="13" x14ac:dyDescent="0.15">
      <c r="A591" s="2">
        <v>43561.721857002311</v>
      </c>
      <c r="B591" s="3" t="s">
        <v>29</v>
      </c>
      <c r="C591" s="3" t="s">
        <v>5064</v>
      </c>
      <c r="D591" s="3" t="s">
        <v>4900</v>
      </c>
      <c r="E591" s="58" t="s">
        <v>4901</v>
      </c>
      <c r="F591" s="3" t="s">
        <v>178</v>
      </c>
      <c r="G591" s="3" t="s">
        <v>5065</v>
      </c>
      <c r="H591" s="3" t="s">
        <v>264</v>
      </c>
      <c r="I591" s="3" t="s">
        <v>223</v>
      </c>
      <c r="J591" s="5"/>
      <c r="K591" s="3" t="s">
        <v>38</v>
      </c>
      <c r="L591" s="3">
        <v>1.7</v>
      </c>
      <c r="M591" s="3">
        <v>1.2</v>
      </c>
      <c r="N591" s="3" t="s">
        <v>5066</v>
      </c>
      <c r="O591" s="3" t="s">
        <v>87</v>
      </c>
      <c r="P591" s="5"/>
      <c r="Q591" s="3" t="s">
        <v>226</v>
      </c>
      <c r="R591" s="5"/>
      <c r="S591" s="3">
        <v>7</v>
      </c>
      <c r="T591" s="5"/>
      <c r="U591" s="3" t="s">
        <v>91</v>
      </c>
      <c r="V591" s="5"/>
      <c r="W591" s="3" t="s">
        <v>48</v>
      </c>
      <c r="X591" s="5"/>
      <c r="Y591" s="3" t="s">
        <v>50</v>
      </c>
      <c r="Z591" s="5"/>
      <c r="AA591" s="3" t="s">
        <v>291</v>
      </c>
      <c r="AB591" s="3">
        <v>65</v>
      </c>
      <c r="AC591" s="5"/>
      <c r="AD591" s="3" t="s">
        <v>343</v>
      </c>
      <c r="AE591" s="5"/>
      <c r="AF591" s="3" t="s">
        <v>275</v>
      </c>
      <c r="AG591" s="5"/>
      <c r="AH591" s="3">
        <v>1</v>
      </c>
      <c r="AI591" s="3">
        <v>2</v>
      </c>
      <c r="AJ591" s="3" t="s">
        <v>5067</v>
      </c>
      <c r="AK591" s="3">
        <v>9</v>
      </c>
      <c r="AL591" s="5"/>
      <c r="AM591" s="3" t="s">
        <v>5068</v>
      </c>
      <c r="AN591" s="3" t="s">
        <v>5069</v>
      </c>
      <c r="AO591" s="6">
        <v>0.66666666666424135</v>
      </c>
      <c r="AP591" s="1">
        <f t="shared" si="195"/>
        <v>10</v>
      </c>
      <c r="AQ591" s="1">
        <f t="shared" si="196"/>
        <v>5</v>
      </c>
      <c r="AR591" s="1">
        <f t="shared" si="197"/>
        <v>10</v>
      </c>
      <c r="AS591" s="1">
        <f t="shared" si="198"/>
        <v>10</v>
      </c>
      <c r="AT591" s="1">
        <f t="shared" si="199"/>
        <v>7</v>
      </c>
      <c r="AU591" s="1">
        <f t="shared" si="200"/>
        <v>0</v>
      </c>
      <c r="AV591" s="1">
        <f t="shared" si="201"/>
        <v>0</v>
      </c>
      <c r="AW591" s="1">
        <f t="shared" si="202"/>
        <v>0</v>
      </c>
      <c r="AX591" s="1">
        <f t="shared" si="203"/>
        <v>10</v>
      </c>
      <c r="AY591" s="1">
        <f t="shared" si="204"/>
        <v>10</v>
      </c>
      <c r="AZ591" s="1">
        <f t="shared" si="205"/>
        <v>0</v>
      </c>
      <c r="BA591" s="1">
        <f t="shared" si="206"/>
        <v>1</v>
      </c>
      <c r="BB591" s="1">
        <f t="shared" si="207"/>
        <v>9</v>
      </c>
      <c r="BC591" s="21">
        <f t="shared" si="192"/>
        <v>8.4</v>
      </c>
      <c r="BD591" s="21">
        <f t="shared" si="193"/>
        <v>0</v>
      </c>
      <c r="BE591" s="21">
        <f t="shared" si="194"/>
        <v>5.333333333333333</v>
      </c>
      <c r="BF591" s="21">
        <f t="shared" si="191"/>
        <v>6.166666666666667</v>
      </c>
      <c r="BG591" s="3" t="s">
        <v>4900</v>
      </c>
    </row>
    <row r="592" spans="1:59" ht="13" x14ac:dyDescent="0.15">
      <c r="A592" s="2">
        <v>43561.723415173612</v>
      </c>
      <c r="B592" s="3" t="s">
        <v>29</v>
      </c>
      <c r="C592" s="3" t="s">
        <v>5021</v>
      </c>
      <c r="D592" s="3" t="s">
        <v>4900</v>
      </c>
      <c r="E592" s="58" t="s">
        <v>4901</v>
      </c>
      <c r="F592" s="3" t="s">
        <v>211</v>
      </c>
      <c r="G592" s="3" t="s">
        <v>5070</v>
      </c>
      <c r="H592" s="3" t="s">
        <v>35</v>
      </c>
      <c r="I592" s="3" t="s">
        <v>223</v>
      </c>
      <c r="J592" s="5"/>
      <c r="K592" s="3" t="s">
        <v>68</v>
      </c>
      <c r="L592" s="3">
        <v>8.6999999999999993</v>
      </c>
      <c r="M592" s="3">
        <v>2.5</v>
      </c>
      <c r="N592" s="5"/>
      <c r="O592" s="3" t="s">
        <v>87</v>
      </c>
      <c r="P592" s="5"/>
      <c r="Q592" s="3" t="s">
        <v>226</v>
      </c>
      <c r="R592" s="5"/>
      <c r="S592" s="3" t="s">
        <v>560</v>
      </c>
      <c r="T592" s="5"/>
      <c r="U592" s="3" t="s">
        <v>91</v>
      </c>
      <c r="V592" s="5"/>
      <c r="W592" s="3" t="s">
        <v>48</v>
      </c>
      <c r="X592" s="5"/>
      <c r="Y592" s="3" t="s">
        <v>50</v>
      </c>
      <c r="Z592" s="5"/>
      <c r="AA592" s="3" t="s">
        <v>291</v>
      </c>
      <c r="AB592" s="5"/>
      <c r="AC592" s="5"/>
      <c r="AD592" s="3" t="s">
        <v>343</v>
      </c>
      <c r="AE592" s="5"/>
      <c r="AF592" s="3" t="s">
        <v>275</v>
      </c>
      <c r="AG592" s="5"/>
      <c r="AH592" s="3" t="s">
        <v>58</v>
      </c>
      <c r="AI592" s="3">
        <v>0</v>
      </c>
      <c r="AJ592" s="5"/>
      <c r="AK592" s="3" t="s">
        <v>60</v>
      </c>
      <c r="AL592" s="5"/>
      <c r="AM592" s="11" t="s">
        <v>5071</v>
      </c>
      <c r="AN592" s="3" t="s">
        <v>5024</v>
      </c>
      <c r="AO592" s="6">
        <v>0.6875</v>
      </c>
      <c r="AP592" s="1">
        <f t="shared" si="195"/>
        <v>10</v>
      </c>
      <c r="AQ592" s="1">
        <f t="shared" si="196"/>
        <v>10</v>
      </c>
      <c r="AR592" s="1">
        <f t="shared" si="197"/>
        <v>10</v>
      </c>
      <c r="AS592" s="1">
        <f t="shared" si="198"/>
        <v>10</v>
      </c>
      <c r="AT592" s="1">
        <f t="shared" si="199"/>
        <v>10</v>
      </c>
      <c r="AU592" s="1">
        <f t="shared" si="200"/>
        <v>0</v>
      </c>
      <c r="AV592" s="1">
        <f t="shared" si="201"/>
        <v>0</v>
      </c>
      <c r="AW592" s="1">
        <f t="shared" si="202"/>
        <v>0</v>
      </c>
      <c r="AX592" s="1">
        <f t="shared" si="203"/>
        <v>10</v>
      </c>
      <c r="AY592" s="1">
        <f t="shared" si="204"/>
        <v>10</v>
      </c>
      <c r="AZ592" s="1">
        <f t="shared" si="205"/>
        <v>0</v>
      </c>
      <c r="BA592" s="1">
        <f t="shared" si="206"/>
        <v>0</v>
      </c>
      <c r="BB592" s="1">
        <f t="shared" si="207"/>
        <v>10</v>
      </c>
      <c r="BC592" s="21">
        <f t="shared" si="192"/>
        <v>10</v>
      </c>
      <c r="BD592" s="21">
        <f t="shared" si="193"/>
        <v>0</v>
      </c>
      <c r="BE592" s="21">
        <f t="shared" si="194"/>
        <v>5</v>
      </c>
      <c r="BF592" s="21">
        <f t="shared" si="191"/>
        <v>7</v>
      </c>
      <c r="BG592" s="3" t="s">
        <v>4900</v>
      </c>
    </row>
    <row r="593" spans="1:59" ht="13" x14ac:dyDescent="0.15">
      <c r="A593" s="2">
        <v>43561.725423993055</v>
      </c>
      <c r="B593" s="3" t="s">
        <v>29</v>
      </c>
      <c r="C593" s="3" t="s">
        <v>5012</v>
      </c>
      <c r="D593" s="3" t="s">
        <v>4900</v>
      </c>
      <c r="E593" s="58" t="s">
        <v>4901</v>
      </c>
      <c r="F593" s="3" t="s">
        <v>187</v>
      </c>
      <c r="G593" s="3" t="s">
        <v>5072</v>
      </c>
      <c r="H593" s="3" t="s">
        <v>264</v>
      </c>
      <c r="I593" s="3">
        <v>1</v>
      </c>
      <c r="J593" s="3" t="s">
        <v>5073</v>
      </c>
      <c r="K593" s="3" t="s">
        <v>38</v>
      </c>
      <c r="L593" s="3">
        <v>1.82</v>
      </c>
      <c r="M593" s="3">
        <v>1.82</v>
      </c>
      <c r="N593" s="3" t="s">
        <v>5074</v>
      </c>
      <c r="O593" s="3">
        <v>8</v>
      </c>
      <c r="P593" s="5"/>
      <c r="Q593" s="3" t="s">
        <v>181</v>
      </c>
      <c r="R593" s="3" t="s">
        <v>5075</v>
      </c>
      <c r="S593" s="3" t="s">
        <v>90</v>
      </c>
      <c r="T593" s="5"/>
      <c r="U593" s="3">
        <v>8</v>
      </c>
      <c r="V593" s="3" t="s">
        <v>5076</v>
      </c>
      <c r="W593" s="3" t="s">
        <v>48</v>
      </c>
      <c r="X593" s="5"/>
      <c r="Y593" s="3" t="s">
        <v>50</v>
      </c>
      <c r="Z593" s="5"/>
      <c r="AA593" s="3" t="s">
        <v>291</v>
      </c>
      <c r="AB593" s="3">
        <v>60</v>
      </c>
      <c r="AC593" s="5"/>
      <c r="AD593" s="3" t="s">
        <v>343</v>
      </c>
      <c r="AE593" s="5"/>
      <c r="AF593" s="3" t="s">
        <v>275</v>
      </c>
      <c r="AG593" s="5"/>
      <c r="AH593" s="3" t="s">
        <v>197</v>
      </c>
      <c r="AI593" s="3">
        <v>7</v>
      </c>
      <c r="AJ593" s="5"/>
      <c r="AK593" s="3" t="s">
        <v>60</v>
      </c>
      <c r="AL593" s="3" t="s">
        <v>5077</v>
      </c>
      <c r="AM593" s="3" t="s">
        <v>5078</v>
      </c>
      <c r="AN593" s="3" t="s">
        <v>5016</v>
      </c>
      <c r="AO593" s="6">
        <v>0.67500000000291038</v>
      </c>
      <c r="AP593" s="1">
        <f t="shared" si="195"/>
        <v>1</v>
      </c>
      <c r="AQ593" s="1">
        <f t="shared" si="196"/>
        <v>5</v>
      </c>
      <c r="AR593" s="1">
        <f t="shared" si="197"/>
        <v>8</v>
      </c>
      <c r="AS593" s="1">
        <f t="shared" si="198"/>
        <v>0</v>
      </c>
      <c r="AT593" s="1">
        <f t="shared" si="199"/>
        <v>0</v>
      </c>
      <c r="AU593" s="1">
        <f t="shared" si="200"/>
        <v>8</v>
      </c>
      <c r="AV593" s="1">
        <f t="shared" si="201"/>
        <v>0</v>
      </c>
      <c r="AW593" s="1">
        <f t="shared" si="202"/>
        <v>0</v>
      </c>
      <c r="AX593" s="1">
        <f t="shared" si="203"/>
        <v>10</v>
      </c>
      <c r="AY593" s="1">
        <f t="shared" si="204"/>
        <v>10</v>
      </c>
      <c r="AZ593" s="1">
        <f t="shared" si="205"/>
        <v>0</v>
      </c>
      <c r="BA593" s="1">
        <f t="shared" si="206"/>
        <v>5</v>
      </c>
      <c r="BB593" s="1">
        <f t="shared" si="207"/>
        <v>10</v>
      </c>
      <c r="BC593" s="21">
        <f t="shared" si="192"/>
        <v>2.8</v>
      </c>
      <c r="BD593" s="21">
        <f t="shared" si="193"/>
        <v>4</v>
      </c>
      <c r="BE593" s="21">
        <f t="shared" si="194"/>
        <v>6.666666666666667</v>
      </c>
      <c r="BF593" s="21">
        <f t="shared" si="191"/>
        <v>4.5333333333333332</v>
      </c>
      <c r="BG593" s="3" t="s">
        <v>4900</v>
      </c>
    </row>
    <row r="594" spans="1:59" ht="13" x14ac:dyDescent="0.15">
      <c r="A594" s="2">
        <v>43561.726346990741</v>
      </c>
      <c r="B594" s="3" t="s">
        <v>29</v>
      </c>
      <c r="C594" s="3" t="s">
        <v>5079</v>
      </c>
      <c r="D594" s="3" t="s">
        <v>4900</v>
      </c>
      <c r="E594" s="58" t="s">
        <v>4901</v>
      </c>
      <c r="F594" s="3" t="s">
        <v>187</v>
      </c>
      <c r="G594" s="3" t="s">
        <v>5080</v>
      </c>
      <c r="H594" s="3" t="s">
        <v>66</v>
      </c>
      <c r="I594" s="3">
        <v>3</v>
      </c>
      <c r="J594" s="5"/>
      <c r="K594" s="3" t="s">
        <v>68</v>
      </c>
      <c r="L594" s="3">
        <v>3.13</v>
      </c>
      <c r="M594" s="4">
        <v>1.2</v>
      </c>
      <c r="N594" s="5"/>
      <c r="O594" s="3">
        <v>2</v>
      </c>
      <c r="P594" s="5"/>
      <c r="Q594" s="3" t="s">
        <v>226</v>
      </c>
      <c r="R594" s="5"/>
      <c r="S594" s="3" t="s">
        <v>90</v>
      </c>
      <c r="T594" s="5"/>
      <c r="U594" s="3" t="s">
        <v>183</v>
      </c>
      <c r="V594" s="5"/>
      <c r="W594" s="3" t="s">
        <v>48</v>
      </c>
      <c r="X594" s="5"/>
      <c r="Y594" s="3" t="s">
        <v>1145</v>
      </c>
      <c r="Z594" s="5"/>
      <c r="AA594" s="3" t="s">
        <v>52</v>
      </c>
      <c r="AB594" s="5"/>
      <c r="AC594" s="5"/>
      <c r="AD594" s="3" t="s">
        <v>563</v>
      </c>
      <c r="AE594" s="5"/>
      <c r="AF594" s="3" t="s">
        <v>275</v>
      </c>
      <c r="AG594" s="5"/>
      <c r="AH594" s="3" t="s">
        <v>58</v>
      </c>
      <c r="AI594" s="5"/>
      <c r="AJ594" s="5"/>
      <c r="AK594" s="3" t="s">
        <v>60</v>
      </c>
      <c r="AL594" s="5"/>
      <c r="AM594" s="5"/>
      <c r="AN594" s="3" t="s">
        <v>5081</v>
      </c>
      <c r="AO594" s="6">
        <v>0.67916666666860692</v>
      </c>
      <c r="AP594" s="1">
        <f t="shared" si="195"/>
        <v>3</v>
      </c>
      <c r="AQ594" s="1">
        <f t="shared" si="196"/>
        <v>10</v>
      </c>
      <c r="AR594" s="1">
        <f t="shared" si="197"/>
        <v>2</v>
      </c>
      <c r="AS594" s="1">
        <f t="shared" si="198"/>
        <v>10</v>
      </c>
      <c r="AT594" s="1">
        <f t="shared" si="199"/>
        <v>0</v>
      </c>
      <c r="AU594" s="1">
        <f t="shared" si="200"/>
        <v>10</v>
      </c>
      <c r="AV594" s="1">
        <f t="shared" si="201"/>
        <v>0</v>
      </c>
      <c r="AW594" s="1">
        <f t="shared" si="202"/>
        <v>10</v>
      </c>
      <c r="AX594" s="1">
        <f t="shared" si="203"/>
        <v>5</v>
      </c>
      <c r="AY594" s="1">
        <f t="shared" si="204"/>
        <v>0</v>
      </c>
      <c r="AZ594" s="1">
        <f t="shared" si="205"/>
        <v>0</v>
      </c>
      <c r="BA594" s="1">
        <f t="shared" si="206"/>
        <v>0</v>
      </c>
      <c r="BB594" s="1">
        <f t="shared" si="207"/>
        <v>10</v>
      </c>
      <c r="BC594" s="21">
        <f t="shared" si="192"/>
        <v>5</v>
      </c>
      <c r="BD594" s="21">
        <f t="shared" si="193"/>
        <v>6.666666666666667</v>
      </c>
      <c r="BE594" s="21">
        <f t="shared" si="194"/>
        <v>1.6666666666666667</v>
      </c>
      <c r="BF594" s="21">
        <f t="shared" si="191"/>
        <v>5.166666666666667</v>
      </c>
      <c r="BG594" s="3" t="s">
        <v>4900</v>
      </c>
    </row>
    <row r="595" spans="1:59" ht="13" x14ac:dyDescent="0.15">
      <c r="A595" s="2">
        <v>43561.730002326389</v>
      </c>
      <c r="B595" s="3" t="s">
        <v>29</v>
      </c>
      <c r="C595" s="3" t="s">
        <v>5033</v>
      </c>
      <c r="D595" s="3" t="s">
        <v>4900</v>
      </c>
      <c r="E595" s="58" t="s">
        <v>4901</v>
      </c>
      <c r="F595" s="3" t="s">
        <v>178</v>
      </c>
      <c r="G595" s="3" t="s">
        <v>5082</v>
      </c>
      <c r="H595" s="3" t="s">
        <v>264</v>
      </c>
      <c r="I595" s="3" t="s">
        <v>223</v>
      </c>
      <c r="J595" s="5"/>
      <c r="K595" s="3" t="s">
        <v>68</v>
      </c>
      <c r="L595" s="4">
        <v>3.1</v>
      </c>
      <c r="M595" s="4">
        <v>1.5</v>
      </c>
      <c r="N595" s="3" t="s">
        <v>5083</v>
      </c>
      <c r="O595" s="3" t="s">
        <v>87</v>
      </c>
      <c r="P595" s="5"/>
      <c r="Q595" s="3" t="s">
        <v>42</v>
      </c>
      <c r="R595" s="3" t="s">
        <v>5084</v>
      </c>
      <c r="S595" s="3" t="s">
        <v>560</v>
      </c>
      <c r="T595" s="5"/>
      <c r="U595" s="3" t="s">
        <v>91</v>
      </c>
      <c r="V595" s="5"/>
      <c r="W595" s="3" t="s">
        <v>48</v>
      </c>
      <c r="X595" s="5"/>
      <c r="Y595" s="3" t="s">
        <v>50</v>
      </c>
      <c r="Z595" s="5"/>
      <c r="AA595" s="3" t="s">
        <v>291</v>
      </c>
      <c r="AB595" s="3">
        <v>65</v>
      </c>
      <c r="AC595" s="5"/>
      <c r="AD595" s="3" t="s">
        <v>343</v>
      </c>
      <c r="AE595" s="5"/>
      <c r="AF595" s="3" t="s">
        <v>275</v>
      </c>
      <c r="AG595" s="5"/>
      <c r="AH595" s="3">
        <v>7</v>
      </c>
      <c r="AI595" s="3">
        <v>11</v>
      </c>
      <c r="AJ595" s="3" t="s">
        <v>5085</v>
      </c>
      <c r="AK595" s="3">
        <v>8</v>
      </c>
      <c r="AL595" s="5"/>
      <c r="AM595" s="3" t="s">
        <v>5086</v>
      </c>
      <c r="AN595" s="3" t="s">
        <v>5038</v>
      </c>
      <c r="AO595" s="6">
        <v>0.6875</v>
      </c>
      <c r="AP595" s="1">
        <f t="shared" si="195"/>
        <v>10</v>
      </c>
      <c r="AQ595" s="1">
        <f t="shared" si="196"/>
        <v>10</v>
      </c>
      <c r="AR595" s="1">
        <f t="shared" si="197"/>
        <v>10</v>
      </c>
      <c r="AS595" s="1">
        <f t="shared" si="198"/>
        <v>5</v>
      </c>
      <c r="AT595" s="1">
        <f t="shared" si="199"/>
        <v>10</v>
      </c>
      <c r="AU595" s="1">
        <f t="shared" si="200"/>
        <v>0</v>
      </c>
      <c r="AV595" s="1">
        <f t="shared" si="201"/>
        <v>0</v>
      </c>
      <c r="AW595" s="1">
        <f t="shared" si="202"/>
        <v>0</v>
      </c>
      <c r="AX595" s="1">
        <f t="shared" si="203"/>
        <v>10</v>
      </c>
      <c r="AY595" s="1">
        <f t="shared" si="204"/>
        <v>10</v>
      </c>
      <c r="AZ595" s="1">
        <f t="shared" si="205"/>
        <v>0</v>
      </c>
      <c r="BA595" s="1">
        <f t="shared" si="206"/>
        <v>7</v>
      </c>
      <c r="BB595" s="1">
        <f t="shared" si="207"/>
        <v>8</v>
      </c>
      <c r="BC595" s="21">
        <f t="shared" si="192"/>
        <v>9</v>
      </c>
      <c r="BD595" s="21">
        <f t="shared" si="193"/>
        <v>0</v>
      </c>
      <c r="BE595" s="21">
        <f t="shared" si="194"/>
        <v>7.333333333333333</v>
      </c>
      <c r="BF595" s="21">
        <f t="shared" si="191"/>
        <v>6.7666666666666666</v>
      </c>
      <c r="BG595" s="3" t="s">
        <v>4900</v>
      </c>
    </row>
    <row r="596" spans="1:59" ht="13" x14ac:dyDescent="0.15">
      <c r="A596" s="2">
        <v>43561.73013304398</v>
      </c>
      <c r="B596" s="3" t="s">
        <v>29</v>
      </c>
      <c r="C596" s="3" t="s">
        <v>5021</v>
      </c>
      <c r="D596" s="3" t="s">
        <v>4900</v>
      </c>
      <c r="E596" s="58" t="s">
        <v>4901</v>
      </c>
      <c r="F596" s="3" t="s">
        <v>33</v>
      </c>
      <c r="G596" s="3" t="s">
        <v>5087</v>
      </c>
      <c r="H596" s="3" t="s">
        <v>66</v>
      </c>
      <c r="I596" s="3" t="s">
        <v>36</v>
      </c>
      <c r="J596" s="5"/>
      <c r="K596" s="3" t="s">
        <v>68</v>
      </c>
      <c r="L596" s="3">
        <v>4</v>
      </c>
      <c r="M596" s="3">
        <v>2.6</v>
      </c>
      <c r="N596" s="3" t="s">
        <v>5088</v>
      </c>
      <c r="O596" s="3" t="s">
        <v>87</v>
      </c>
      <c r="P596" s="5"/>
      <c r="Q596" s="3" t="s">
        <v>226</v>
      </c>
      <c r="R596" s="5"/>
      <c r="S596" s="3">
        <v>9</v>
      </c>
      <c r="T596" s="5"/>
      <c r="U596" s="3" t="s">
        <v>183</v>
      </c>
      <c r="V596" s="5"/>
      <c r="W596" s="3" t="s">
        <v>48</v>
      </c>
      <c r="X596" s="5"/>
      <c r="Y596" s="3" t="s">
        <v>50</v>
      </c>
      <c r="Z596" s="5"/>
      <c r="AA596" s="3" t="s">
        <v>777</v>
      </c>
      <c r="AB596" s="5"/>
      <c r="AC596" s="5"/>
      <c r="AD596" s="3" t="s">
        <v>343</v>
      </c>
      <c r="AE596" s="5"/>
      <c r="AF596" s="3" t="s">
        <v>275</v>
      </c>
      <c r="AG596" s="5"/>
      <c r="AH596" s="3" t="s">
        <v>197</v>
      </c>
      <c r="AI596" s="3">
        <v>7</v>
      </c>
      <c r="AJ596" s="5"/>
      <c r="AK596" s="3" t="s">
        <v>111</v>
      </c>
      <c r="AL596" s="5"/>
      <c r="AM596" s="11" t="s">
        <v>5089</v>
      </c>
      <c r="AN596" s="3" t="s">
        <v>5053</v>
      </c>
      <c r="AO596" s="6">
        <v>0.69791666666424135</v>
      </c>
      <c r="AP596" s="1">
        <f t="shared" si="195"/>
        <v>5</v>
      </c>
      <c r="AQ596" s="1">
        <f t="shared" si="196"/>
        <v>10</v>
      </c>
      <c r="AR596" s="1">
        <f t="shared" si="197"/>
        <v>10</v>
      </c>
      <c r="AS596" s="1">
        <f t="shared" si="198"/>
        <v>10</v>
      </c>
      <c r="AT596" s="1">
        <f t="shared" si="199"/>
        <v>9</v>
      </c>
      <c r="AU596" s="1">
        <f t="shared" si="200"/>
        <v>10</v>
      </c>
      <c r="AV596" s="1">
        <f t="shared" si="201"/>
        <v>0</v>
      </c>
      <c r="AW596" s="1">
        <f t="shared" si="202"/>
        <v>0</v>
      </c>
      <c r="AX596" s="1">
        <f t="shared" si="203"/>
        <v>0</v>
      </c>
      <c r="AY596" s="1">
        <f t="shared" si="204"/>
        <v>10</v>
      </c>
      <c r="AZ596" s="1">
        <f t="shared" si="205"/>
        <v>0</v>
      </c>
      <c r="BA596" s="1">
        <f t="shared" si="206"/>
        <v>5</v>
      </c>
      <c r="BB596" s="1">
        <f t="shared" si="207"/>
        <v>5</v>
      </c>
      <c r="BC596" s="21">
        <f t="shared" si="192"/>
        <v>8.8000000000000007</v>
      </c>
      <c r="BD596" s="21">
        <f t="shared" si="193"/>
        <v>5</v>
      </c>
      <c r="BE596" s="21">
        <f t="shared" si="194"/>
        <v>3.3333333333333335</v>
      </c>
      <c r="BF596" s="21">
        <f t="shared" si="191"/>
        <v>6.5666666666666664</v>
      </c>
      <c r="BG596" s="3" t="s">
        <v>4900</v>
      </c>
    </row>
    <row r="597" spans="1:59" ht="13" x14ac:dyDescent="0.15">
      <c r="A597" s="2">
        <v>43561.730168541668</v>
      </c>
      <c r="B597" s="3" t="s">
        <v>29</v>
      </c>
      <c r="C597" s="3" t="s">
        <v>5090</v>
      </c>
      <c r="D597" s="3" t="s">
        <v>4900</v>
      </c>
      <c r="E597" s="58" t="s">
        <v>4901</v>
      </c>
      <c r="F597" s="3" t="s">
        <v>64</v>
      </c>
      <c r="G597" s="3" t="s">
        <v>5091</v>
      </c>
      <c r="H597" s="3" t="s">
        <v>66</v>
      </c>
      <c r="I597" s="3">
        <v>3</v>
      </c>
      <c r="J597" s="5"/>
      <c r="K597" s="3" t="s">
        <v>38</v>
      </c>
      <c r="L597" s="3">
        <v>1.7</v>
      </c>
      <c r="M597" s="4">
        <v>1.1000000000000001</v>
      </c>
      <c r="N597" s="5"/>
      <c r="O597" s="3">
        <v>8</v>
      </c>
      <c r="P597" s="5"/>
      <c r="Q597" s="3">
        <v>7</v>
      </c>
      <c r="R597" s="5"/>
      <c r="S597" s="3" t="s">
        <v>44</v>
      </c>
      <c r="T597" s="5"/>
      <c r="U597" s="3">
        <v>3</v>
      </c>
      <c r="V597" s="5"/>
      <c r="W597" s="3" t="s">
        <v>48</v>
      </c>
      <c r="X597" s="5"/>
      <c r="Y597" s="3" t="s">
        <v>50</v>
      </c>
      <c r="Z597" s="5"/>
      <c r="AA597" s="3" t="s">
        <v>291</v>
      </c>
      <c r="AB597" s="5"/>
      <c r="AC597" s="5"/>
      <c r="AD597" s="3" t="s">
        <v>343</v>
      </c>
      <c r="AE597" s="5"/>
      <c r="AF597" s="3" t="s">
        <v>275</v>
      </c>
      <c r="AG597" s="5"/>
      <c r="AH597" s="3" t="s">
        <v>58</v>
      </c>
      <c r="AI597" s="3">
        <v>0</v>
      </c>
      <c r="AJ597" s="5"/>
      <c r="AK597" s="3" t="s">
        <v>60</v>
      </c>
      <c r="AL597" s="5"/>
      <c r="AM597" s="11" t="s">
        <v>5092</v>
      </c>
      <c r="AN597" s="3" t="s">
        <v>5093</v>
      </c>
      <c r="AO597" s="6">
        <v>0.68402777778101154</v>
      </c>
      <c r="AP597" s="1">
        <f t="shared" si="195"/>
        <v>3</v>
      </c>
      <c r="AQ597" s="1">
        <f t="shared" si="196"/>
        <v>5</v>
      </c>
      <c r="AR597" s="1">
        <f t="shared" si="197"/>
        <v>8</v>
      </c>
      <c r="AS597" s="1">
        <f t="shared" si="198"/>
        <v>7</v>
      </c>
      <c r="AT597" s="1">
        <f t="shared" si="199"/>
        <v>5</v>
      </c>
      <c r="AU597" s="1">
        <f t="shared" si="200"/>
        <v>3</v>
      </c>
      <c r="AV597" s="1">
        <f t="shared" si="201"/>
        <v>0</v>
      </c>
      <c r="AW597" s="1">
        <f t="shared" si="202"/>
        <v>0</v>
      </c>
      <c r="AX597" s="1">
        <f t="shared" si="203"/>
        <v>10</v>
      </c>
      <c r="AY597" s="1">
        <f t="shared" si="204"/>
        <v>10</v>
      </c>
      <c r="AZ597" s="1">
        <f t="shared" si="205"/>
        <v>0</v>
      </c>
      <c r="BA597" s="1">
        <f t="shared" si="206"/>
        <v>0</v>
      </c>
      <c r="BB597" s="1">
        <f t="shared" si="207"/>
        <v>10</v>
      </c>
      <c r="BC597" s="21">
        <f t="shared" si="192"/>
        <v>5.6</v>
      </c>
      <c r="BD597" s="21">
        <f t="shared" si="193"/>
        <v>1.5</v>
      </c>
      <c r="BE597" s="21">
        <f t="shared" si="194"/>
        <v>5</v>
      </c>
      <c r="BF597" s="21">
        <f t="shared" si="191"/>
        <v>5.0999999999999996</v>
      </c>
      <c r="BG597" s="3" t="s">
        <v>4900</v>
      </c>
    </row>
    <row r="598" spans="1:59" ht="13" x14ac:dyDescent="0.15">
      <c r="A598" s="2">
        <v>43561.731946863423</v>
      </c>
      <c r="B598" s="3" t="s">
        <v>29</v>
      </c>
      <c r="C598" s="3" t="s">
        <v>5012</v>
      </c>
      <c r="D598" s="3" t="s">
        <v>4900</v>
      </c>
      <c r="E598" s="58" t="s">
        <v>4901</v>
      </c>
      <c r="F598" s="3" t="s">
        <v>64</v>
      </c>
      <c r="G598" s="3" t="s">
        <v>5094</v>
      </c>
      <c r="H598" s="3" t="s">
        <v>35</v>
      </c>
      <c r="I598" s="3" t="s">
        <v>223</v>
      </c>
      <c r="J598" s="5"/>
      <c r="K598" s="3">
        <v>9</v>
      </c>
      <c r="L598" s="3">
        <v>2.86</v>
      </c>
      <c r="M598" s="3">
        <v>1.82</v>
      </c>
      <c r="N598" s="5"/>
      <c r="O598" s="3" t="s">
        <v>87</v>
      </c>
      <c r="P598" s="5"/>
      <c r="Q598" s="3" t="s">
        <v>226</v>
      </c>
      <c r="R598" s="5"/>
      <c r="S598" s="3">
        <v>9</v>
      </c>
      <c r="T598" s="3" t="s">
        <v>5095</v>
      </c>
      <c r="U598" s="3">
        <v>9</v>
      </c>
      <c r="V598" s="3" t="s">
        <v>5096</v>
      </c>
      <c r="W598" s="3" t="s">
        <v>48</v>
      </c>
      <c r="X598" s="5"/>
      <c r="Y598" s="3" t="s">
        <v>50</v>
      </c>
      <c r="Z598" s="5"/>
      <c r="AA598" s="3" t="s">
        <v>52</v>
      </c>
      <c r="AB598" s="3">
        <v>71</v>
      </c>
      <c r="AC598" s="5"/>
      <c r="AD598" s="3" t="s">
        <v>343</v>
      </c>
      <c r="AE598" s="5"/>
      <c r="AF598" s="3" t="s">
        <v>56</v>
      </c>
      <c r="AG598" s="5"/>
      <c r="AH598" s="3" t="s">
        <v>197</v>
      </c>
      <c r="AI598" s="3">
        <v>80</v>
      </c>
      <c r="AJ598" s="5"/>
      <c r="AK598" s="3" t="s">
        <v>60</v>
      </c>
      <c r="AL598" s="5"/>
      <c r="AM598" s="3" t="s">
        <v>5097</v>
      </c>
      <c r="AN598" s="3" t="s">
        <v>5016</v>
      </c>
      <c r="AO598" s="6">
        <v>0.68472222222044365</v>
      </c>
      <c r="AP598" s="1">
        <f t="shared" si="195"/>
        <v>10</v>
      </c>
      <c r="AQ598" s="1">
        <f t="shared" si="196"/>
        <v>9</v>
      </c>
      <c r="AR598" s="1">
        <f t="shared" si="197"/>
        <v>10</v>
      </c>
      <c r="AS598" s="1">
        <f t="shared" si="198"/>
        <v>10</v>
      </c>
      <c r="AT598" s="1">
        <f t="shared" si="199"/>
        <v>9</v>
      </c>
      <c r="AU598" s="1">
        <f t="shared" si="200"/>
        <v>9</v>
      </c>
      <c r="AV598" s="1">
        <f t="shared" si="201"/>
        <v>0</v>
      </c>
      <c r="AW598" s="1">
        <f t="shared" si="202"/>
        <v>0</v>
      </c>
      <c r="AX598" s="1">
        <f t="shared" si="203"/>
        <v>5</v>
      </c>
      <c r="AY598" s="1">
        <f t="shared" si="204"/>
        <v>10</v>
      </c>
      <c r="AZ598" s="1">
        <f t="shared" si="205"/>
        <v>5</v>
      </c>
      <c r="BA598" s="1">
        <f t="shared" si="206"/>
        <v>5</v>
      </c>
      <c r="BB598" s="1">
        <f t="shared" si="207"/>
        <v>10</v>
      </c>
      <c r="BC598" s="21">
        <f t="shared" si="192"/>
        <v>9.6</v>
      </c>
      <c r="BD598" s="21">
        <f t="shared" si="193"/>
        <v>4.5</v>
      </c>
      <c r="BE598" s="21">
        <f t="shared" si="194"/>
        <v>5.833333333333333</v>
      </c>
      <c r="BF598" s="21">
        <f t="shared" si="191"/>
        <v>7.8666666666666663</v>
      </c>
      <c r="BG598" s="3" t="s">
        <v>4900</v>
      </c>
    </row>
    <row r="599" spans="1:59" ht="13" x14ac:dyDescent="0.15">
      <c r="A599" s="2">
        <v>43561.739427210647</v>
      </c>
      <c r="B599" s="3" t="s">
        <v>29</v>
      </c>
      <c r="C599" s="3" t="s">
        <v>5027</v>
      </c>
      <c r="D599" s="3" t="s">
        <v>4900</v>
      </c>
      <c r="E599" s="58" t="s">
        <v>4901</v>
      </c>
      <c r="F599" s="3" t="s">
        <v>178</v>
      </c>
      <c r="G599" s="3" t="s">
        <v>5098</v>
      </c>
      <c r="H599" s="3" t="s">
        <v>66</v>
      </c>
      <c r="I599" s="3">
        <v>9</v>
      </c>
      <c r="J599" s="5"/>
      <c r="K599" s="3" t="s">
        <v>38</v>
      </c>
      <c r="L599" s="3">
        <v>1.91</v>
      </c>
      <c r="M599" s="4">
        <v>1.02</v>
      </c>
      <c r="N599" s="5"/>
      <c r="O599" s="3" t="s">
        <v>87</v>
      </c>
      <c r="P599" s="5"/>
      <c r="Q599" s="3">
        <v>7</v>
      </c>
      <c r="R599" s="5"/>
      <c r="S599" s="3" t="s">
        <v>44</v>
      </c>
      <c r="T599" s="5"/>
      <c r="U599" s="3" t="s">
        <v>46</v>
      </c>
      <c r="V599" s="5"/>
      <c r="W599" s="3" t="s">
        <v>74</v>
      </c>
      <c r="X599" s="5"/>
      <c r="Y599" s="3" t="s">
        <v>50</v>
      </c>
      <c r="Z599" s="5"/>
      <c r="AA599" s="3" t="s">
        <v>52</v>
      </c>
      <c r="AB599" s="3">
        <v>75</v>
      </c>
      <c r="AC599" s="5"/>
      <c r="AD599" s="3" t="s">
        <v>54</v>
      </c>
      <c r="AE599" s="5"/>
      <c r="AF599" s="3">
        <v>8</v>
      </c>
      <c r="AG599" s="5"/>
      <c r="AH599" s="3">
        <v>7</v>
      </c>
      <c r="AI599" s="3">
        <v>28</v>
      </c>
      <c r="AJ599" s="5"/>
      <c r="AK599" s="3">
        <v>4</v>
      </c>
      <c r="AL599" s="5"/>
      <c r="AM599" s="3" t="s">
        <v>5099</v>
      </c>
      <c r="AN599" s="3" t="s">
        <v>5030</v>
      </c>
      <c r="AO599" s="6">
        <v>0.6875</v>
      </c>
      <c r="AP599" s="1">
        <f t="shared" si="195"/>
        <v>9</v>
      </c>
      <c r="AQ599" s="1">
        <f t="shared" si="196"/>
        <v>5</v>
      </c>
      <c r="AR599" s="1">
        <f t="shared" si="197"/>
        <v>10</v>
      </c>
      <c r="AS599" s="1">
        <f t="shared" si="198"/>
        <v>7</v>
      </c>
      <c r="AT599" s="1">
        <f t="shared" si="199"/>
        <v>5</v>
      </c>
      <c r="AU599" s="1">
        <f t="shared" si="200"/>
        <v>5</v>
      </c>
      <c r="AV599" s="1">
        <f t="shared" si="201"/>
        <v>5</v>
      </c>
      <c r="AW599" s="1">
        <f t="shared" si="202"/>
        <v>0</v>
      </c>
      <c r="AX599" s="1">
        <f t="shared" si="203"/>
        <v>5</v>
      </c>
      <c r="AY599" s="1">
        <f t="shared" si="204"/>
        <v>5</v>
      </c>
      <c r="AZ599" s="1">
        <f t="shared" si="205"/>
        <v>8</v>
      </c>
      <c r="BA599" s="1">
        <f t="shared" si="206"/>
        <v>7</v>
      </c>
      <c r="BB599" s="1">
        <f t="shared" si="207"/>
        <v>4</v>
      </c>
      <c r="BC599" s="21">
        <f t="shared" si="192"/>
        <v>7.2</v>
      </c>
      <c r="BD599" s="21">
        <f t="shared" si="193"/>
        <v>4.166666666666667</v>
      </c>
      <c r="BE599" s="21">
        <f t="shared" si="194"/>
        <v>6.166666666666667</v>
      </c>
      <c r="BF599" s="21">
        <f t="shared" si="191"/>
        <v>6.0666666666666664</v>
      </c>
      <c r="BG599" s="3" t="s">
        <v>4900</v>
      </c>
    </row>
    <row r="600" spans="1:59" ht="13" x14ac:dyDescent="0.15">
      <c r="A600" s="2">
        <v>43561.74080083333</v>
      </c>
      <c r="B600" s="3" t="s">
        <v>29</v>
      </c>
      <c r="C600" s="3" t="s">
        <v>5100</v>
      </c>
      <c r="D600" s="3" t="s">
        <v>4900</v>
      </c>
      <c r="E600" s="58" t="s">
        <v>4901</v>
      </c>
      <c r="F600" s="3" t="s">
        <v>64</v>
      </c>
      <c r="G600" s="3" t="s">
        <v>5101</v>
      </c>
      <c r="H600" s="3" t="s">
        <v>264</v>
      </c>
      <c r="I600" s="3" t="s">
        <v>36</v>
      </c>
      <c r="J600" s="5"/>
      <c r="K600" s="3">
        <v>7</v>
      </c>
      <c r="L600" s="3">
        <v>5</v>
      </c>
      <c r="M600" s="3">
        <v>1</v>
      </c>
      <c r="N600" s="5"/>
      <c r="O600" s="3" t="s">
        <v>87</v>
      </c>
      <c r="P600" s="5"/>
      <c r="Q600" s="3" t="s">
        <v>42</v>
      </c>
      <c r="R600" s="5"/>
      <c r="S600" s="3" t="s">
        <v>90</v>
      </c>
      <c r="T600" s="5"/>
      <c r="U600" s="3" t="s">
        <v>91</v>
      </c>
      <c r="V600" s="5"/>
      <c r="W600" s="3" t="s">
        <v>48</v>
      </c>
      <c r="X600" s="5"/>
      <c r="Y600" s="3" t="s">
        <v>50</v>
      </c>
      <c r="Z600" s="5"/>
      <c r="AA600" s="3" t="s">
        <v>291</v>
      </c>
      <c r="AB600" s="5"/>
      <c r="AC600" s="5"/>
      <c r="AD600" s="3" t="s">
        <v>343</v>
      </c>
      <c r="AE600" s="5"/>
      <c r="AF600" s="3" t="s">
        <v>275</v>
      </c>
      <c r="AG600" s="5"/>
      <c r="AH600" s="3" t="s">
        <v>197</v>
      </c>
      <c r="AI600" s="3">
        <v>5</v>
      </c>
      <c r="AJ600" s="5"/>
      <c r="AK600" s="3" t="s">
        <v>60</v>
      </c>
      <c r="AL600" s="5"/>
      <c r="AM600" s="5"/>
      <c r="AN600" s="3" t="s">
        <v>5102</v>
      </c>
      <c r="AO600" s="6">
        <v>0.69444444444525288</v>
      </c>
      <c r="AP600" s="1">
        <f t="shared" si="195"/>
        <v>5</v>
      </c>
      <c r="AQ600" s="1">
        <f t="shared" si="196"/>
        <v>7</v>
      </c>
      <c r="AR600" s="1">
        <f t="shared" si="197"/>
        <v>10</v>
      </c>
      <c r="AS600" s="1">
        <f t="shared" si="198"/>
        <v>5</v>
      </c>
      <c r="AT600" s="1">
        <f t="shared" si="199"/>
        <v>0</v>
      </c>
      <c r="AU600" s="1">
        <f t="shared" si="200"/>
        <v>0</v>
      </c>
      <c r="AV600" s="1">
        <f t="shared" si="201"/>
        <v>0</v>
      </c>
      <c r="AW600" s="1">
        <f t="shared" si="202"/>
        <v>0</v>
      </c>
      <c r="AX600" s="1">
        <f t="shared" si="203"/>
        <v>10</v>
      </c>
      <c r="AY600" s="1">
        <f t="shared" si="204"/>
        <v>10</v>
      </c>
      <c r="AZ600" s="1">
        <f t="shared" si="205"/>
        <v>0</v>
      </c>
      <c r="BA600" s="1">
        <f t="shared" si="206"/>
        <v>5</v>
      </c>
      <c r="BB600" s="1">
        <f t="shared" si="207"/>
        <v>10</v>
      </c>
      <c r="BC600" s="21">
        <f t="shared" si="192"/>
        <v>5.4</v>
      </c>
      <c r="BD600" s="21">
        <f t="shared" si="193"/>
        <v>0</v>
      </c>
      <c r="BE600" s="21">
        <f t="shared" si="194"/>
        <v>6.666666666666667</v>
      </c>
      <c r="BF600" s="21">
        <f t="shared" si="191"/>
        <v>5.0333333333333332</v>
      </c>
      <c r="BG600" s="3" t="s">
        <v>4900</v>
      </c>
    </row>
    <row r="601" spans="1:59" ht="13" x14ac:dyDescent="0.15">
      <c r="A601" s="2">
        <v>43561.742097662034</v>
      </c>
      <c r="B601" s="3" t="s">
        <v>29</v>
      </c>
      <c r="C601" s="3" t="s">
        <v>5017</v>
      </c>
      <c r="D601" s="3" t="s">
        <v>4900</v>
      </c>
      <c r="E601" s="58" t="s">
        <v>4901</v>
      </c>
      <c r="F601" s="3" t="s">
        <v>187</v>
      </c>
      <c r="G601" s="3" t="s">
        <v>5103</v>
      </c>
      <c r="H601" s="3" t="s">
        <v>35</v>
      </c>
      <c r="I601" s="3">
        <v>2</v>
      </c>
      <c r="J601" s="5"/>
      <c r="K601" s="3" t="s">
        <v>38</v>
      </c>
      <c r="L601" s="5"/>
      <c r="M601" s="5"/>
      <c r="N601" s="5"/>
      <c r="O601" s="3">
        <v>3</v>
      </c>
      <c r="P601" s="5"/>
      <c r="Q601" s="3" t="s">
        <v>42</v>
      </c>
      <c r="R601" s="5"/>
      <c r="S601" s="3" t="s">
        <v>90</v>
      </c>
      <c r="T601" s="5"/>
      <c r="U601" s="3">
        <v>4</v>
      </c>
      <c r="V601" s="5"/>
      <c r="W601" s="3" t="s">
        <v>48</v>
      </c>
      <c r="X601" s="5"/>
      <c r="Y601" s="3" t="s">
        <v>50</v>
      </c>
      <c r="Z601" s="5"/>
      <c r="AA601" s="3">
        <v>8</v>
      </c>
      <c r="AB601" s="5"/>
      <c r="AC601" s="5"/>
      <c r="AD601" s="3">
        <v>4</v>
      </c>
      <c r="AE601" s="5"/>
      <c r="AF601" s="3" t="s">
        <v>275</v>
      </c>
      <c r="AG601" s="5"/>
      <c r="AH601" s="3" t="s">
        <v>197</v>
      </c>
      <c r="AI601" s="5"/>
      <c r="AJ601" s="5"/>
      <c r="AK601" s="3" t="s">
        <v>60</v>
      </c>
      <c r="AL601" s="5"/>
      <c r="AM601" s="11" t="s">
        <v>5104</v>
      </c>
      <c r="AN601" s="3" t="s">
        <v>5020</v>
      </c>
      <c r="AO601" s="6">
        <v>0.69791666666424135</v>
      </c>
      <c r="AP601" s="1">
        <f t="shared" si="195"/>
        <v>2</v>
      </c>
      <c r="AQ601" s="1">
        <f t="shared" si="196"/>
        <v>5</v>
      </c>
      <c r="AR601" s="1">
        <f t="shared" si="197"/>
        <v>3</v>
      </c>
      <c r="AS601" s="1">
        <f t="shared" si="198"/>
        <v>5</v>
      </c>
      <c r="AT601" s="1">
        <f t="shared" si="199"/>
        <v>0</v>
      </c>
      <c r="AU601" s="1">
        <f t="shared" si="200"/>
        <v>4</v>
      </c>
      <c r="AV601" s="1">
        <f t="shared" si="201"/>
        <v>0</v>
      </c>
      <c r="AW601" s="1">
        <f t="shared" si="202"/>
        <v>0</v>
      </c>
      <c r="AX601" s="1">
        <f t="shared" si="203"/>
        <v>8</v>
      </c>
      <c r="AY601" s="1">
        <f t="shared" si="204"/>
        <v>4</v>
      </c>
      <c r="AZ601" s="1">
        <f t="shared" si="205"/>
        <v>0</v>
      </c>
      <c r="BA601" s="1">
        <f t="shared" si="206"/>
        <v>5</v>
      </c>
      <c r="BB601" s="1">
        <f t="shared" si="207"/>
        <v>10</v>
      </c>
      <c r="BC601" s="21">
        <f t="shared" si="192"/>
        <v>3</v>
      </c>
      <c r="BD601" s="21">
        <f t="shared" si="193"/>
        <v>2</v>
      </c>
      <c r="BE601" s="21">
        <f t="shared" si="194"/>
        <v>5</v>
      </c>
      <c r="BF601" s="21">
        <f t="shared" si="191"/>
        <v>3.9</v>
      </c>
      <c r="BG601" s="3" t="s">
        <v>4900</v>
      </c>
    </row>
    <row r="602" spans="1:59" ht="13" x14ac:dyDescent="0.15">
      <c r="A602" s="2">
        <v>43561.744797581021</v>
      </c>
      <c r="B602" s="3" t="s">
        <v>29</v>
      </c>
      <c r="C602" s="3" t="s">
        <v>5105</v>
      </c>
      <c r="D602" s="3" t="s">
        <v>4900</v>
      </c>
      <c r="E602" s="58" t="s">
        <v>4901</v>
      </c>
      <c r="F602" s="3" t="s">
        <v>64</v>
      </c>
      <c r="G602" s="3" t="s">
        <v>5106</v>
      </c>
      <c r="H602" s="3" t="s">
        <v>66</v>
      </c>
      <c r="I602" s="3" t="s">
        <v>36</v>
      </c>
      <c r="J602" s="3" t="s">
        <v>5107</v>
      </c>
      <c r="K602" s="3" t="s">
        <v>68</v>
      </c>
      <c r="L602" s="3">
        <v>4.2</v>
      </c>
      <c r="M602" s="3">
        <v>3.2</v>
      </c>
      <c r="N602" s="3" t="s">
        <v>5108</v>
      </c>
      <c r="O602" s="3">
        <v>7</v>
      </c>
      <c r="P602" s="3" t="s">
        <v>5109</v>
      </c>
      <c r="Q602" s="3" t="s">
        <v>226</v>
      </c>
      <c r="R602" s="5"/>
      <c r="S602" s="3" t="s">
        <v>44</v>
      </c>
      <c r="T602" s="5"/>
      <c r="U602" s="3" t="s">
        <v>91</v>
      </c>
      <c r="V602" s="5"/>
      <c r="W602" s="3" t="s">
        <v>48</v>
      </c>
      <c r="X602" s="5"/>
      <c r="Y602" s="3" t="s">
        <v>50</v>
      </c>
      <c r="Z602" s="5"/>
      <c r="AA602" s="3" t="s">
        <v>52</v>
      </c>
      <c r="AB602" s="5"/>
      <c r="AC602" s="3" t="s">
        <v>5110</v>
      </c>
      <c r="AD602" s="3">
        <v>6</v>
      </c>
      <c r="AE602" s="5"/>
      <c r="AF602" s="3" t="s">
        <v>275</v>
      </c>
      <c r="AG602" s="5"/>
      <c r="AH602" s="3" t="s">
        <v>58</v>
      </c>
      <c r="AI602" s="5"/>
      <c r="AJ602" s="5"/>
      <c r="AK602" s="3" t="s">
        <v>111</v>
      </c>
      <c r="AL602" s="5"/>
      <c r="AM602" s="3" t="s">
        <v>5111</v>
      </c>
      <c r="AN602" s="3" t="s">
        <v>5112</v>
      </c>
      <c r="AO602" s="6">
        <v>0.69791666666424135</v>
      </c>
      <c r="AP602" s="1">
        <f t="shared" si="195"/>
        <v>5</v>
      </c>
      <c r="AQ602" s="1">
        <f t="shared" si="196"/>
        <v>10</v>
      </c>
      <c r="AR602" s="1">
        <f t="shared" si="197"/>
        <v>7</v>
      </c>
      <c r="AS602" s="1">
        <f t="shared" si="198"/>
        <v>10</v>
      </c>
      <c r="AT602" s="1">
        <f t="shared" si="199"/>
        <v>5</v>
      </c>
      <c r="AU602" s="1">
        <f t="shared" si="200"/>
        <v>0</v>
      </c>
      <c r="AV602" s="1">
        <f t="shared" si="201"/>
        <v>0</v>
      </c>
      <c r="AW602" s="1">
        <f t="shared" si="202"/>
        <v>0</v>
      </c>
      <c r="AX602" s="1">
        <f t="shared" si="203"/>
        <v>5</v>
      </c>
      <c r="AY602" s="1">
        <f t="shared" si="204"/>
        <v>6</v>
      </c>
      <c r="AZ602" s="1">
        <f t="shared" si="205"/>
        <v>0</v>
      </c>
      <c r="BA602" s="1">
        <f t="shared" si="206"/>
        <v>0</v>
      </c>
      <c r="BB602" s="1">
        <f t="shared" si="207"/>
        <v>5</v>
      </c>
      <c r="BC602" s="21">
        <f t="shared" si="192"/>
        <v>7.4</v>
      </c>
      <c r="BD602" s="21">
        <f t="shared" si="193"/>
        <v>0</v>
      </c>
      <c r="BE602" s="21">
        <f t="shared" si="194"/>
        <v>2.6666666666666665</v>
      </c>
      <c r="BF602" s="21">
        <f t="shared" si="191"/>
        <v>4.7333333333333334</v>
      </c>
      <c r="BG602" s="3" t="s">
        <v>4900</v>
      </c>
    </row>
    <row r="603" spans="1:59" ht="13" x14ac:dyDescent="0.15">
      <c r="A603" s="2">
        <v>43561.74939809028</v>
      </c>
      <c r="B603" s="3" t="s">
        <v>29</v>
      </c>
      <c r="C603" s="3" t="s">
        <v>5048</v>
      </c>
      <c r="D603" s="3" t="s">
        <v>4900</v>
      </c>
      <c r="E603" s="58" t="s">
        <v>4901</v>
      </c>
      <c r="F603" s="3" t="s">
        <v>64</v>
      </c>
      <c r="G603" s="3" t="s">
        <v>5113</v>
      </c>
      <c r="H603" s="3" t="s">
        <v>66</v>
      </c>
      <c r="I603" s="3" t="s">
        <v>223</v>
      </c>
      <c r="J603" s="5"/>
      <c r="K603" s="3">
        <v>7</v>
      </c>
      <c r="L603" s="4">
        <v>2.1</v>
      </c>
      <c r="M603" s="3">
        <v>1.2</v>
      </c>
      <c r="N603" s="5"/>
      <c r="O603" s="3" t="s">
        <v>87</v>
      </c>
      <c r="P603" s="5"/>
      <c r="Q603" s="3" t="s">
        <v>226</v>
      </c>
      <c r="R603" s="5"/>
      <c r="S603" s="3" t="s">
        <v>44</v>
      </c>
      <c r="T603" s="5"/>
      <c r="U603" s="3" t="s">
        <v>183</v>
      </c>
      <c r="V603" s="5"/>
      <c r="W603" s="3" t="s">
        <v>48</v>
      </c>
      <c r="X603" s="5"/>
      <c r="Y603" s="3" t="s">
        <v>50</v>
      </c>
      <c r="Z603" s="5"/>
      <c r="AA603" s="3" t="s">
        <v>777</v>
      </c>
      <c r="AB603" s="5"/>
      <c r="AC603" s="5"/>
      <c r="AD603" s="3" t="s">
        <v>563</v>
      </c>
      <c r="AE603" s="5"/>
      <c r="AF603" s="3" t="s">
        <v>275</v>
      </c>
      <c r="AG603" s="5"/>
      <c r="AH603" s="3" t="s">
        <v>58</v>
      </c>
      <c r="AI603" s="5"/>
      <c r="AJ603" s="5"/>
      <c r="AK603" s="3" t="s">
        <v>574</v>
      </c>
      <c r="AL603" s="5"/>
      <c r="AM603" s="11" t="s">
        <v>5114</v>
      </c>
      <c r="AN603" s="3" t="s">
        <v>4907</v>
      </c>
      <c r="AO603" s="6">
        <v>0.70486111110949423</v>
      </c>
      <c r="AP603" s="1">
        <f t="shared" si="195"/>
        <v>10</v>
      </c>
      <c r="AQ603" s="1">
        <f t="shared" si="196"/>
        <v>7</v>
      </c>
      <c r="AR603" s="1">
        <f t="shared" si="197"/>
        <v>10</v>
      </c>
      <c r="AS603" s="1">
        <f t="shared" si="198"/>
        <v>10</v>
      </c>
      <c r="AT603" s="1">
        <f t="shared" si="199"/>
        <v>5</v>
      </c>
      <c r="AU603" s="1">
        <f t="shared" si="200"/>
        <v>10</v>
      </c>
      <c r="AV603" s="1">
        <f t="shared" si="201"/>
        <v>0</v>
      </c>
      <c r="AW603" s="1">
        <f t="shared" si="202"/>
        <v>0</v>
      </c>
      <c r="AX603" s="1">
        <f t="shared" si="203"/>
        <v>0</v>
      </c>
      <c r="AY603" s="1">
        <f t="shared" si="204"/>
        <v>0</v>
      </c>
      <c r="AZ603" s="1">
        <f t="shared" si="205"/>
        <v>0</v>
      </c>
      <c r="BA603" s="1">
        <f t="shared" si="206"/>
        <v>0</v>
      </c>
      <c r="BB603" s="1">
        <f t="shared" si="207"/>
        <v>0</v>
      </c>
      <c r="BC603" s="21">
        <f t="shared" si="192"/>
        <v>8.4</v>
      </c>
      <c r="BD603" s="21">
        <f t="shared" si="193"/>
        <v>5</v>
      </c>
      <c r="BE603" s="21">
        <f t="shared" si="194"/>
        <v>0</v>
      </c>
      <c r="BF603" s="21">
        <f t="shared" si="191"/>
        <v>5.2</v>
      </c>
      <c r="BG603" s="3" t="s">
        <v>4900</v>
      </c>
    </row>
    <row r="604" spans="1:59" ht="13" x14ac:dyDescent="0.15">
      <c r="A604" s="2">
        <v>43561.751002997684</v>
      </c>
      <c r="B604" s="3" t="s">
        <v>29</v>
      </c>
      <c r="C604" s="3" t="s">
        <v>5055</v>
      </c>
      <c r="D604" s="3" t="s">
        <v>4900</v>
      </c>
      <c r="E604" s="58" t="s">
        <v>4901</v>
      </c>
      <c r="F604" s="3" t="s">
        <v>187</v>
      </c>
      <c r="G604" s="3" t="s">
        <v>5115</v>
      </c>
      <c r="H604" s="3" t="s">
        <v>66</v>
      </c>
      <c r="I604" s="3" t="s">
        <v>36</v>
      </c>
      <c r="J604" s="5"/>
      <c r="K604" s="3" t="s">
        <v>68</v>
      </c>
      <c r="L604" s="3">
        <v>3.85</v>
      </c>
      <c r="M604" s="3">
        <v>1.2</v>
      </c>
      <c r="N604" s="5"/>
      <c r="O604" s="3" t="s">
        <v>87</v>
      </c>
      <c r="P604" s="5"/>
      <c r="Q604" s="3">
        <v>7</v>
      </c>
      <c r="R604" s="5"/>
      <c r="S604" s="3" t="s">
        <v>560</v>
      </c>
      <c r="T604" s="5"/>
      <c r="U604" s="3" t="s">
        <v>46</v>
      </c>
      <c r="V604" s="5"/>
      <c r="W604" s="3" t="s">
        <v>48</v>
      </c>
      <c r="X604" s="5"/>
      <c r="Y604" s="3" t="s">
        <v>50</v>
      </c>
      <c r="Z604" s="5"/>
      <c r="AA604" s="3">
        <v>3</v>
      </c>
      <c r="AB604" s="5"/>
      <c r="AC604" s="5"/>
      <c r="AD604" s="3" t="s">
        <v>54</v>
      </c>
      <c r="AE604" s="5"/>
      <c r="AF604" s="3">
        <v>1</v>
      </c>
      <c r="AG604" s="5"/>
      <c r="AH604" s="3">
        <v>7</v>
      </c>
      <c r="AI604" s="3">
        <v>13</v>
      </c>
      <c r="AJ604" s="5"/>
      <c r="AK604" s="3" t="s">
        <v>111</v>
      </c>
      <c r="AL604" s="5"/>
      <c r="AM604" s="11" t="s">
        <v>5116</v>
      </c>
      <c r="AN604" s="3" t="s">
        <v>5063</v>
      </c>
      <c r="AO604" s="6">
        <v>0.70208333333721384</v>
      </c>
      <c r="AP604" s="1">
        <f t="shared" si="195"/>
        <v>5</v>
      </c>
      <c r="AQ604" s="1">
        <f t="shared" si="196"/>
        <v>10</v>
      </c>
      <c r="AR604" s="1">
        <f t="shared" si="197"/>
        <v>10</v>
      </c>
      <c r="AS604" s="1">
        <f t="shared" si="198"/>
        <v>7</v>
      </c>
      <c r="AT604" s="1">
        <f t="shared" si="199"/>
        <v>10</v>
      </c>
      <c r="AU604" s="1">
        <f t="shared" si="200"/>
        <v>5</v>
      </c>
      <c r="AV604" s="1">
        <f t="shared" si="201"/>
        <v>0</v>
      </c>
      <c r="AW604" s="1">
        <f t="shared" si="202"/>
        <v>0</v>
      </c>
      <c r="AX604" s="1">
        <f t="shared" si="203"/>
        <v>3</v>
      </c>
      <c r="AY604" s="1">
        <f t="shared" si="204"/>
        <v>5</v>
      </c>
      <c r="AZ604" s="1">
        <f t="shared" si="205"/>
        <v>1</v>
      </c>
      <c r="BA604" s="1">
        <f t="shared" si="206"/>
        <v>7</v>
      </c>
      <c r="BB604" s="1">
        <f t="shared" si="207"/>
        <v>5</v>
      </c>
      <c r="BC604" s="21">
        <f t="shared" si="192"/>
        <v>8.4</v>
      </c>
      <c r="BD604" s="21">
        <f t="shared" si="193"/>
        <v>2.5</v>
      </c>
      <c r="BE604" s="21">
        <f t="shared" si="194"/>
        <v>4.333333333333333</v>
      </c>
      <c r="BF604" s="21">
        <f t="shared" si="191"/>
        <v>6.0666666666666664</v>
      </c>
      <c r="BG604" s="3" t="s">
        <v>4900</v>
      </c>
    </row>
    <row r="605" spans="1:59" ht="13" x14ac:dyDescent="0.15">
      <c r="A605" s="2">
        <v>43561.752907719907</v>
      </c>
      <c r="B605" s="3" t="s">
        <v>29</v>
      </c>
      <c r="C605" s="3" t="s">
        <v>5012</v>
      </c>
      <c r="D605" s="3" t="s">
        <v>4900</v>
      </c>
      <c r="E605" s="58" t="s">
        <v>4901</v>
      </c>
      <c r="F605" s="3" t="s">
        <v>64</v>
      </c>
      <c r="G605" s="3" t="s">
        <v>5117</v>
      </c>
      <c r="H605" s="3" t="s">
        <v>264</v>
      </c>
      <c r="I605" s="3" t="s">
        <v>36</v>
      </c>
      <c r="J605" s="5"/>
      <c r="K605" s="3" t="s">
        <v>38</v>
      </c>
      <c r="L605" s="3">
        <v>1.92</v>
      </c>
      <c r="M605" s="3">
        <v>1.92</v>
      </c>
      <c r="N605" s="5"/>
      <c r="O605" s="3" t="s">
        <v>87</v>
      </c>
      <c r="P605" s="5"/>
      <c r="Q605" s="3">
        <v>8</v>
      </c>
      <c r="R605" s="3" t="s">
        <v>5118</v>
      </c>
      <c r="S605" s="3" t="s">
        <v>44</v>
      </c>
      <c r="T605" s="5"/>
      <c r="U605" s="3">
        <v>8</v>
      </c>
      <c r="V605" s="3" t="s">
        <v>5119</v>
      </c>
      <c r="W605" s="3" t="s">
        <v>48</v>
      </c>
      <c r="X605" s="5"/>
      <c r="Y605" s="3" t="s">
        <v>50</v>
      </c>
      <c r="Z605" s="5"/>
      <c r="AA605" s="3" t="s">
        <v>291</v>
      </c>
      <c r="AB605" s="3">
        <v>61</v>
      </c>
      <c r="AC605" s="5"/>
      <c r="AD605" s="3" t="s">
        <v>343</v>
      </c>
      <c r="AE605" s="5"/>
      <c r="AF605" s="3" t="s">
        <v>56</v>
      </c>
      <c r="AG605" s="5"/>
      <c r="AH605" s="3" t="s">
        <v>58</v>
      </c>
      <c r="AI605" s="3">
        <v>0</v>
      </c>
      <c r="AJ605" s="3" t="s">
        <v>5120</v>
      </c>
      <c r="AK605" s="3" t="s">
        <v>60</v>
      </c>
      <c r="AL605" s="5"/>
      <c r="AM605" s="3" t="s">
        <v>5121</v>
      </c>
      <c r="AN605" s="3" t="s">
        <v>5016</v>
      </c>
      <c r="AO605" s="6">
        <v>0.70138888889050577</v>
      </c>
      <c r="AP605" s="1">
        <f t="shared" si="195"/>
        <v>5</v>
      </c>
      <c r="AQ605" s="1">
        <f t="shared" si="196"/>
        <v>5</v>
      </c>
      <c r="AR605" s="1">
        <f t="shared" si="197"/>
        <v>10</v>
      </c>
      <c r="AS605" s="1">
        <f t="shared" si="198"/>
        <v>8</v>
      </c>
      <c r="AT605" s="1">
        <f t="shared" si="199"/>
        <v>5</v>
      </c>
      <c r="AU605" s="1">
        <f t="shared" si="200"/>
        <v>8</v>
      </c>
      <c r="AV605" s="1">
        <f t="shared" si="201"/>
        <v>0</v>
      </c>
      <c r="AW605" s="1">
        <f t="shared" si="202"/>
        <v>0</v>
      </c>
      <c r="AX605" s="1">
        <f t="shared" si="203"/>
        <v>10</v>
      </c>
      <c r="AY605" s="1">
        <f t="shared" si="204"/>
        <v>10</v>
      </c>
      <c r="AZ605" s="1">
        <f t="shared" si="205"/>
        <v>5</v>
      </c>
      <c r="BA605" s="1">
        <f t="shared" si="206"/>
        <v>0</v>
      </c>
      <c r="BB605" s="1">
        <f t="shared" si="207"/>
        <v>10</v>
      </c>
      <c r="BC605" s="21">
        <f t="shared" si="192"/>
        <v>6.6</v>
      </c>
      <c r="BD605" s="21">
        <f t="shared" si="193"/>
        <v>4</v>
      </c>
      <c r="BE605" s="21">
        <f t="shared" si="194"/>
        <v>5.833333333333333</v>
      </c>
      <c r="BF605" s="21">
        <f t="shared" si="191"/>
        <v>6.2666666666666666</v>
      </c>
      <c r="BG605" s="3" t="s">
        <v>4900</v>
      </c>
    </row>
    <row r="606" spans="1:59" ht="13" x14ac:dyDescent="0.15">
      <c r="A606" s="2">
        <v>43561.758205196762</v>
      </c>
      <c r="B606" s="3" t="s">
        <v>29</v>
      </c>
      <c r="C606" s="3" t="s">
        <v>5105</v>
      </c>
      <c r="D606" s="3" t="s">
        <v>4900</v>
      </c>
      <c r="E606" s="58" t="s">
        <v>4901</v>
      </c>
      <c r="F606" s="3" t="s">
        <v>64</v>
      </c>
      <c r="G606" s="3" t="s">
        <v>5122</v>
      </c>
      <c r="H606" s="3" t="s">
        <v>35</v>
      </c>
      <c r="I606" s="3" t="s">
        <v>36</v>
      </c>
      <c r="J606" s="3" t="s">
        <v>5123</v>
      </c>
      <c r="K606" s="3" t="s">
        <v>381</v>
      </c>
      <c r="L606" s="3">
        <v>1</v>
      </c>
      <c r="M606" s="3">
        <v>0</v>
      </c>
      <c r="N606" s="5"/>
      <c r="O606" s="3">
        <v>9</v>
      </c>
      <c r="P606" s="5"/>
      <c r="Q606" s="3" t="s">
        <v>42</v>
      </c>
      <c r="R606" s="5"/>
      <c r="S606" s="3" t="s">
        <v>90</v>
      </c>
      <c r="T606" s="5"/>
      <c r="U606" s="3" t="s">
        <v>91</v>
      </c>
      <c r="V606" s="5"/>
      <c r="W606" s="3" t="s">
        <v>48</v>
      </c>
      <c r="X606" s="5"/>
      <c r="Y606" s="3" t="s">
        <v>50</v>
      </c>
      <c r="Z606" s="5"/>
      <c r="AA606" s="3" t="s">
        <v>291</v>
      </c>
      <c r="AB606" s="3">
        <v>65</v>
      </c>
      <c r="AC606" s="5"/>
      <c r="AD606" s="3" t="s">
        <v>343</v>
      </c>
      <c r="AE606" s="5"/>
      <c r="AF606" s="3" t="s">
        <v>56</v>
      </c>
      <c r="AG606" s="3" t="s">
        <v>5124</v>
      </c>
      <c r="AH606" s="3">
        <v>1</v>
      </c>
      <c r="AI606" s="5"/>
      <c r="AJ606" s="3" t="s">
        <v>5125</v>
      </c>
      <c r="AK606" s="3" t="s">
        <v>60</v>
      </c>
      <c r="AL606" s="5"/>
      <c r="AM606" s="3" t="s">
        <v>5126</v>
      </c>
      <c r="AN606" s="3" t="s">
        <v>5112</v>
      </c>
      <c r="AO606" s="6">
        <v>0.70833333333575865</v>
      </c>
      <c r="AP606" s="1">
        <f t="shared" si="195"/>
        <v>5</v>
      </c>
      <c r="AQ606" s="1">
        <f t="shared" si="196"/>
        <v>0</v>
      </c>
      <c r="AR606" s="1">
        <f t="shared" si="197"/>
        <v>9</v>
      </c>
      <c r="AS606" s="1">
        <f t="shared" si="198"/>
        <v>5</v>
      </c>
      <c r="AT606" s="1">
        <f t="shared" si="199"/>
        <v>0</v>
      </c>
      <c r="AU606" s="1">
        <f t="shared" si="200"/>
        <v>0</v>
      </c>
      <c r="AV606" s="1">
        <f t="shared" si="201"/>
        <v>0</v>
      </c>
      <c r="AW606" s="1">
        <f t="shared" si="202"/>
        <v>0</v>
      </c>
      <c r="AX606" s="1">
        <f t="shared" si="203"/>
        <v>10</v>
      </c>
      <c r="AY606" s="1">
        <f t="shared" si="204"/>
        <v>10</v>
      </c>
      <c r="AZ606" s="1">
        <f t="shared" si="205"/>
        <v>5</v>
      </c>
      <c r="BA606" s="1">
        <f t="shared" si="206"/>
        <v>1</v>
      </c>
      <c r="BB606" s="1">
        <f t="shared" si="207"/>
        <v>10</v>
      </c>
      <c r="BC606" s="21">
        <f t="shared" si="192"/>
        <v>3.8</v>
      </c>
      <c r="BD606" s="21">
        <f t="shared" si="193"/>
        <v>0</v>
      </c>
      <c r="BE606" s="21">
        <f t="shared" si="194"/>
        <v>6.166666666666667</v>
      </c>
      <c r="BF606" s="21">
        <f t="shared" si="191"/>
        <v>4.1333333333333337</v>
      </c>
      <c r="BG606" s="3" t="s">
        <v>4900</v>
      </c>
    </row>
    <row r="607" spans="1:59" ht="13" x14ac:dyDescent="0.15">
      <c r="A607" s="2">
        <v>43561.75956924769</v>
      </c>
      <c r="B607" s="3" t="s">
        <v>29</v>
      </c>
      <c r="C607" s="3" t="s">
        <v>5012</v>
      </c>
      <c r="D607" s="3" t="s">
        <v>4900</v>
      </c>
      <c r="E607" s="58" t="s">
        <v>4901</v>
      </c>
      <c r="F607" s="3" t="s">
        <v>64</v>
      </c>
      <c r="G607" s="3" t="s">
        <v>5127</v>
      </c>
      <c r="H607" s="3" t="s">
        <v>35</v>
      </c>
      <c r="I607" s="3" t="s">
        <v>36</v>
      </c>
      <c r="J607" s="3" t="s">
        <v>5128</v>
      </c>
      <c r="K607" s="3" t="s">
        <v>68</v>
      </c>
      <c r="L607" s="3">
        <v>3.18</v>
      </c>
      <c r="M607" s="3">
        <v>1.67</v>
      </c>
      <c r="N607" s="5"/>
      <c r="O607" s="3">
        <v>8</v>
      </c>
      <c r="P607" s="3" t="s">
        <v>5129</v>
      </c>
      <c r="Q607" s="3" t="s">
        <v>42</v>
      </c>
      <c r="R607" s="5"/>
      <c r="S607" s="3" t="s">
        <v>44</v>
      </c>
      <c r="T607" s="5"/>
      <c r="U607" s="3" t="s">
        <v>91</v>
      </c>
      <c r="V607" s="5"/>
      <c r="W607" s="3" t="s">
        <v>48</v>
      </c>
      <c r="X607" s="5"/>
      <c r="Y607" s="3" t="s">
        <v>50</v>
      </c>
      <c r="Z607" s="5"/>
      <c r="AA607" s="3" t="s">
        <v>291</v>
      </c>
      <c r="AB607" s="3">
        <v>65</v>
      </c>
      <c r="AC607" s="5"/>
      <c r="AD607" s="3" t="s">
        <v>343</v>
      </c>
      <c r="AE607" s="5"/>
      <c r="AF607" s="3" t="s">
        <v>275</v>
      </c>
      <c r="AG607" s="5"/>
      <c r="AH607" s="3" t="s">
        <v>58</v>
      </c>
      <c r="AI607" s="3">
        <v>0</v>
      </c>
      <c r="AJ607" s="5"/>
      <c r="AK607" s="3" t="s">
        <v>60</v>
      </c>
      <c r="AL607" s="5"/>
      <c r="AM607" s="3" t="s">
        <v>5130</v>
      </c>
      <c r="AN607" s="3" t="s">
        <v>5016</v>
      </c>
      <c r="AO607" s="6">
        <v>0.71180555555474712</v>
      </c>
      <c r="AP607" s="1">
        <f t="shared" si="195"/>
        <v>5</v>
      </c>
      <c r="AQ607" s="1">
        <f t="shared" si="196"/>
        <v>10</v>
      </c>
      <c r="AR607" s="1">
        <f t="shared" si="197"/>
        <v>8</v>
      </c>
      <c r="AS607" s="1">
        <f t="shared" si="198"/>
        <v>5</v>
      </c>
      <c r="AT607" s="1">
        <f t="shared" si="199"/>
        <v>5</v>
      </c>
      <c r="AU607" s="1">
        <f t="shared" si="200"/>
        <v>0</v>
      </c>
      <c r="AV607" s="1">
        <f t="shared" si="201"/>
        <v>0</v>
      </c>
      <c r="AW607" s="1">
        <f t="shared" si="202"/>
        <v>0</v>
      </c>
      <c r="AX607" s="1">
        <f t="shared" si="203"/>
        <v>10</v>
      </c>
      <c r="AY607" s="1">
        <f t="shared" si="204"/>
        <v>10</v>
      </c>
      <c r="AZ607" s="1">
        <f t="shared" si="205"/>
        <v>0</v>
      </c>
      <c r="BA607" s="1">
        <f t="shared" si="206"/>
        <v>0</v>
      </c>
      <c r="BB607" s="1">
        <f t="shared" si="207"/>
        <v>10</v>
      </c>
      <c r="BC607" s="21">
        <f t="shared" si="192"/>
        <v>6.6</v>
      </c>
      <c r="BD607" s="21">
        <f t="shared" si="193"/>
        <v>0</v>
      </c>
      <c r="BE607" s="21">
        <f t="shared" si="194"/>
        <v>5</v>
      </c>
      <c r="BF607" s="21">
        <f t="shared" si="191"/>
        <v>5.3</v>
      </c>
      <c r="BG607" s="3" t="s">
        <v>4900</v>
      </c>
    </row>
    <row r="608" spans="1:59" ht="13" x14ac:dyDescent="0.15">
      <c r="A608" s="2">
        <v>43561.760205960643</v>
      </c>
      <c r="B608" s="3" t="s">
        <v>29</v>
      </c>
      <c r="C608" s="3" t="s">
        <v>5090</v>
      </c>
      <c r="D608" s="3" t="s">
        <v>4900</v>
      </c>
      <c r="E608" s="58" t="s">
        <v>4901</v>
      </c>
      <c r="F608" s="3" t="s">
        <v>64</v>
      </c>
      <c r="G608" s="3" t="s">
        <v>5131</v>
      </c>
      <c r="H608" s="3" t="s">
        <v>66</v>
      </c>
      <c r="I608" s="3" t="s">
        <v>36</v>
      </c>
      <c r="J608" s="5"/>
      <c r="K608" s="3" t="s">
        <v>68</v>
      </c>
      <c r="L608" s="3">
        <v>3.83</v>
      </c>
      <c r="M608" s="3">
        <v>1.8</v>
      </c>
      <c r="N608" s="5"/>
      <c r="O608" s="3" t="s">
        <v>87</v>
      </c>
      <c r="P608" s="5"/>
      <c r="Q608" s="3">
        <v>7</v>
      </c>
      <c r="R608" s="5"/>
      <c r="S608" s="3" t="s">
        <v>44</v>
      </c>
      <c r="T608" s="5"/>
      <c r="U608" s="3" t="s">
        <v>91</v>
      </c>
      <c r="V608" s="5"/>
      <c r="W608" s="3" t="s">
        <v>48</v>
      </c>
      <c r="X608" s="5"/>
      <c r="Y608" s="3" t="s">
        <v>50</v>
      </c>
      <c r="Z608" s="5"/>
      <c r="AA608" s="3" t="s">
        <v>52</v>
      </c>
      <c r="AB608" s="5"/>
      <c r="AC608" s="5"/>
      <c r="AD608" s="3">
        <v>7</v>
      </c>
      <c r="AE608" s="5"/>
      <c r="AF608" s="3" t="s">
        <v>275</v>
      </c>
      <c r="AG608" s="5"/>
      <c r="AH608" s="3" t="s">
        <v>197</v>
      </c>
      <c r="AI608" s="3">
        <v>3</v>
      </c>
      <c r="AJ608" s="5"/>
      <c r="AK608" s="3" t="s">
        <v>111</v>
      </c>
      <c r="AL608" s="5"/>
      <c r="AM608" s="11" t="s">
        <v>5132</v>
      </c>
      <c r="AN608" s="3" t="s">
        <v>5093</v>
      </c>
      <c r="AO608" s="6">
        <v>0.71180555555474712</v>
      </c>
      <c r="AP608" s="1">
        <f t="shared" si="195"/>
        <v>5</v>
      </c>
      <c r="AQ608" s="1">
        <f t="shared" si="196"/>
        <v>10</v>
      </c>
      <c r="AR608" s="1">
        <f t="shared" si="197"/>
        <v>10</v>
      </c>
      <c r="AS608" s="1">
        <f t="shared" si="198"/>
        <v>7</v>
      </c>
      <c r="AT608" s="1">
        <f t="shared" si="199"/>
        <v>5</v>
      </c>
      <c r="AU608" s="1">
        <f t="shared" si="200"/>
        <v>0</v>
      </c>
      <c r="AV608" s="1">
        <f t="shared" si="201"/>
        <v>0</v>
      </c>
      <c r="AW608" s="1">
        <f t="shared" si="202"/>
        <v>0</v>
      </c>
      <c r="AX608" s="1">
        <f t="shared" si="203"/>
        <v>5</v>
      </c>
      <c r="AY608" s="1">
        <f t="shared" si="204"/>
        <v>7</v>
      </c>
      <c r="AZ608" s="1">
        <f t="shared" si="205"/>
        <v>0</v>
      </c>
      <c r="BA608" s="1">
        <f t="shared" si="206"/>
        <v>5</v>
      </c>
      <c r="BB608" s="1">
        <f t="shared" si="207"/>
        <v>5</v>
      </c>
      <c r="BC608" s="21">
        <f t="shared" si="192"/>
        <v>7.4</v>
      </c>
      <c r="BD608" s="21">
        <f t="shared" si="193"/>
        <v>0</v>
      </c>
      <c r="BE608" s="21">
        <f t="shared" si="194"/>
        <v>4.5</v>
      </c>
      <c r="BF608" s="21">
        <f t="shared" si="191"/>
        <v>5.0999999999999996</v>
      </c>
      <c r="BG608" s="3" t="s">
        <v>4900</v>
      </c>
    </row>
    <row r="609" spans="1:59" ht="13" x14ac:dyDescent="0.15">
      <c r="A609" s="2">
        <v>43561.765642777777</v>
      </c>
      <c r="B609" s="3" t="s">
        <v>29</v>
      </c>
      <c r="C609" s="3" t="s">
        <v>5100</v>
      </c>
      <c r="D609" s="3" t="s">
        <v>4900</v>
      </c>
      <c r="E609" s="58" t="s">
        <v>4901</v>
      </c>
      <c r="F609" s="3" t="s">
        <v>64</v>
      </c>
      <c r="G609" s="3" t="s">
        <v>2948</v>
      </c>
      <c r="H609" s="3" t="s">
        <v>66</v>
      </c>
      <c r="I609" s="3" t="s">
        <v>36</v>
      </c>
      <c r="J609" s="5"/>
      <c r="K609" s="3">
        <v>8</v>
      </c>
      <c r="L609" s="3">
        <v>2.9</v>
      </c>
      <c r="M609" s="3">
        <v>1.45</v>
      </c>
      <c r="N609" s="5"/>
      <c r="O609" s="3" t="s">
        <v>87</v>
      </c>
      <c r="P609" s="5"/>
      <c r="Q609" s="3" t="s">
        <v>42</v>
      </c>
      <c r="R609" s="5"/>
      <c r="S609" s="3" t="s">
        <v>560</v>
      </c>
      <c r="T609" s="5"/>
      <c r="U609" s="3" t="s">
        <v>91</v>
      </c>
      <c r="V609" s="5"/>
      <c r="W609" s="3" t="s">
        <v>48</v>
      </c>
      <c r="X609" s="5"/>
      <c r="Y609" s="3" t="s">
        <v>50</v>
      </c>
      <c r="Z609" s="5"/>
      <c r="AA609" s="3" t="s">
        <v>777</v>
      </c>
      <c r="AB609" s="5"/>
      <c r="AC609" s="5"/>
      <c r="AD609" s="3" t="s">
        <v>563</v>
      </c>
      <c r="AE609" s="5"/>
      <c r="AF609" s="3" t="s">
        <v>275</v>
      </c>
      <c r="AG609" s="5"/>
      <c r="AH609" s="3" t="s">
        <v>58</v>
      </c>
      <c r="AI609" s="5"/>
      <c r="AJ609" s="5"/>
      <c r="AK609" s="3" t="s">
        <v>574</v>
      </c>
      <c r="AL609" s="5"/>
      <c r="AM609" s="11" t="s">
        <v>5133</v>
      </c>
      <c r="AN609" s="3" t="s">
        <v>5102</v>
      </c>
      <c r="AO609" s="6">
        <v>0.72222222221898846</v>
      </c>
      <c r="AP609" s="1">
        <f t="shared" si="195"/>
        <v>5</v>
      </c>
      <c r="AQ609" s="1">
        <f t="shared" si="196"/>
        <v>8</v>
      </c>
      <c r="AR609" s="1">
        <f t="shared" si="197"/>
        <v>10</v>
      </c>
      <c r="AS609" s="1">
        <f t="shared" si="198"/>
        <v>5</v>
      </c>
      <c r="AT609" s="1">
        <f t="shared" si="199"/>
        <v>10</v>
      </c>
      <c r="AU609" s="1">
        <f t="shared" si="200"/>
        <v>0</v>
      </c>
      <c r="AV609" s="1">
        <f t="shared" si="201"/>
        <v>0</v>
      </c>
      <c r="AW609" s="1">
        <f t="shared" si="202"/>
        <v>0</v>
      </c>
      <c r="AX609" s="1">
        <f t="shared" si="203"/>
        <v>0</v>
      </c>
      <c r="AY609" s="1">
        <f t="shared" si="204"/>
        <v>0</v>
      </c>
      <c r="AZ609" s="1">
        <f t="shared" si="205"/>
        <v>0</v>
      </c>
      <c r="BA609" s="1">
        <f t="shared" si="206"/>
        <v>0</v>
      </c>
      <c r="BB609" s="1">
        <f t="shared" si="207"/>
        <v>0</v>
      </c>
      <c r="BC609" s="21">
        <f t="shared" si="192"/>
        <v>7.6</v>
      </c>
      <c r="BD609" s="21">
        <f t="shared" si="193"/>
        <v>0</v>
      </c>
      <c r="BE609" s="21">
        <f t="shared" si="194"/>
        <v>0</v>
      </c>
      <c r="BF609" s="21">
        <f t="shared" ref="BF609:BF672" si="208">((AP609*3)+(AQ609*3)+(AR609*3)+(AS609*3)+(AT609*3)+(AU609*3)+(AV609*2)+(AW609*1)+(AX609*2)+(AY609*1)+(AZ609*1)+(BA609*2)+(BB609*3))/30</f>
        <v>3.8</v>
      </c>
      <c r="BG609" s="3" t="s">
        <v>4900</v>
      </c>
    </row>
    <row r="610" spans="1:59" ht="13" x14ac:dyDescent="0.15">
      <c r="A610" s="2">
        <v>43561.856693148147</v>
      </c>
      <c r="B610" s="3" t="s">
        <v>29</v>
      </c>
      <c r="C610" s="3" t="s">
        <v>5021</v>
      </c>
      <c r="D610" s="3" t="s">
        <v>4900</v>
      </c>
      <c r="E610" s="58" t="s">
        <v>4901</v>
      </c>
      <c r="F610" s="3" t="s">
        <v>315</v>
      </c>
      <c r="G610" s="3" t="s">
        <v>5087</v>
      </c>
      <c r="H610" s="3" t="s">
        <v>66</v>
      </c>
      <c r="I610" s="3" t="s">
        <v>36</v>
      </c>
      <c r="J610" s="5"/>
      <c r="K610" s="3" t="s">
        <v>68</v>
      </c>
      <c r="L610" s="3">
        <v>4</v>
      </c>
      <c r="M610" s="3">
        <v>2.6</v>
      </c>
      <c r="N610" s="3" t="s">
        <v>5088</v>
      </c>
      <c r="O610" s="3" t="s">
        <v>87</v>
      </c>
      <c r="P610" s="5"/>
      <c r="Q610" s="3" t="s">
        <v>226</v>
      </c>
      <c r="R610" s="5"/>
      <c r="S610" s="3">
        <v>9</v>
      </c>
      <c r="T610" s="5"/>
      <c r="U610" s="3" t="s">
        <v>183</v>
      </c>
      <c r="V610" s="5"/>
      <c r="W610" s="3" t="s">
        <v>48</v>
      </c>
      <c r="X610" s="5"/>
      <c r="Y610" s="3" t="s">
        <v>50</v>
      </c>
      <c r="Z610" s="5"/>
      <c r="AA610" s="3" t="s">
        <v>777</v>
      </c>
      <c r="AB610" s="5"/>
      <c r="AC610" s="5"/>
      <c r="AD610" s="3" t="s">
        <v>343</v>
      </c>
      <c r="AE610" s="5"/>
      <c r="AF610" s="3" t="s">
        <v>275</v>
      </c>
      <c r="AG610" s="5"/>
      <c r="AH610" s="3" t="s">
        <v>197</v>
      </c>
      <c r="AI610" s="3">
        <v>7</v>
      </c>
      <c r="AJ610" s="5"/>
      <c r="AK610" s="3" t="s">
        <v>111</v>
      </c>
      <c r="AL610" s="5"/>
      <c r="AM610" s="11" t="s">
        <v>5134</v>
      </c>
      <c r="AN610" s="3" t="s">
        <v>5053</v>
      </c>
      <c r="AO610" s="6">
        <v>0.69791666666424135</v>
      </c>
      <c r="AP610" s="1">
        <f t="shared" si="195"/>
        <v>5</v>
      </c>
      <c r="AQ610" s="1">
        <f t="shared" si="196"/>
        <v>10</v>
      </c>
      <c r="AR610" s="1">
        <f t="shared" si="197"/>
        <v>10</v>
      </c>
      <c r="AS610" s="1">
        <f t="shared" si="198"/>
        <v>10</v>
      </c>
      <c r="AT610" s="1">
        <f t="shared" si="199"/>
        <v>9</v>
      </c>
      <c r="AU610" s="1">
        <f t="shared" si="200"/>
        <v>10</v>
      </c>
      <c r="AV610" s="1">
        <f t="shared" si="201"/>
        <v>0</v>
      </c>
      <c r="AW610" s="1">
        <f t="shared" si="202"/>
        <v>0</v>
      </c>
      <c r="AX610" s="1">
        <f t="shared" si="203"/>
        <v>0</v>
      </c>
      <c r="AY610" s="1">
        <f t="shared" si="204"/>
        <v>10</v>
      </c>
      <c r="AZ610" s="1">
        <f t="shared" si="205"/>
        <v>0</v>
      </c>
      <c r="BA610" s="1">
        <f t="shared" si="206"/>
        <v>5</v>
      </c>
      <c r="BB610" s="1">
        <f t="shared" si="207"/>
        <v>5</v>
      </c>
      <c r="BC610" s="21">
        <f t="shared" si="192"/>
        <v>8.8000000000000007</v>
      </c>
      <c r="BD610" s="21">
        <f t="shared" si="193"/>
        <v>5</v>
      </c>
      <c r="BE610" s="21">
        <f t="shared" si="194"/>
        <v>3.3333333333333335</v>
      </c>
      <c r="BF610" s="21">
        <f t="shared" si="208"/>
        <v>6.5666666666666664</v>
      </c>
      <c r="BG610" s="3" t="s">
        <v>4900</v>
      </c>
    </row>
    <row r="611" spans="1:59" ht="13" x14ac:dyDescent="0.15">
      <c r="A611" s="2">
        <v>43562.66926200231</v>
      </c>
      <c r="B611" s="3" t="s">
        <v>29</v>
      </c>
      <c r="C611" s="3" t="s">
        <v>5135</v>
      </c>
      <c r="D611" s="3" t="s">
        <v>4900</v>
      </c>
      <c r="E611" s="58" t="s">
        <v>4901</v>
      </c>
      <c r="F611" s="3" t="s">
        <v>315</v>
      </c>
      <c r="G611" s="3" t="s">
        <v>5136</v>
      </c>
      <c r="H611" s="3" t="s">
        <v>35</v>
      </c>
      <c r="I611" s="3" t="s">
        <v>36</v>
      </c>
      <c r="J611" s="5"/>
      <c r="K611" s="3" t="s">
        <v>68</v>
      </c>
      <c r="L611" s="3">
        <v>3.5</v>
      </c>
      <c r="M611" s="3">
        <v>1.5</v>
      </c>
      <c r="N611" s="5"/>
      <c r="O611" s="3" t="s">
        <v>87</v>
      </c>
      <c r="P611" s="5"/>
      <c r="Q611" s="3" t="s">
        <v>42</v>
      </c>
      <c r="R611" s="5"/>
      <c r="S611" s="3" t="s">
        <v>44</v>
      </c>
      <c r="T611" s="5"/>
      <c r="U611" s="3" t="s">
        <v>91</v>
      </c>
      <c r="V611" s="5"/>
      <c r="W611" s="3" t="s">
        <v>48</v>
      </c>
      <c r="X611" s="5"/>
      <c r="Y611" s="3" t="s">
        <v>50</v>
      </c>
      <c r="Z611" s="5"/>
      <c r="AA611" s="3">
        <v>3</v>
      </c>
      <c r="AB611" s="5"/>
      <c r="AC611" s="5"/>
      <c r="AD611" s="3">
        <v>4</v>
      </c>
      <c r="AE611" s="5"/>
      <c r="AF611" s="3" t="s">
        <v>56</v>
      </c>
      <c r="AG611" s="5"/>
      <c r="AH611" s="3">
        <v>1</v>
      </c>
      <c r="AI611" s="3">
        <v>1</v>
      </c>
      <c r="AJ611" s="5"/>
      <c r="AK611" s="3">
        <v>3</v>
      </c>
      <c r="AL611" s="5"/>
      <c r="AM611" s="11" t="s">
        <v>5137</v>
      </c>
      <c r="AN611" s="3" t="s">
        <v>5138</v>
      </c>
      <c r="AO611" s="6">
        <v>0.62291666666715173</v>
      </c>
      <c r="AP611" s="1">
        <f t="shared" si="195"/>
        <v>5</v>
      </c>
      <c r="AQ611" s="1">
        <f t="shared" si="196"/>
        <v>10</v>
      </c>
      <c r="AR611" s="1">
        <f t="shared" si="197"/>
        <v>10</v>
      </c>
      <c r="AS611" s="1">
        <f t="shared" si="198"/>
        <v>5</v>
      </c>
      <c r="AT611" s="1">
        <f t="shared" si="199"/>
        <v>5</v>
      </c>
      <c r="AU611" s="1">
        <f t="shared" si="200"/>
        <v>0</v>
      </c>
      <c r="AV611" s="1">
        <f t="shared" si="201"/>
        <v>0</v>
      </c>
      <c r="AW611" s="1">
        <f t="shared" si="202"/>
        <v>0</v>
      </c>
      <c r="AX611" s="1">
        <f t="shared" si="203"/>
        <v>3</v>
      </c>
      <c r="AY611" s="1">
        <f t="shared" si="204"/>
        <v>4</v>
      </c>
      <c r="AZ611" s="1">
        <f t="shared" si="205"/>
        <v>5</v>
      </c>
      <c r="BA611" s="1">
        <f t="shared" si="206"/>
        <v>1</v>
      </c>
      <c r="BB611" s="1">
        <f t="shared" si="207"/>
        <v>3</v>
      </c>
      <c r="BC611" s="21">
        <f t="shared" si="192"/>
        <v>7</v>
      </c>
      <c r="BD611" s="21">
        <f t="shared" si="193"/>
        <v>0</v>
      </c>
      <c r="BE611" s="21">
        <f t="shared" si="194"/>
        <v>2.8333333333333335</v>
      </c>
      <c r="BF611" s="21">
        <f t="shared" si="208"/>
        <v>4.3666666666666663</v>
      </c>
      <c r="BG611" s="3" t="s">
        <v>4900</v>
      </c>
    </row>
    <row r="612" spans="1:59" ht="13" x14ac:dyDescent="0.15">
      <c r="A612" s="2">
        <v>43562.674284618057</v>
      </c>
      <c r="B612" s="3" t="s">
        <v>29</v>
      </c>
      <c r="C612" s="3" t="s">
        <v>5135</v>
      </c>
      <c r="D612" s="3" t="s">
        <v>4900</v>
      </c>
      <c r="E612" s="58" t="s">
        <v>4901</v>
      </c>
      <c r="F612" s="3" t="s">
        <v>315</v>
      </c>
      <c r="G612" s="3" t="s">
        <v>5139</v>
      </c>
      <c r="H612" s="3" t="s">
        <v>66</v>
      </c>
      <c r="I612" s="3" t="s">
        <v>223</v>
      </c>
      <c r="J612" s="5"/>
      <c r="K612" s="3" t="s">
        <v>68</v>
      </c>
      <c r="L612" s="3">
        <v>4.5</v>
      </c>
      <c r="M612" s="4">
        <v>1.5</v>
      </c>
      <c r="N612" s="5"/>
      <c r="O612" s="3" t="s">
        <v>87</v>
      </c>
      <c r="P612" s="5"/>
      <c r="Q612" s="3" t="s">
        <v>226</v>
      </c>
      <c r="R612" s="5"/>
      <c r="S612" s="3">
        <v>8</v>
      </c>
      <c r="T612" s="5"/>
      <c r="U612" s="3" t="s">
        <v>46</v>
      </c>
      <c r="V612" s="5"/>
      <c r="W612" s="3" t="s">
        <v>48</v>
      </c>
      <c r="X612" s="5"/>
      <c r="Y612" s="3" t="s">
        <v>50</v>
      </c>
      <c r="Z612" s="5"/>
      <c r="AA612" s="3">
        <v>3</v>
      </c>
      <c r="AB612" s="5"/>
      <c r="AC612" s="5"/>
      <c r="AD612" s="3" t="s">
        <v>54</v>
      </c>
      <c r="AE612" s="5"/>
      <c r="AF612" s="3" t="s">
        <v>56</v>
      </c>
      <c r="AG612" s="5"/>
      <c r="AH612" s="3" t="s">
        <v>58</v>
      </c>
      <c r="AI612" s="3">
        <v>0</v>
      </c>
      <c r="AJ612" s="5"/>
      <c r="AK612" s="3">
        <v>7</v>
      </c>
      <c r="AL612" s="5"/>
      <c r="AM612" s="3" t="s">
        <v>5140</v>
      </c>
      <c r="AN612" s="3" t="s">
        <v>5138</v>
      </c>
      <c r="AO612" s="6">
        <v>0.62847222221898846</v>
      </c>
      <c r="AP612" s="1">
        <f t="shared" si="195"/>
        <v>10</v>
      </c>
      <c r="AQ612" s="1">
        <f t="shared" si="196"/>
        <v>10</v>
      </c>
      <c r="AR612" s="1">
        <f t="shared" si="197"/>
        <v>10</v>
      </c>
      <c r="AS612" s="1">
        <f t="shared" si="198"/>
        <v>10</v>
      </c>
      <c r="AT612" s="1">
        <f t="shared" si="199"/>
        <v>8</v>
      </c>
      <c r="AU612" s="1">
        <f t="shared" si="200"/>
        <v>5</v>
      </c>
      <c r="AV612" s="1">
        <f t="shared" si="201"/>
        <v>0</v>
      </c>
      <c r="AW612" s="1">
        <f t="shared" si="202"/>
        <v>0</v>
      </c>
      <c r="AX612" s="1">
        <f t="shared" si="203"/>
        <v>3</v>
      </c>
      <c r="AY612" s="1">
        <f t="shared" si="204"/>
        <v>5</v>
      </c>
      <c r="AZ612" s="1">
        <f t="shared" si="205"/>
        <v>5</v>
      </c>
      <c r="BA612" s="1">
        <f t="shared" si="206"/>
        <v>0</v>
      </c>
      <c r="BB612" s="1">
        <f t="shared" si="207"/>
        <v>7</v>
      </c>
      <c r="BC612" s="21">
        <f t="shared" si="192"/>
        <v>9.6</v>
      </c>
      <c r="BD612" s="21">
        <f t="shared" si="193"/>
        <v>2.5</v>
      </c>
      <c r="BE612" s="21">
        <f t="shared" si="194"/>
        <v>2.6666666666666665</v>
      </c>
      <c r="BF612" s="21">
        <f t="shared" si="208"/>
        <v>6.5333333333333332</v>
      </c>
      <c r="BG612" s="3" t="s">
        <v>4900</v>
      </c>
    </row>
    <row r="613" spans="1:59" ht="13" x14ac:dyDescent="0.15">
      <c r="A613" s="2">
        <v>43562.678871539349</v>
      </c>
      <c r="B613" s="3" t="s">
        <v>29</v>
      </c>
      <c r="C613" s="3" t="s">
        <v>5135</v>
      </c>
      <c r="D613" s="3" t="s">
        <v>4900</v>
      </c>
      <c r="E613" s="58" t="s">
        <v>4901</v>
      </c>
      <c r="F613" s="3" t="s">
        <v>315</v>
      </c>
      <c r="G613" s="3" t="s">
        <v>5141</v>
      </c>
      <c r="H613" s="3" t="s">
        <v>66</v>
      </c>
      <c r="I613" s="3" t="s">
        <v>189</v>
      </c>
      <c r="J613" s="5"/>
      <c r="K613" s="3" t="s">
        <v>381</v>
      </c>
      <c r="L613" s="4">
        <v>1.5</v>
      </c>
      <c r="M613" s="3">
        <v>0.7</v>
      </c>
      <c r="N613" s="5"/>
      <c r="O613" s="3">
        <v>8</v>
      </c>
      <c r="P613" s="5"/>
      <c r="Q613" s="3" t="s">
        <v>181</v>
      </c>
      <c r="R613" s="5"/>
      <c r="S613" s="3" t="s">
        <v>90</v>
      </c>
      <c r="T613" s="5"/>
      <c r="U613" s="3" t="s">
        <v>91</v>
      </c>
      <c r="V613" s="5"/>
      <c r="W613" s="3">
        <v>2</v>
      </c>
      <c r="X613" s="5"/>
      <c r="Y613" s="3" t="s">
        <v>50</v>
      </c>
      <c r="Z613" s="5"/>
      <c r="AA613" s="3" t="s">
        <v>52</v>
      </c>
      <c r="AB613" s="5"/>
      <c r="AC613" s="5"/>
      <c r="AD613" s="3">
        <v>1</v>
      </c>
      <c r="AE613" s="5"/>
      <c r="AF613" s="3" t="s">
        <v>275</v>
      </c>
      <c r="AG613" s="5"/>
      <c r="AH613" s="3" t="s">
        <v>58</v>
      </c>
      <c r="AI613" s="3">
        <v>0</v>
      </c>
      <c r="AJ613" s="5"/>
      <c r="AK613" s="3" t="s">
        <v>574</v>
      </c>
      <c r="AL613" s="5"/>
      <c r="AM613" s="3" t="s">
        <v>5142</v>
      </c>
      <c r="AN613" s="3" t="s">
        <v>5138</v>
      </c>
      <c r="AO613" s="6">
        <v>0.66666666666424135</v>
      </c>
      <c r="AP613" s="1">
        <f t="shared" si="195"/>
        <v>0</v>
      </c>
      <c r="AQ613" s="1">
        <f t="shared" si="196"/>
        <v>0</v>
      </c>
      <c r="AR613" s="1">
        <f t="shared" si="197"/>
        <v>8</v>
      </c>
      <c r="AS613" s="1">
        <f t="shared" si="198"/>
        <v>0</v>
      </c>
      <c r="AT613" s="1">
        <f t="shared" si="199"/>
        <v>0</v>
      </c>
      <c r="AU613" s="1">
        <f t="shared" si="200"/>
        <v>0</v>
      </c>
      <c r="AV613" s="1">
        <f t="shared" si="201"/>
        <v>2</v>
      </c>
      <c r="AW613" s="1">
        <f t="shared" si="202"/>
        <v>0</v>
      </c>
      <c r="AX613" s="1">
        <f t="shared" si="203"/>
        <v>5</v>
      </c>
      <c r="AY613" s="1">
        <f t="shared" si="204"/>
        <v>1</v>
      </c>
      <c r="AZ613" s="1">
        <f t="shared" si="205"/>
        <v>0</v>
      </c>
      <c r="BA613" s="1">
        <f t="shared" si="206"/>
        <v>0</v>
      </c>
      <c r="BB613" s="1">
        <f t="shared" si="207"/>
        <v>0</v>
      </c>
      <c r="BC613" s="21">
        <f t="shared" si="192"/>
        <v>1.6</v>
      </c>
      <c r="BD613" s="21">
        <f t="shared" si="193"/>
        <v>0.66666666666666663</v>
      </c>
      <c r="BE613" s="21">
        <f t="shared" si="194"/>
        <v>1.8333333333333333</v>
      </c>
      <c r="BF613" s="21">
        <f t="shared" si="208"/>
        <v>1.3</v>
      </c>
      <c r="BG613" s="3" t="s">
        <v>4900</v>
      </c>
    </row>
    <row r="614" spans="1:59" ht="13" x14ac:dyDescent="0.15">
      <c r="A614" s="2">
        <v>43562.768197858793</v>
      </c>
      <c r="B614" s="3" t="s">
        <v>29</v>
      </c>
      <c r="C614" s="3" t="s">
        <v>4908</v>
      </c>
      <c r="D614" s="3" t="s">
        <v>4900</v>
      </c>
      <c r="E614" s="58" t="s">
        <v>4901</v>
      </c>
      <c r="F614" s="3" t="s">
        <v>178</v>
      </c>
      <c r="G614" s="3" t="s">
        <v>5143</v>
      </c>
      <c r="H614" s="3" t="s">
        <v>66</v>
      </c>
      <c r="I614" s="3" t="s">
        <v>223</v>
      </c>
      <c r="J614" s="5"/>
      <c r="K614" s="3">
        <v>9</v>
      </c>
      <c r="L614" s="4">
        <v>10.1</v>
      </c>
      <c r="M614" s="3">
        <v>4.7</v>
      </c>
      <c r="N614" s="3" t="s">
        <v>5144</v>
      </c>
      <c r="O614" s="3" t="s">
        <v>87</v>
      </c>
      <c r="P614" s="3" t="s">
        <v>5145</v>
      </c>
      <c r="Q614" s="3" t="s">
        <v>226</v>
      </c>
      <c r="R614" s="3" t="s">
        <v>5146</v>
      </c>
      <c r="S614" s="3">
        <v>9</v>
      </c>
      <c r="T614" s="3" t="s">
        <v>5147</v>
      </c>
      <c r="U614" s="3">
        <v>8</v>
      </c>
      <c r="V614" s="3" t="s">
        <v>5148</v>
      </c>
      <c r="W614" s="3" t="s">
        <v>48</v>
      </c>
      <c r="X614" s="5"/>
      <c r="Y614" s="3" t="s">
        <v>50</v>
      </c>
      <c r="Z614" s="5"/>
      <c r="AA614" s="3">
        <v>3</v>
      </c>
      <c r="AB614" s="3">
        <v>76</v>
      </c>
      <c r="AC614" s="3" t="s">
        <v>5149</v>
      </c>
      <c r="AD614" s="3" t="s">
        <v>54</v>
      </c>
      <c r="AE614" s="5"/>
      <c r="AF614" s="3" t="s">
        <v>275</v>
      </c>
      <c r="AG614" s="5"/>
      <c r="AH614" s="3">
        <v>2</v>
      </c>
      <c r="AI614" s="3">
        <v>0</v>
      </c>
      <c r="AJ614" s="3" t="s">
        <v>5150</v>
      </c>
      <c r="AK614" s="3" t="s">
        <v>111</v>
      </c>
      <c r="AL614" s="3" t="s">
        <v>5151</v>
      </c>
      <c r="AM614" s="3" t="s">
        <v>5152</v>
      </c>
      <c r="AN614" s="3" t="s">
        <v>4918</v>
      </c>
      <c r="AO614" s="6">
        <v>0.375</v>
      </c>
      <c r="AP614" s="1">
        <f t="shared" si="195"/>
        <v>10</v>
      </c>
      <c r="AQ614" s="1">
        <f t="shared" si="196"/>
        <v>9</v>
      </c>
      <c r="AR614" s="1">
        <f t="shared" si="197"/>
        <v>10</v>
      </c>
      <c r="AS614" s="1">
        <f t="shared" si="198"/>
        <v>10</v>
      </c>
      <c r="AT614" s="1">
        <f t="shared" si="199"/>
        <v>9</v>
      </c>
      <c r="AU614" s="1">
        <f t="shared" si="200"/>
        <v>8</v>
      </c>
      <c r="AV614" s="1">
        <f t="shared" si="201"/>
        <v>0</v>
      </c>
      <c r="AW614" s="1">
        <f t="shared" si="202"/>
        <v>0</v>
      </c>
      <c r="AX614" s="1">
        <f t="shared" si="203"/>
        <v>3</v>
      </c>
      <c r="AY614" s="1">
        <f t="shared" si="204"/>
        <v>5</v>
      </c>
      <c r="AZ614" s="1">
        <f t="shared" si="205"/>
        <v>0</v>
      </c>
      <c r="BA614" s="1">
        <f t="shared" si="206"/>
        <v>2</v>
      </c>
      <c r="BB614" s="1">
        <f t="shared" si="207"/>
        <v>5</v>
      </c>
      <c r="BC614" s="21">
        <f t="shared" si="192"/>
        <v>9.6</v>
      </c>
      <c r="BD614" s="21">
        <f t="shared" si="193"/>
        <v>4</v>
      </c>
      <c r="BE614" s="21">
        <f t="shared" si="194"/>
        <v>2.5</v>
      </c>
      <c r="BF614" s="21">
        <f t="shared" si="208"/>
        <v>6.6</v>
      </c>
      <c r="BG614" s="3" t="s">
        <v>4900</v>
      </c>
    </row>
    <row r="615" spans="1:59" ht="13" x14ac:dyDescent="0.15">
      <c r="A615" s="2">
        <v>43553.703853032406</v>
      </c>
      <c r="B615" s="3" t="s">
        <v>29</v>
      </c>
      <c r="C615" s="3" t="s">
        <v>5153</v>
      </c>
      <c r="D615" s="3" t="s">
        <v>4900</v>
      </c>
      <c r="E615" s="58" t="s">
        <v>4901</v>
      </c>
      <c r="F615" s="3" t="s">
        <v>64</v>
      </c>
      <c r="G615" s="3" t="s">
        <v>5154</v>
      </c>
      <c r="H615" s="3" t="s">
        <v>66</v>
      </c>
      <c r="I615" s="3" t="s">
        <v>36</v>
      </c>
      <c r="J615" s="3" t="s">
        <v>5155</v>
      </c>
      <c r="K615" s="3">
        <v>6</v>
      </c>
      <c r="L615" s="3">
        <v>3</v>
      </c>
      <c r="M615" s="3">
        <v>2.2000000000000002</v>
      </c>
      <c r="N615" s="3" t="s">
        <v>5156</v>
      </c>
      <c r="O615" s="3">
        <v>4</v>
      </c>
      <c r="P615" s="3" t="s">
        <v>5157</v>
      </c>
      <c r="Q615" s="3" t="s">
        <v>226</v>
      </c>
      <c r="R615" s="3" t="s">
        <v>5158</v>
      </c>
      <c r="S615" s="3" t="s">
        <v>90</v>
      </c>
      <c r="T615" s="3" t="s">
        <v>5159</v>
      </c>
      <c r="U615" s="3">
        <v>6</v>
      </c>
      <c r="V615" s="3" t="s">
        <v>5160</v>
      </c>
      <c r="W615" s="3" t="s">
        <v>48</v>
      </c>
      <c r="X615" s="3" t="s">
        <v>5161</v>
      </c>
      <c r="Y615" s="3" t="s">
        <v>92</v>
      </c>
      <c r="Z615" s="3" t="s">
        <v>5162</v>
      </c>
      <c r="AA615" s="3" t="s">
        <v>291</v>
      </c>
      <c r="AB615" s="3">
        <v>66</v>
      </c>
      <c r="AC615" s="3" t="s">
        <v>5163</v>
      </c>
      <c r="AD615" s="3" t="s">
        <v>54</v>
      </c>
      <c r="AE615" s="3" t="s">
        <v>5164</v>
      </c>
      <c r="AF615" s="3" t="s">
        <v>56</v>
      </c>
      <c r="AG615" s="3" t="s">
        <v>5165</v>
      </c>
      <c r="AH615" s="3" t="s">
        <v>197</v>
      </c>
      <c r="AI615" s="3">
        <v>70</v>
      </c>
      <c r="AJ615" s="3" t="s">
        <v>5166</v>
      </c>
      <c r="AK615" s="3" t="s">
        <v>60</v>
      </c>
      <c r="AL615" s="3" t="s">
        <v>5167</v>
      </c>
      <c r="AM615" s="3" t="s">
        <v>5168</v>
      </c>
      <c r="AN615" s="3" t="s">
        <v>5169</v>
      </c>
      <c r="AO615" s="6">
        <v>0.375</v>
      </c>
      <c r="AP615" s="1">
        <f t="shared" si="195"/>
        <v>5</v>
      </c>
      <c r="AQ615" s="1">
        <f t="shared" si="196"/>
        <v>6</v>
      </c>
      <c r="AR615" s="1">
        <f t="shared" si="197"/>
        <v>4</v>
      </c>
      <c r="AS615" s="1">
        <f t="shared" si="198"/>
        <v>10</v>
      </c>
      <c r="AT615" s="1">
        <f t="shared" si="199"/>
        <v>0</v>
      </c>
      <c r="AU615" s="1">
        <f t="shared" si="200"/>
        <v>6</v>
      </c>
      <c r="AV615" s="1">
        <f t="shared" si="201"/>
        <v>0</v>
      </c>
      <c r="AW615" s="1">
        <f t="shared" si="202"/>
        <v>5</v>
      </c>
      <c r="AX615" s="1">
        <f t="shared" si="203"/>
        <v>10</v>
      </c>
      <c r="AY615" s="1">
        <f t="shared" si="204"/>
        <v>5</v>
      </c>
      <c r="AZ615" s="1">
        <f t="shared" si="205"/>
        <v>5</v>
      </c>
      <c r="BA615" s="1">
        <f t="shared" si="206"/>
        <v>5</v>
      </c>
      <c r="BB615" s="1">
        <f t="shared" si="207"/>
        <v>10</v>
      </c>
      <c r="BC615" s="21">
        <f t="shared" si="192"/>
        <v>5</v>
      </c>
      <c r="BD615" s="21">
        <f t="shared" si="193"/>
        <v>3.8333333333333335</v>
      </c>
      <c r="BE615" s="21">
        <f t="shared" si="194"/>
        <v>6.666666666666667</v>
      </c>
      <c r="BF615" s="21">
        <f t="shared" si="208"/>
        <v>5.6</v>
      </c>
      <c r="BG615" s="3" t="s">
        <v>4900</v>
      </c>
    </row>
    <row r="616" spans="1:59" ht="13" x14ac:dyDescent="0.15">
      <c r="A616" s="2">
        <v>43553.715028587962</v>
      </c>
      <c r="B616" s="3" t="s">
        <v>29</v>
      </c>
      <c r="C616" s="3" t="s">
        <v>5153</v>
      </c>
      <c r="D616" s="3" t="s">
        <v>4900</v>
      </c>
      <c r="E616" s="58" t="s">
        <v>4901</v>
      </c>
      <c r="F616" s="3" t="s">
        <v>315</v>
      </c>
      <c r="G616" s="3" t="s">
        <v>5170</v>
      </c>
      <c r="H616" s="3" t="s">
        <v>66</v>
      </c>
      <c r="I616" s="3">
        <v>4</v>
      </c>
      <c r="J616" s="3" t="s">
        <v>5171</v>
      </c>
      <c r="K616" s="3" t="s">
        <v>38</v>
      </c>
      <c r="L616" s="3">
        <v>2</v>
      </c>
      <c r="M616" s="3">
        <v>1.2</v>
      </c>
      <c r="N616" s="3" t="s">
        <v>5172</v>
      </c>
      <c r="O616" s="3" t="s">
        <v>40</v>
      </c>
      <c r="P616" s="3" t="s">
        <v>5173</v>
      </c>
      <c r="Q616" s="3" t="s">
        <v>226</v>
      </c>
      <c r="R616" s="3" t="s">
        <v>5174</v>
      </c>
      <c r="S616" s="3" t="s">
        <v>90</v>
      </c>
      <c r="T616" s="3" t="s">
        <v>5175</v>
      </c>
      <c r="U616" s="3" t="s">
        <v>91</v>
      </c>
      <c r="V616" s="3" t="s">
        <v>5176</v>
      </c>
      <c r="W616" s="3" t="s">
        <v>48</v>
      </c>
      <c r="X616" s="3" t="s">
        <v>5177</v>
      </c>
      <c r="Y616" s="3" t="s">
        <v>50</v>
      </c>
      <c r="Z616" s="3" t="s">
        <v>5178</v>
      </c>
      <c r="AA616" s="3" t="s">
        <v>52</v>
      </c>
      <c r="AB616" s="3">
        <v>75</v>
      </c>
      <c r="AC616" s="3" t="s">
        <v>5179</v>
      </c>
      <c r="AD616" s="3">
        <v>6</v>
      </c>
      <c r="AE616" s="3" t="s">
        <v>5180</v>
      </c>
      <c r="AF616" s="3">
        <v>6</v>
      </c>
      <c r="AG616" s="5"/>
      <c r="AH616" s="3">
        <v>4</v>
      </c>
      <c r="AI616" s="3">
        <v>18</v>
      </c>
      <c r="AJ616" s="3" t="s">
        <v>5181</v>
      </c>
      <c r="AK616" s="3" t="s">
        <v>111</v>
      </c>
      <c r="AL616" s="3" t="s">
        <v>5182</v>
      </c>
      <c r="AM616" s="3" t="s">
        <v>5183</v>
      </c>
      <c r="AN616" s="3" t="s">
        <v>5169</v>
      </c>
      <c r="AO616" s="6">
        <v>0.44791666666424135</v>
      </c>
      <c r="AP616" s="1">
        <f t="shared" si="195"/>
        <v>4</v>
      </c>
      <c r="AQ616" s="1">
        <f t="shared" si="196"/>
        <v>5</v>
      </c>
      <c r="AR616" s="1">
        <f t="shared" si="197"/>
        <v>5</v>
      </c>
      <c r="AS616" s="1">
        <f t="shared" si="198"/>
        <v>10</v>
      </c>
      <c r="AT616" s="1">
        <f t="shared" si="199"/>
        <v>0</v>
      </c>
      <c r="AU616" s="1">
        <f t="shared" si="200"/>
        <v>0</v>
      </c>
      <c r="AV616" s="1">
        <f t="shared" si="201"/>
        <v>0</v>
      </c>
      <c r="AW616" s="1">
        <f t="shared" si="202"/>
        <v>0</v>
      </c>
      <c r="AX616" s="1">
        <f t="shared" si="203"/>
        <v>5</v>
      </c>
      <c r="AY616" s="1">
        <f t="shared" si="204"/>
        <v>6</v>
      </c>
      <c r="AZ616" s="1">
        <f t="shared" si="205"/>
        <v>6</v>
      </c>
      <c r="BA616" s="1">
        <f t="shared" si="206"/>
        <v>4</v>
      </c>
      <c r="BB616" s="1">
        <f t="shared" si="207"/>
        <v>5</v>
      </c>
      <c r="BC616" s="21">
        <f t="shared" si="192"/>
        <v>4.8</v>
      </c>
      <c r="BD616" s="21">
        <f t="shared" si="193"/>
        <v>0</v>
      </c>
      <c r="BE616" s="21">
        <f t="shared" si="194"/>
        <v>5</v>
      </c>
      <c r="BF616" s="21">
        <f t="shared" si="208"/>
        <v>3.9</v>
      </c>
      <c r="BG616" s="3" t="s">
        <v>4900</v>
      </c>
    </row>
    <row r="617" spans="1:59" ht="13" x14ac:dyDescent="0.15">
      <c r="A617" s="2">
        <v>43561.663467025464</v>
      </c>
      <c r="B617" s="3" t="s">
        <v>29</v>
      </c>
      <c r="C617" s="3" t="s">
        <v>5100</v>
      </c>
      <c r="D617" s="3" t="s">
        <v>4900</v>
      </c>
      <c r="E617" s="58" t="s">
        <v>4901</v>
      </c>
      <c r="F617" s="3" t="s">
        <v>33</v>
      </c>
      <c r="G617" s="3" t="s">
        <v>5184</v>
      </c>
      <c r="H617" s="3" t="s">
        <v>35</v>
      </c>
      <c r="I617" s="3" t="s">
        <v>36</v>
      </c>
      <c r="J617" s="5"/>
      <c r="K617" s="3" t="s">
        <v>38</v>
      </c>
      <c r="L617" s="3">
        <v>4.3</v>
      </c>
      <c r="M617" s="3">
        <v>0.7</v>
      </c>
      <c r="N617" s="5"/>
      <c r="O617" s="3" t="s">
        <v>87</v>
      </c>
      <c r="P617" s="5"/>
      <c r="Q617" s="3" t="s">
        <v>42</v>
      </c>
      <c r="R617" s="5"/>
      <c r="S617" s="3" t="s">
        <v>90</v>
      </c>
      <c r="T617" s="5"/>
      <c r="U617" s="3">
        <v>3</v>
      </c>
      <c r="V617" s="5"/>
      <c r="W617" s="3" t="s">
        <v>48</v>
      </c>
      <c r="X617" s="5"/>
      <c r="Y617" s="3" t="s">
        <v>50</v>
      </c>
      <c r="Z617" s="5"/>
      <c r="AA617" s="3" t="s">
        <v>52</v>
      </c>
      <c r="AB617" s="5"/>
      <c r="AC617" s="5"/>
      <c r="AD617" s="3" t="s">
        <v>343</v>
      </c>
      <c r="AE617" s="5"/>
      <c r="AF617" s="3">
        <v>3</v>
      </c>
      <c r="AG617" s="5"/>
      <c r="AH617" s="3" t="s">
        <v>197</v>
      </c>
      <c r="AI617" s="3">
        <v>5</v>
      </c>
      <c r="AJ617" s="5"/>
      <c r="AK617" s="3" t="s">
        <v>60</v>
      </c>
      <c r="AL617" s="5"/>
      <c r="AM617" s="11" t="s">
        <v>5185</v>
      </c>
      <c r="AN617" s="3" t="s">
        <v>5102</v>
      </c>
      <c r="AO617" s="6">
        <v>0.61111111110949423</v>
      </c>
      <c r="AP617" s="1">
        <f t="shared" si="195"/>
        <v>5</v>
      </c>
      <c r="AQ617" s="1">
        <f t="shared" si="196"/>
        <v>5</v>
      </c>
      <c r="AR617" s="1">
        <f t="shared" si="197"/>
        <v>10</v>
      </c>
      <c r="AS617" s="1">
        <f t="shared" si="198"/>
        <v>5</v>
      </c>
      <c r="AT617" s="1">
        <f t="shared" si="199"/>
        <v>0</v>
      </c>
      <c r="AU617" s="1">
        <f t="shared" si="200"/>
        <v>3</v>
      </c>
      <c r="AV617" s="1">
        <f t="shared" si="201"/>
        <v>0</v>
      </c>
      <c r="AW617" s="1">
        <f t="shared" si="202"/>
        <v>0</v>
      </c>
      <c r="AX617" s="1">
        <f t="shared" si="203"/>
        <v>5</v>
      </c>
      <c r="AY617" s="1">
        <f t="shared" si="204"/>
        <v>10</v>
      </c>
      <c r="AZ617" s="1">
        <f t="shared" si="205"/>
        <v>3</v>
      </c>
      <c r="BA617" s="1">
        <f t="shared" si="206"/>
        <v>5</v>
      </c>
      <c r="BB617" s="1">
        <f t="shared" si="207"/>
        <v>10</v>
      </c>
      <c r="BC617" s="21">
        <f t="shared" si="192"/>
        <v>5</v>
      </c>
      <c r="BD617" s="21">
        <f t="shared" si="193"/>
        <v>1.5</v>
      </c>
      <c r="BE617" s="21">
        <f t="shared" si="194"/>
        <v>5.5</v>
      </c>
      <c r="BF617" s="21">
        <f t="shared" si="208"/>
        <v>4.9000000000000004</v>
      </c>
      <c r="BG617" s="3" t="s">
        <v>4900</v>
      </c>
    </row>
    <row r="618" spans="1:59" ht="13" x14ac:dyDescent="0.15">
      <c r="A618" s="2">
        <v>43561.675659375003</v>
      </c>
      <c r="B618" s="3" t="s">
        <v>29</v>
      </c>
      <c r="C618" s="3" t="s">
        <v>5186</v>
      </c>
      <c r="D618" s="3" t="s">
        <v>4900</v>
      </c>
      <c r="E618" s="58" t="s">
        <v>4901</v>
      </c>
      <c r="F618" s="3" t="s">
        <v>33</v>
      </c>
      <c r="G618" s="3" t="s">
        <v>5187</v>
      </c>
      <c r="H618" s="3" t="s">
        <v>35</v>
      </c>
      <c r="I618" s="3" t="s">
        <v>189</v>
      </c>
      <c r="J618" s="5"/>
      <c r="K618" s="3">
        <v>2</v>
      </c>
      <c r="L618" s="4">
        <v>3.05</v>
      </c>
      <c r="M618" s="4">
        <v>1.1000000000000001</v>
      </c>
      <c r="N618" s="5"/>
      <c r="O618" s="3">
        <v>7</v>
      </c>
      <c r="P618" s="5"/>
      <c r="Q618" s="3" t="s">
        <v>181</v>
      </c>
      <c r="R618" s="5"/>
      <c r="S618" s="3" t="s">
        <v>90</v>
      </c>
      <c r="T618" s="5"/>
      <c r="U618" s="3" t="s">
        <v>91</v>
      </c>
      <c r="V618" s="5"/>
      <c r="W618" s="3" t="s">
        <v>48</v>
      </c>
      <c r="X618" s="5"/>
      <c r="Y618" s="3">
        <v>1</v>
      </c>
      <c r="Z618" s="5"/>
      <c r="AA618" s="3">
        <v>6</v>
      </c>
      <c r="AB618" s="5"/>
      <c r="AC618" s="5"/>
      <c r="AD618" s="3" t="s">
        <v>54</v>
      </c>
      <c r="AE618" s="5"/>
      <c r="AF618" s="3" t="s">
        <v>56</v>
      </c>
      <c r="AG618" s="5"/>
      <c r="AH618" s="3" t="s">
        <v>197</v>
      </c>
      <c r="AI618" s="3">
        <v>3</v>
      </c>
      <c r="AJ618" s="5"/>
      <c r="AK618" s="3" t="s">
        <v>111</v>
      </c>
      <c r="AL618" s="5"/>
      <c r="AM618" s="11" t="s">
        <v>5188</v>
      </c>
      <c r="AN618" s="3" t="s">
        <v>5189</v>
      </c>
      <c r="AO618" s="6">
        <v>0.625</v>
      </c>
      <c r="AP618" s="1">
        <f t="shared" si="195"/>
        <v>0</v>
      </c>
      <c r="AQ618" s="1">
        <f t="shared" si="196"/>
        <v>2</v>
      </c>
      <c r="AR618" s="1">
        <f t="shared" si="197"/>
        <v>7</v>
      </c>
      <c r="AS618" s="1">
        <f t="shared" si="198"/>
        <v>0</v>
      </c>
      <c r="AT618" s="1">
        <f t="shared" si="199"/>
        <v>0</v>
      </c>
      <c r="AU618" s="1">
        <f t="shared" si="200"/>
        <v>0</v>
      </c>
      <c r="AV618" s="1">
        <f t="shared" si="201"/>
        <v>0</v>
      </c>
      <c r="AW618" s="1">
        <f t="shared" si="202"/>
        <v>1</v>
      </c>
      <c r="AX618" s="1">
        <f t="shared" si="203"/>
        <v>6</v>
      </c>
      <c r="AY618" s="1">
        <f t="shared" si="204"/>
        <v>5</v>
      </c>
      <c r="AZ618" s="1">
        <f t="shared" si="205"/>
        <v>5</v>
      </c>
      <c r="BA618" s="1">
        <f t="shared" si="206"/>
        <v>5</v>
      </c>
      <c r="BB618" s="1">
        <f t="shared" si="207"/>
        <v>5</v>
      </c>
      <c r="BC618" s="21">
        <f t="shared" si="192"/>
        <v>1.8</v>
      </c>
      <c r="BD618" s="21">
        <f t="shared" si="193"/>
        <v>0.16666666666666666</v>
      </c>
      <c r="BE618" s="21">
        <f t="shared" si="194"/>
        <v>5.333333333333333</v>
      </c>
      <c r="BF618" s="21">
        <f t="shared" si="208"/>
        <v>2.5</v>
      </c>
      <c r="BG618" s="3" t="s">
        <v>4900</v>
      </c>
    </row>
    <row r="619" spans="1:59" ht="13" x14ac:dyDescent="0.15">
      <c r="A619" s="2">
        <v>43561.706396701389</v>
      </c>
      <c r="B619" s="3" t="s">
        <v>29</v>
      </c>
      <c r="C619" s="3" t="s">
        <v>5021</v>
      </c>
      <c r="D619" s="3" t="s">
        <v>4900</v>
      </c>
      <c r="E619" s="58" t="s">
        <v>4901</v>
      </c>
      <c r="F619" s="3" t="s">
        <v>100</v>
      </c>
      <c r="G619" s="3" t="s">
        <v>5190</v>
      </c>
      <c r="H619" s="3" t="s">
        <v>264</v>
      </c>
      <c r="I619" s="3" t="s">
        <v>36</v>
      </c>
      <c r="J619" s="5"/>
      <c r="K619" s="3" t="s">
        <v>68</v>
      </c>
      <c r="L619" s="3">
        <v>4</v>
      </c>
      <c r="M619" s="3">
        <v>1.75</v>
      </c>
      <c r="N619" s="5"/>
      <c r="O619" s="3" t="s">
        <v>87</v>
      </c>
      <c r="P619" s="5"/>
      <c r="Q619" s="3" t="s">
        <v>226</v>
      </c>
      <c r="R619" s="5"/>
      <c r="S619" s="3" t="s">
        <v>90</v>
      </c>
      <c r="T619" s="5"/>
      <c r="U619" s="3">
        <v>7</v>
      </c>
      <c r="V619" s="5"/>
      <c r="W619" s="3" t="s">
        <v>48</v>
      </c>
      <c r="X619" s="5"/>
      <c r="Y619" s="3" t="s">
        <v>50</v>
      </c>
      <c r="Z619" s="5"/>
      <c r="AA619" s="3" t="s">
        <v>291</v>
      </c>
      <c r="AB619" s="5"/>
      <c r="AC619" s="5"/>
      <c r="AD619" s="3" t="s">
        <v>343</v>
      </c>
      <c r="AE619" s="5"/>
      <c r="AF619" s="3">
        <v>2</v>
      </c>
      <c r="AG619" s="5"/>
      <c r="AH619" s="3" t="s">
        <v>58</v>
      </c>
      <c r="AI619" s="3">
        <v>0</v>
      </c>
      <c r="AJ619" s="5"/>
      <c r="AK619" s="3" t="s">
        <v>60</v>
      </c>
      <c r="AL619" s="5"/>
      <c r="AM619" s="3" t="s">
        <v>5191</v>
      </c>
      <c r="AN619" s="3" t="s">
        <v>5045</v>
      </c>
      <c r="AO619" s="6">
        <v>0.65625</v>
      </c>
      <c r="AP619" s="1">
        <f t="shared" si="195"/>
        <v>5</v>
      </c>
      <c r="AQ619" s="1">
        <f t="shared" si="196"/>
        <v>10</v>
      </c>
      <c r="AR619" s="1">
        <f t="shared" si="197"/>
        <v>10</v>
      </c>
      <c r="AS619" s="1">
        <f t="shared" si="198"/>
        <v>10</v>
      </c>
      <c r="AT619" s="1">
        <f t="shared" si="199"/>
        <v>0</v>
      </c>
      <c r="AU619" s="1">
        <f t="shared" si="200"/>
        <v>7</v>
      </c>
      <c r="AV619" s="1">
        <f t="shared" si="201"/>
        <v>0</v>
      </c>
      <c r="AW619" s="1">
        <f t="shared" si="202"/>
        <v>0</v>
      </c>
      <c r="AX619" s="1">
        <f t="shared" si="203"/>
        <v>10</v>
      </c>
      <c r="AY619" s="1">
        <f t="shared" si="204"/>
        <v>10</v>
      </c>
      <c r="AZ619" s="1">
        <f t="shared" si="205"/>
        <v>2</v>
      </c>
      <c r="BA619" s="1">
        <f t="shared" si="206"/>
        <v>0</v>
      </c>
      <c r="BB619" s="1">
        <f t="shared" si="207"/>
        <v>10</v>
      </c>
      <c r="BC619" s="21">
        <f t="shared" si="192"/>
        <v>7</v>
      </c>
      <c r="BD619" s="21">
        <f t="shared" si="193"/>
        <v>3.5</v>
      </c>
      <c r="BE619" s="21">
        <f t="shared" si="194"/>
        <v>5.333333333333333</v>
      </c>
      <c r="BF619" s="21">
        <f t="shared" si="208"/>
        <v>6.2666666666666666</v>
      </c>
      <c r="BG619" s="3" t="s">
        <v>4900</v>
      </c>
    </row>
    <row r="620" spans="1:59" ht="13" x14ac:dyDescent="0.15">
      <c r="A620" s="2">
        <v>43561.706579756945</v>
      </c>
      <c r="B620" s="3" t="s">
        <v>29</v>
      </c>
      <c r="C620" s="3" t="s">
        <v>5192</v>
      </c>
      <c r="D620" s="3" t="s">
        <v>4900</v>
      </c>
      <c r="E620" s="58" t="s">
        <v>4901</v>
      </c>
      <c r="F620" s="3" t="s">
        <v>33</v>
      </c>
      <c r="G620" s="3" t="s">
        <v>5193</v>
      </c>
      <c r="H620" s="3" t="s">
        <v>35</v>
      </c>
      <c r="I620" s="3">
        <v>7</v>
      </c>
      <c r="J620" s="5"/>
      <c r="K620" s="3">
        <v>8</v>
      </c>
      <c r="L620" s="3">
        <v>3</v>
      </c>
      <c r="M620" s="3">
        <v>1.7</v>
      </c>
      <c r="N620" s="5"/>
      <c r="O620" s="3" t="s">
        <v>87</v>
      </c>
      <c r="P620" s="5"/>
      <c r="Q620" s="3">
        <v>6</v>
      </c>
      <c r="R620" s="5"/>
      <c r="S620" s="3">
        <v>6</v>
      </c>
      <c r="T620" s="5"/>
      <c r="U620" s="3" t="s">
        <v>91</v>
      </c>
      <c r="V620" s="5"/>
      <c r="W620" s="3" t="s">
        <v>48</v>
      </c>
      <c r="X620" s="5"/>
      <c r="Y620" s="3" t="s">
        <v>50</v>
      </c>
      <c r="Z620" s="5"/>
      <c r="AA620" s="3">
        <v>3</v>
      </c>
      <c r="AB620" s="5"/>
      <c r="AC620" s="5"/>
      <c r="AD620" s="3" t="s">
        <v>563</v>
      </c>
      <c r="AE620" s="5"/>
      <c r="AF620" s="3" t="s">
        <v>208</v>
      </c>
      <c r="AG620" s="5"/>
      <c r="AH620" s="3" t="s">
        <v>176</v>
      </c>
      <c r="AI620" s="5"/>
      <c r="AJ620" s="5"/>
      <c r="AK620" s="3" t="s">
        <v>60</v>
      </c>
      <c r="AL620" s="5"/>
      <c r="AM620" s="5"/>
      <c r="AN620" s="3" t="s">
        <v>5194</v>
      </c>
      <c r="AO620" s="6">
        <v>0.64930555555474712</v>
      </c>
      <c r="AP620" s="1">
        <f t="shared" si="195"/>
        <v>7</v>
      </c>
      <c r="AQ620" s="1">
        <f t="shared" si="196"/>
        <v>8</v>
      </c>
      <c r="AR620" s="1">
        <f t="shared" si="197"/>
        <v>10</v>
      </c>
      <c r="AS620" s="1">
        <f t="shared" si="198"/>
        <v>6</v>
      </c>
      <c r="AT620" s="1">
        <f t="shared" si="199"/>
        <v>6</v>
      </c>
      <c r="AU620" s="1">
        <f t="shared" si="200"/>
        <v>0</v>
      </c>
      <c r="AV620" s="1">
        <f t="shared" si="201"/>
        <v>0</v>
      </c>
      <c r="AW620" s="1">
        <f t="shared" si="202"/>
        <v>0</v>
      </c>
      <c r="AX620" s="1">
        <f t="shared" si="203"/>
        <v>3</v>
      </c>
      <c r="AY620" s="1">
        <f t="shared" si="204"/>
        <v>0</v>
      </c>
      <c r="AZ620" s="1">
        <f t="shared" si="205"/>
        <v>10</v>
      </c>
      <c r="BA620" s="1">
        <f t="shared" si="206"/>
        <v>10</v>
      </c>
      <c r="BB620" s="1">
        <f t="shared" si="207"/>
        <v>10</v>
      </c>
      <c r="BC620" s="21">
        <f t="shared" si="192"/>
        <v>7.4</v>
      </c>
      <c r="BD620" s="21">
        <f t="shared" si="193"/>
        <v>0</v>
      </c>
      <c r="BE620" s="21">
        <f t="shared" si="194"/>
        <v>6</v>
      </c>
      <c r="BF620" s="21">
        <f t="shared" si="208"/>
        <v>5.9</v>
      </c>
      <c r="BG620" s="3" t="s">
        <v>4900</v>
      </c>
    </row>
    <row r="621" spans="1:59" ht="13" x14ac:dyDescent="0.15">
      <c r="A621" s="2">
        <v>43561.725312175928</v>
      </c>
      <c r="B621" s="3" t="s">
        <v>29</v>
      </c>
      <c r="C621" s="3" t="s">
        <v>5195</v>
      </c>
      <c r="D621" s="3" t="s">
        <v>4900</v>
      </c>
      <c r="E621" s="58" t="s">
        <v>4901</v>
      </c>
      <c r="F621" s="3" t="s">
        <v>33</v>
      </c>
      <c r="G621" s="3" t="s">
        <v>5196</v>
      </c>
      <c r="H621" s="3" t="s">
        <v>35</v>
      </c>
      <c r="I621" s="3">
        <v>1</v>
      </c>
      <c r="J621" s="5"/>
      <c r="K621" s="3" t="s">
        <v>68</v>
      </c>
      <c r="L621" s="3">
        <v>4</v>
      </c>
      <c r="M621" s="3">
        <v>3</v>
      </c>
      <c r="N621" s="5"/>
      <c r="O621" s="3" t="s">
        <v>87</v>
      </c>
      <c r="P621" s="5"/>
      <c r="Q621" s="3" t="s">
        <v>226</v>
      </c>
      <c r="R621" s="5"/>
      <c r="S621" s="3" t="s">
        <v>90</v>
      </c>
      <c r="T621" s="5"/>
      <c r="U621" s="3" t="s">
        <v>46</v>
      </c>
      <c r="V621" s="5"/>
      <c r="W621" s="3" t="s">
        <v>48</v>
      </c>
      <c r="X621" s="5"/>
      <c r="Y621" s="3" t="s">
        <v>50</v>
      </c>
      <c r="Z621" s="5"/>
      <c r="AA621" s="3">
        <v>8</v>
      </c>
      <c r="AB621" s="5"/>
      <c r="AC621" s="5"/>
      <c r="AD621" s="3">
        <v>6</v>
      </c>
      <c r="AE621" s="5"/>
      <c r="AF621" s="3">
        <v>4</v>
      </c>
      <c r="AG621" s="5"/>
      <c r="AH621" s="3" t="s">
        <v>197</v>
      </c>
      <c r="AI621" s="3">
        <v>5</v>
      </c>
      <c r="AJ621" s="5"/>
      <c r="AK621" s="3" t="s">
        <v>111</v>
      </c>
      <c r="AL621" s="5"/>
      <c r="AM621" s="3" t="s">
        <v>5197</v>
      </c>
      <c r="AN621" s="3" t="s">
        <v>5198</v>
      </c>
      <c r="AO621" s="6">
        <v>0.67013888889050577</v>
      </c>
      <c r="AP621" s="1">
        <f t="shared" si="195"/>
        <v>1</v>
      </c>
      <c r="AQ621" s="1">
        <f t="shared" si="196"/>
        <v>10</v>
      </c>
      <c r="AR621" s="1">
        <f t="shared" si="197"/>
        <v>10</v>
      </c>
      <c r="AS621" s="1">
        <f t="shared" si="198"/>
        <v>10</v>
      </c>
      <c r="AT621" s="1">
        <f t="shared" si="199"/>
        <v>0</v>
      </c>
      <c r="AU621" s="1">
        <f t="shared" si="200"/>
        <v>5</v>
      </c>
      <c r="AV621" s="1">
        <f t="shared" si="201"/>
        <v>0</v>
      </c>
      <c r="AW621" s="1">
        <f t="shared" si="202"/>
        <v>0</v>
      </c>
      <c r="AX621" s="1">
        <f t="shared" si="203"/>
        <v>8</v>
      </c>
      <c r="AY621" s="1">
        <f t="shared" si="204"/>
        <v>6</v>
      </c>
      <c r="AZ621" s="1">
        <f t="shared" si="205"/>
        <v>4</v>
      </c>
      <c r="BA621" s="1">
        <f t="shared" si="206"/>
        <v>5</v>
      </c>
      <c r="BB621" s="1">
        <f t="shared" si="207"/>
        <v>5</v>
      </c>
      <c r="BC621" s="21">
        <f t="shared" si="192"/>
        <v>6.2</v>
      </c>
      <c r="BD621" s="21">
        <f t="shared" si="193"/>
        <v>2.5</v>
      </c>
      <c r="BE621" s="21">
        <f t="shared" si="194"/>
        <v>6</v>
      </c>
      <c r="BF621" s="21">
        <f t="shared" si="208"/>
        <v>5.3</v>
      </c>
      <c r="BG621" s="3" t="s">
        <v>4900</v>
      </c>
    </row>
    <row r="622" spans="1:59" ht="13" x14ac:dyDescent="0.15">
      <c r="A622" s="2">
        <v>43561.762410300929</v>
      </c>
      <c r="B622" s="3" t="s">
        <v>29</v>
      </c>
      <c r="C622" s="3" t="s">
        <v>5199</v>
      </c>
      <c r="D622" s="3" t="s">
        <v>4900</v>
      </c>
      <c r="E622" s="58" t="s">
        <v>4901</v>
      </c>
      <c r="F622" s="3" t="s">
        <v>100</v>
      </c>
      <c r="G622" s="3" t="s">
        <v>5200</v>
      </c>
      <c r="H622" s="3" t="s">
        <v>66</v>
      </c>
      <c r="I622" s="3" t="s">
        <v>189</v>
      </c>
      <c r="J622" s="5"/>
      <c r="K622" s="3" t="s">
        <v>38</v>
      </c>
      <c r="L622" s="3">
        <v>2</v>
      </c>
      <c r="M622" s="3">
        <v>1.4</v>
      </c>
      <c r="N622" s="5"/>
      <c r="O622" s="3">
        <v>7</v>
      </c>
      <c r="P622" s="5"/>
      <c r="Q622" s="3">
        <v>9</v>
      </c>
      <c r="R622" s="5"/>
      <c r="S622" s="3">
        <v>4</v>
      </c>
      <c r="T622" s="5"/>
      <c r="U622" s="3" t="s">
        <v>46</v>
      </c>
      <c r="V622" s="5"/>
      <c r="W622" s="3" t="s">
        <v>48</v>
      </c>
      <c r="X622" s="5"/>
      <c r="Y622" s="3" t="s">
        <v>50</v>
      </c>
      <c r="Z622" s="5"/>
      <c r="AA622" s="3" t="s">
        <v>52</v>
      </c>
      <c r="AB622" s="3">
        <v>82</v>
      </c>
      <c r="AC622" s="5"/>
      <c r="AD622" s="3" t="s">
        <v>54</v>
      </c>
      <c r="AE622" s="5"/>
      <c r="AF622" s="3">
        <v>4</v>
      </c>
      <c r="AG622" s="5"/>
      <c r="AH622" s="3">
        <v>1</v>
      </c>
      <c r="AI622" s="5"/>
      <c r="AJ622" s="5"/>
      <c r="AK622" s="3" t="s">
        <v>574</v>
      </c>
      <c r="AL622" s="5"/>
      <c r="AM622" s="3" t="s">
        <v>5201</v>
      </c>
      <c r="AN622" s="3" t="s">
        <v>5202</v>
      </c>
      <c r="AO622" s="6">
        <v>0.70763888888905058</v>
      </c>
      <c r="AP622" s="1">
        <f t="shared" si="195"/>
        <v>0</v>
      </c>
      <c r="AQ622" s="1">
        <f t="shared" si="196"/>
        <v>5</v>
      </c>
      <c r="AR622" s="1">
        <f t="shared" si="197"/>
        <v>7</v>
      </c>
      <c r="AS622" s="1">
        <f t="shared" si="198"/>
        <v>9</v>
      </c>
      <c r="AT622" s="1">
        <f t="shared" si="199"/>
        <v>4</v>
      </c>
      <c r="AU622" s="1">
        <f t="shared" si="200"/>
        <v>5</v>
      </c>
      <c r="AV622" s="1">
        <f t="shared" si="201"/>
        <v>0</v>
      </c>
      <c r="AW622" s="1">
        <f t="shared" si="202"/>
        <v>0</v>
      </c>
      <c r="AX622" s="1">
        <f t="shared" si="203"/>
        <v>5</v>
      </c>
      <c r="AY622" s="1">
        <f t="shared" si="204"/>
        <v>5</v>
      </c>
      <c r="AZ622" s="1">
        <f t="shared" si="205"/>
        <v>4</v>
      </c>
      <c r="BA622" s="1">
        <f t="shared" si="206"/>
        <v>1</v>
      </c>
      <c r="BB622" s="1">
        <f t="shared" si="207"/>
        <v>0</v>
      </c>
      <c r="BC622" s="21">
        <f t="shared" si="192"/>
        <v>5</v>
      </c>
      <c r="BD622" s="21">
        <f t="shared" si="193"/>
        <v>2.5</v>
      </c>
      <c r="BE622" s="21">
        <f t="shared" si="194"/>
        <v>3.5</v>
      </c>
      <c r="BF622" s="21">
        <f t="shared" si="208"/>
        <v>3.7</v>
      </c>
      <c r="BG622" s="3" t="s">
        <v>4900</v>
      </c>
    </row>
    <row r="623" spans="1:59" ht="13" hidden="1" x14ac:dyDescent="0.15">
      <c r="A623" s="12">
        <v>43561.775332500001</v>
      </c>
      <c r="B623" s="13" t="s">
        <v>770</v>
      </c>
      <c r="C623" s="13" t="s">
        <v>5064</v>
      </c>
      <c r="D623" s="3" t="s">
        <v>4900</v>
      </c>
      <c r="E623" s="13" t="s">
        <v>4901</v>
      </c>
      <c r="F623" s="13"/>
      <c r="G623" s="13" t="s">
        <v>5064</v>
      </c>
      <c r="H623" s="13" t="s">
        <v>35</v>
      </c>
      <c r="I623" s="13">
        <v>6</v>
      </c>
      <c r="J623" s="13" t="s">
        <v>5203</v>
      </c>
      <c r="K623" s="13" t="s">
        <v>38</v>
      </c>
      <c r="L623" s="15">
        <v>1.5</v>
      </c>
      <c r="M623" s="13">
        <v>1</v>
      </c>
      <c r="N623" s="13" t="s">
        <v>5204</v>
      </c>
      <c r="O623" s="13">
        <v>8</v>
      </c>
      <c r="P623" s="13"/>
      <c r="Q623" s="13">
        <v>6</v>
      </c>
      <c r="R623" s="13" t="s">
        <v>5205</v>
      </c>
      <c r="S623" s="13">
        <v>3</v>
      </c>
      <c r="T623" s="13" t="s">
        <v>5206</v>
      </c>
      <c r="U623" s="13" t="s">
        <v>91</v>
      </c>
      <c r="V623" s="13"/>
      <c r="W623" s="13" t="s">
        <v>48</v>
      </c>
      <c r="X623" s="13"/>
      <c r="Y623" s="13" t="s">
        <v>50</v>
      </c>
      <c r="Z623" s="13"/>
      <c r="AA623" s="13" t="s">
        <v>52</v>
      </c>
      <c r="AB623" s="13"/>
      <c r="AC623" s="13"/>
      <c r="AD623" s="13">
        <v>9</v>
      </c>
      <c r="AE623" s="13"/>
      <c r="AF623" s="13" t="s">
        <v>275</v>
      </c>
      <c r="AG623" s="13"/>
      <c r="AH623" s="13">
        <v>1</v>
      </c>
      <c r="AI623" s="13"/>
      <c r="AJ623" s="13" t="s">
        <v>5207</v>
      </c>
      <c r="AK623" s="13">
        <v>6</v>
      </c>
      <c r="AL623" s="13"/>
      <c r="AM623" s="13" t="s">
        <v>5208</v>
      </c>
      <c r="AN623" s="13" t="s">
        <v>5069</v>
      </c>
      <c r="AO623" s="14">
        <v>0.72916666666424135</v>
      </c>
      <c r="AP623" s="1">
        <f t="shared" si="195"/>
        <v>6</v>
      </c>
      <c r="AQ623" s="1">
        <f t="shared" si="196"/>
        <v>5</v>
      </c>
      <c r="AR623" s="1">
        <f t="shared" si="197"/>
        <v>8</v>
      </c>
      <c r="AS623" s="1">
        <f t="shared" si="198"/>
        <v>6</v>
      </c>
      <c r="AT623" s="1">
        <f t="shared" si="199"/>
        <v>3</v>
      </c>
      <c r="AU623" s="1">
        <f t="shared" si="200"/>
        <v>0</v>
      </c>
      <c r="AV623" s="1">
        <f t="shared" si="201"/>
        <v>0</v>
      </c>
      <c r="AW623" s="1">
        <f t="shared" si="202"/>
        <v>0</v>
      </c>
      <c r="AX623" s="1">
        <f t="shared" si="203"/>
        <v>5</v>
      </c>
      <c r="AY623" s="1">
        <f t="shared" si="204"/>
        <v>9</v>
      </c>
      <c r="AZ623" s="1">
        <f t="shared" si="205"/>
        <v>0</v>
      </c>
      <c r="BA623" s="1">
        <f t="shared" si="206"/>
        <v>1</v>
      </c>
      <c r="BB623" s="1">
        <f t="shared" si="207"/>
        <v>6</v>
      </c>
      <c r="BC623" s="21">
        <f t="shared" si="192"/>
        <v>5.6</v>
      </c>
      <c r="BD623" s="21">
        <f t="shared" si="193"/>
        <v>0</v>
      </c>
      <c r="BE623" s="21">
        <f t="shared" si="194"/>
        <v>3.5</v>
      </c>
      <c r="BF623" s="21">
        <f t="shared" si="208"/>
        <v>4.0999999999999996</v>
      </c>
      <c r="BG623" s="3" t="s">
        <v>4900</v>
      </c>
    </row>
    <row r="624" spans="1:59" ht="13" x14ac:dyDescent="0.15">
      <c r="A624" s="2">
        <v>43561.814159085647</v>
      </c>
      <c r="B624" s="3" t="s">
        <v>29</v>
      </c>
      <c r="C624" s="3" t="s">
        <v>5192</v>
      </c>
      <c r="D624" s="3" t="s">
        <v>4900</v>
      </c>
      <c r="E624" s="58" t="s">
        <v>4901</v>
      </c>
      <c r="F624" s="3" t="s">
        <v>100</v>
      </c>
      <c r="G624" s="3" t="s">
        <v>5209</v>
      </c>
      <c r="H624" s="3" t="s">
        <v>35</v>
      </c>
      <c r="I624" s="3">
        <v>8</v>
      </c>
      <c r="J624" s="5"/>
      <c r="K624" s="3">
        <v>7</v>
      </c>
      <c r="L624" s="3">
        <v>2</v>
      </c>
      <c r="M624" s="3">
        <v>1.33</v>
      </c>
      <c r="N624" s="5"/>
      <c r="O624" s="3" t="s">
        <v>87</v>
      </c>
      <c r="P624" s="5"/>
      <c r="Q624" s="3" t="s">
        <v>226</v>
      </c>
      <c r="R624" s="5"/>
      <c r="S624" s="3" t="s">
        <v>90</v>
      </c>
      <c r="T624" s="5"/>
      <c r="U624" s="3" t="s">
        <v>91</v>
      </c>
      <c r="V624" s="5"/>
      <c r="W624" s="3" t="s">
        <v>48</v>
      </c>
      <c r="X624" s="5"/>
      <c r="Y624" s="3" t="s">
        <v>50</v>
      </c>
      <c r="Z624" s="5"/>
      <c r="AA624" s="3" t="s">
        <v>291</v>
      </c>
      <c r="AB624" s="5"/>
      <c r="AC624" s="5"/>
      <c r="AD624" s="3">
        <v>9</v>
      </c>
      <c r="AE624" s="5"/>
      <c r="AF624" s="3" t="s">
        <v>275</v>
      </c>
      <c r="AG624" s="5"/>
      <c r="AH624" s="3" t="s">
        <v>176</v>
      </c>
      <c r="AI624" s="3">
        <v>13</v>
      </c>
      <c r="AJ624" s="5"/>
      <c r="AK624" s="3" t="s">
        <v>60</v>
      </c>
      <c r="AL624" s="5"/>
      <c r="AM624" s="3" t="s">
        <v>5210</v>
      </c>
      <c r="AN624" s="3" t="s">
        <v>5194</v>
      </c>
      <c r="AO624" s="6">
        <v>0.76527777777664596</v>
      </c>
      <c r="AP624" s="1">
        <f t="shared" si="195"/>
        <v>8</v>
      </c>
      <c r="AQ624" s="1">
        <f t="shared" si="196"/>
        <v>7</v>
      </c>
      <c r="AR624" s="1">
        <f t="shared" si="197"/>
        <v>10</v>
      </c>
      <c r="AS624" s="1">
        <f t="shared" si="198"/>
        <v>10</v>
      </c>
      <c r="AT624" s="1">
        <f t="shared" si="199"/>
        <v>0</v>
      </c>
      <c r="AU624" s="1">
        <f t="shared" si="200"/>
        <v>0</v>
      </c>
      <c r="AV624" s="1">
        <f t="shared" si="201"/>
        <v>0</v>
      </c>
      <c r="AW624" s="1">
        <f t="shared" si="202"/>
        <v>0</v>
      </c>
      <c r="AX624" s="1">
        <f t="shared" si="203"/>
        <v>10</v>
      </c>
      <c r="AY624" s="1">
        <f t="shared" si="204"/>
        <v>9</v>
      </c>
      <c r="AZ624" s="1">
        <f t="shared" si="205"/>
        <v>0</v>
      </c>
      <c r="BA624" s="1">
        <f t="shared" si="206"/>
        <v>10</v>
      </c>
      <c r="BB624" s="1">
        <f t="shared" si="207"/>
        <v>10</v>
      </c>
      <c r="BC624" s="21">
        <f t="shared" si="192"/>
        <v>7</v>
      </c>
      <c r="BD624" s="21">
        <f t="shared" si="193"/>
        <v>0</v>
      </c>
      <c r="BE624" s="21">
        <f t="shared" si="194"/>
        <v>8.1666666666666661</v>
      </c>
      <c r="BF624" s="21">
        <f t="shared" si="208"/>
        <v>6.1333333333333337</v>
      </c>
      <c r="BG624" s="3" t="s">
        <v>4900</v>
      </c>
    </row>
    <row r="625" spans="1:59" ht="13" x14ac:dyDescent="0.15">
      <c r="A625" s="2">
        <v>43561.865080567135</v>
      </c>
      <c r="B625" s="3" t="s">
        <v>29</v>
      </c>
      <c r="C625" s="3" t="s">
        <v>5211</v>
      </c>
      <c r="D625" s="3" t="s">
        <v>4900</v>
      </c>
      <c r="E625" s="58" t="s">
        <v>4901</v>
      </c>
      <c r="F625" s="3" t="s">
        <v>315</v>
      </c>
      <c r="G625" s="3" t="s">
        <v>5212</v>
      </c>
      <c r="H625" s="3" t="s">
        <v>35</v>
      </c>
      <c r="I625" s="3">
        <v>6</v>
      </c>
      <c r="J625" s="5"/>
      <c r="K625" s="3" t="s">
        <v>68</v>
      </c>
      <c r="L625" s="4">
        <v>3.5</v>
      </c>
      <c r="M625" s="4">
        <v>1.9</v>
      </c>
      <c r="N625" s="5"/>
      <c r="O625" s="3" t="s">
        <v>87</v>
      </c>
      <c r="P625" s="5"/>
      <c r="Q625" s="3" t="s">
        <v>181</v>
      </c>
      <c r="R625" s="5"/>
      <c r="S625" s="3" t="s">
        <v>90</v>
      </c>
      <c r="T625" s="5"/>
      <c r="U625" s="3" t="s">
        <v>91</v>
      </c>
      <c r="V625" s="5"/>
      <c r="W625" s="3" t="s">
        <v>48</v>
      </c>
      <c r="X625" s="5"/>
      <c r="Y625" s="3" t="s">
        <v>50</v>
      </c>
      <c r="Z625" s="5"/>
      <c r="AA625" s="3">
        <v>1</v>
      </c>
      <c r="AB625" s="5"/>
      <c r="AC625" s="5"/>
      <c r="AD625" s="3">
        <v>7</v>
      </c>
      <c r="AE625" s="5"/>
      <c r="AF625" s="3" t="s">
        <v>275</v>
      </c>
      <c r="AG625" s="5"/>
      <c r="AH625" s="3" t="s">
        <v>197</v>
      </c>
      <c r="AI625" s="5"/>
      <c r="AJ625" s="5"/>
      <c r="AK625" s="3">
        <v>2</v>
      </c>
      <c r="AL625" s="5"/>
      <c r="AM625" s="5"/>
      <c r="AN625" s="3" t="s">
        <v>5213</v>
      </c>
      <c r="AO625" s="6">
        <v>0.64305555555620231</v>
      </c>
      <c r="AP625" s="1">
        <f t="shared" si="195"/>
        <v>6</v>
      </c>
      <c r="AQ625" s="1">
        <f t="shared" si="196"/>
        <v>10</v>
      </c>
      <c r="AR625" s="1">
        <f t="shared" si="197"/>
        <v>10</v>
      </c>
      <c r="AS625" s="1">
        <f t="shared" si="198"/>
        <v>0</v>
      </c>
      <c r="AT625" s="1">
        <f t="shared" si="199"/>
        <v>0</v>
      </c>
      <c r="AU625" s="1">
        <f t="shared" si="200"/>
        <v>0</v>
      </c>
      <c r="AV625" s="1">
        <f t="shared" si="201"/>
        <v>0</v>
      </c>
      <c r="AW625" s="1">
        <f t="shared" si="202"/>
        <v>0</v>
      </c>
      <c r="AX625" s="1">
        <f t="shared" si="203"/>
        <v>1</v>
      </c>
      <c r="AY625" s="1">
        <f t="shared" si="204"/>
        <v>7</v>
      </c>
      <c r="AZ625" s="1">
        <f t="shared" si="205"/>
        <v>0</v>
      </c>
      <c r="BA625" s="1">
        <f t="shared" si="206"/>
        <v>5</v>
      </c>
      <c r="BB625" s="1">
        <f t="shared" si="207"/>
        <v>2</v>
      </c>
      <c r="BC625" s="21">
        <f t="shared" si="192"/>
        <v>5.2</v>
      </c>
      <c r="BD625" s="21">
        <f t="shared" si="193"/>
        <v>0</v>
      </c>
      <c r="BE625" s="21">
        <f t="shared" si="194"/>
        <v>3.1666666666666665</v>
      </c>
      <c r="BF625" s="21">
        <f t="shared" si="208"/>
        <v>3.4333333333333331</v>
      </c>
      <c r="BG625" s="3" t="s">
        <v>4900</v>
      </c>
    </row>
    <row r="626" spans="1:59" ht="13" x14ac:dyDescent="0.15">
      <c r="A626" s="2">
        <v>43569.475230497686</v>
      </c>
      <c r="B626" s="3" t="s">
        <v>29</v>
      </c>
      <c r="C626" s="3" t="s">
        <v>5214</v>
      </c>
      <c r="D626" s="3" t="s">
        <v>5215</v>
      </c>
      <c r="E626" s="58" t="s">
        <v>5216</v>
      </c>
      <c r="F626" s="3" t="s">
        <v>187</v>
      </c>
      <c r="G626" s="3" t="s">
        <v>5217</v>
      </c>
      <c r="H626" s="3" t="s">
        <v>66</v>
      </c>
      <c r="I626" s="3" t="s">
        <v>36</v>
      </c>
      <c r="J626" s="3" t="s">
        <v>5218</v>
      </c>
      <c r="K626" s="3">
        <v>6</v>
      </c>
      <c r="L626" s="3">
        <v>2.4</v>
      </c>
      <c r="M626" s="3">
        <v>1</v>
      </c>
      <c r="N626" s="3" t="s">
        <v>5219</v>
      </c>
      <c r="O626" s="3" t="s">
        <v>87</v>
      </c>
      <c r="P626" s="3" t="s">
        <v>5220</v>
      </c>
      <c r="Q626" s="3">
        <v>7</v>
      </c>
      <c r="R626" s="3" t="s">
        <v>5221</v>
      </c>
      <c r="S626" s="3">
        <v>3</v>
      </c>
      <c r="T626" s="3" t="s">
        <v>5222</v>
      </c>
      <c r="U626" s="3">
        <v>3</v>
      </c>
      <c r="V626" s="3" t="s">
        <v>5223</v>
      </c>
      <c r="W626" s="3" t="s">
        <v>48</v>
      </c>
      <c r="X626" s="3" t="s">
        <v>5224</v>
      </c>
      <c r="Y626" s="3">
        <v>4</v>
      </c>
      <c r="Z626" s="3" t="s">
        <v>5225</v>
      </c>
      <c r="AA626" s="3" t="s">
        <v>52</v>
      </c>
      <c r="AB626" s="3">
        <v>7.03</v>
      </c>
      <c r="AC626" s="3" t="s">
        <v>5226</v>
      </c>
      <c r="AD626" s="3">
        <v>6</v>
      </c>
      <c r="AE626" s="3" t="s">
        <v>5227</v>
      </c>
      <c r="AF626" s="3" t="s">
        <v>275</v>
      </c>
      <c r="AG626" s="3" t="s">
        <v>5228</v>
      </c>
      <c r="AH626" s="3">
        <v>8</v>
      </c>
      <c r="AI626" s="3">
        <v>9</v>
      </c>
      <c r="AJ626" s="3" t="s">
        <v>5229</v>
      </c>
      <c r="AK626" s="3">
        <v>3</v>
      </c>
      <c r="AL626" s="3" t="s">
        <v>5230</v>
      </c>
      <c r="AM626" s="3" t="s">
        <v>5231</v>
      </c>
      <c r="AN626" s="3" t="s">
        <v>5232</v>
      </c>
      <c r="AO626" s="6">
        <v>0.38194444444525288</v>
      </c>
      <c r="AP626" s="1">
        <f t="shared" si="195"/>
        <v>5</v>
      </c>
      <c r="AQ626" s="1">
        <f t="shared" si="196"/>
        <v>6</v>
      </c>
      <c r="AR626" s="1">
        <f t="shared" si="197"/>
        <v>10</v>
      </c>
      <c r="AS626" s="1">
        <f t="shared" si="198"/>
        <v>7</v>
      </c>
      <c r="AT626" s="1">
        <f t="shared" si="199"/>
        <v>3</v>
      </c>
      <c r="AU626" s="1">
        <f t="shared" si="200"/>
        <v>3</v>
      </c>
      <c r="AV626" s="1">
        <f t="shared" si="201"/>
        <v>0</v>
      </c>
      <c r="AW626" s="1">
        <f t="shared" si="202"/>
        <v>4</v>
      </c>
      <c r="AX626" s="1">
        <f t="shared" si="203"/>
        <v>5</v>
      </c>
      <c r="AY626" s="1">
        <f t="shared" si="204"/>
        <v>6</v>
      </c>
      <c r="AZ626" s="1">
        <f t="shared" si="205"/>
        <v>0</v>
      </c>
      <c r="BA626" s="1">
        <f t="shared" si="206"/>
        <v>8</v>
      </c>
      <c r="BB626" s="1">
        <f t="shared" si="207"/>
        <v>3</v>
      </c>
      <c r="BC626" s="21">
        <f t="shared" si="192"/>
        <v>6.2</v>
      </c>
      <c r="BD626" s="21">
        <f t="shared" si="193"/>
        <v>2.1666666666666665</v>
      </c>
      <c r="BE626" s="21">
        <f t="shared" si="194"/>
        <v>5.333333333333333</v>
      </c>
      <c r="BF626" s="21">
        <f t="shared" si="208"/>
        <v>4.9000000000000004</v>
      </c>
      <c r="BG626" s="3" t="s">
        <v>5215</v>
      </c>
    </row>
    <row r="627" spans="1:59" ht="13" x14ac:dyDescent="0.15">
      <c r="A627" s="2">
        <v>43569.589344699074</v>
      </c>
      <c r="B627" s="3" t="s">
        <v>29</v>
      </c>
      <c r="C627" s="3" t="s">
        <v>5214</v>
      </c>
      <c r="D627" s="3" t="s">
        <v>5215</v>
      </c>
      <c r="E627" s="58" t="s">
        <v>5216</v>
      </c>
      <c r="F627" s="3" t="s">
        <v>147</v>
      </c>
      <c r="G627" s="3" t="s">
        <v>5233</v>
      </c>
      <c r="H627" s="3" t="s">
        <v>66</v>
      </c>
      <c r="I627" s="3">
        <v>7</v>
      </c>
      <c r="J627" s="3" t="s">
        <v>5234</v>
      </c>
      <c r="K627" s="3">
        <v>7</v>
      </c>
      <c r="L627" s="3">
        <v>6</v>
      </c>
      <c r="M627" s="3">
        <v>2.9</v>
      </c>
      <c r="N627" s="3" t="s">
        <v>5235</v>
      </c>
      <c r="O627" s="3" t="s">
        <v>87</v>
      </c>
      <c r="P627" s="3" t="s">
        <v>5236</v>
      </c>
      <c r="Q627" s="3">
        <v>7</v>
      </c>
      <c r="R627" s="3" t="s">
        <v>5237</v>
      </c>
      <c r="S627" s="3">
        <v>4</v>
      </c>
      <c r="T627" s="3" t="s">
        <v>5222</v>
      </c>
      <c r="U627" s="3">
        <v>4</v>
      </c>
      <c r="V627" s="3" t="s">
        <v>5238</v>
      </c>
      <c r="W627" s="3">
        <v>3</v>
      </c>
      <c r="X627" s="3" t="s">
        <v>5239</v>
      </c>
      <c r="Y627" s="3">
        <v>8</v>
      </c>
      <c r="Z627" s="3" t="s">
        <v>5240</v>
      </c>
      <c r="AA627" s="3" t="s">
        <v>52</v>
      </c>
      <c r="AB627" s="3">
        <v>70</v>
      </c>
      <c r="AC627" s="3" t="s">
        <v>5241</v>
      </c>
      <c r="AD627" s="3">
        <v>4</v>
      </c>
      <c r="AE627" s="3" t="s">
        <v>5242</v>
      </c>
      <c r="AF627" s="3">
        <v>7</v>
      </c>
      <c r="AG627" s="3" t="s">
        <v>5243</v>
      </c>
      <c r="AH627" s="3">
        <v>9</v>
      </c>
      <c r="AI627" s="3">
        <v>9</v>
      </c>
      <c r="AJ627" s="3" t="s">
        <v>5244</v>
      </c>
      <c r="AK627" s="3" t="s">
        <v>111</v>
      </c>
      <c r="AL627" s="3" t="s">
        <v>5245</v>
      </c>
      <c r="AM627" s="3" t="s">
        <v>5246</v>
      </c>
      <c r="AN627" s="3" t="s">
        <v>5232</v>
      </c>
      <c r="AO627" s="6">
        <v>0.48263888889050577</v>
      </c>
      <c r="AP627" s="1">
        <f t="shared" si="195"/>
        <v>7</v>
      </c>
      <c r="AQ627" s="1">
        <f t="shared" si="196"/>
        <v>7</v>
      </c>
      <c r="AR627" s="1">
        <f t="shared" si="197"/>
        <v>10</v>
      </c>
      <c r="AS627" s="1">
        <f t="shared" si="198"/>
        <v>7</v>
      </c>
      <c r="AT627" s="1">
        <f t="shared" si="199"/>
        <v>4</v>
      </c>
      <c r="AU627" s="1">
        <f t="shared" si="200"/>
        <v>4</v>
      </c>
      <c r="AV627" s="1">
        <f t="shared" si="201"/>
        <v>3</v>
      </c>
      <c r="AW627" s="1">
        <f t="shared" si="202"/>
        <v>8</v>
      </c>
      <c r="AX627" s="1">
        <f t="shared" si="203"/>
        <v>5</v>
      </c>
      <c r="AY627" s="1">
        <f t="shared" si="204"/>
        <v>4</v>
      </c>
      <c r="AZ627" s="1">
        <f t="shared" si="205"/>
        <v>7</v>
      </c>
      <c r="BA627" s="1">
        <f t="shared" si="206"/>
        <v>9</v>
      </c>
      <c r="BB627" s="1">
        <f t="shared" si="207"/>
        <v>5</v>
      </c>
      <c r="BC627" s="21">
        <f t="shared" si="192"/>
        <v>7</v>
      </c>
      <c r="BD627" s="21">
        <f t="shared" si="193"/>
        <v>4.333333333333333</v>
      </c>
      <c r="BE627" s="21">
        <f t="shared" si="194"/>
        <v>6.5</v>
      </c>
      <c r="BF627" s="21">
        <f t="shared" si="208"/>
        <v>6.166666666666667</v>
      </c>
      <c r="BG627" s="3" t="s">
        <v>5215</v>
      </c>
    </row>
    <row r="628" spans="1:59" ht="13" x14ac:dyDescent="0.15">
      <c r="A628" s="2">
        <v>43569.671670902782</v>
      </c>
      <c r="B628" s="3" t="s">
        <v>29</v>
      </c>
      <c r="C628" s="3" t="s">
        <v>5214</v>
      </c>
      <c r="D628" s="3" t="s">
        <v>5215</v>
      </c>
      <c r="E628" s="58" t="s">
        <v>5216</v>
      </c>
      <c r="F628" s="3" t="s">
        <v>64</v>
      </c>
      <c r="G628" s="3" t="s">
        <v>5247</v>
      </c>
      <c r="H628" s="3" t="s">
        <v>35</v>
      </c>
      <c r="I628" s="3" t="s">
        <v>223</v>
      </c>
      <c r="J628" s="5"/>
      <c r="K628" s="3" t="s">
        <v>68</v>
      </c>
      <c r="L628" s="4">
        <v>3.1</v>
      </c>
      <c r="M628" s="3">
        <v>2.17</v>
      </c>
      <c r="N628" s="3" t="s">
        <v>5248</v>
      </c>
      <c r="O628" s="3" t="s">
        <v>87</v>
      </c>
      <c r="P628" s="3" t="s">
        <v>5236</v>
      </c>
      <c r="Q628" s="3" t="s">
        <v>226</v>
      </c>
      <c r="R628" s="3" t="s">
        <v>5249</v>
      </c>
      <c r="S628" s="3">
        <v>9</v>
      </c>
      <c r="T628" s="3" t="s">
        <v>5250</v>
      </c>
      <c r="U628" s="3">
        <v>6</v>
      </c>
      <c r="V628" s="3" t="s">
        <v>5251</v>
      </c>
      <c r="W628" s="3">
        <v>9</v>
      </c>
      <c r="X628" s="3" t="s">
        <v>5252</v>
      </c>
      <c r="Y628" s="3">
        <v>9</v>
      </c>
      <c r="Z628" s="3" t="s">
        <v>5253</v>
      </c>
      <c r="AA628" s="3" t="s">
        <v>52</v>
      </c>
      <c r="AB628" s="3">
        <v>6.99</v>
      </c>
      <c r="AC628" s="3" t="s">
        <v>5254</v>
      </c>
      <c r="AD628" s="3">
        <v>7</v>
      </c>
      <c r="AE628" s="5"/>
      <c r="AF628" s="3">
        <v>8</v>
      </c>
      <c r="AG628" s="3" t="s">
        <v>5255</v>
      </c>
      <c r="AH628" s="3">
        <v>7</v>
      </c>
      <c r="AI628" s="3">
        <v>3</v>
      </c>
      <c r="AJ628" s="3" t="s">
        <v>5256</v>
      </c>
      <c r="AK628" s="3">
        <v>9</v>
      </c>
      <c r="AL628" s="3" t="s">
        <v>5257</v>
      </c>
      <c r="AM628" s="3" t="s">
        <v>5258</v>
      </c>
      <c r="AN628" s="3" t="s">
        <v>5232</v>
      </c>
      <c r="AO628" s="6">
        <v>0.4375</v>
      </c>
      <c r="AP628" s="1">
        <f t="shared" si="195"/>
        <v>10</v>
      </c>
      <c r="AQ628" s="1">
        <f t="shared" si="196"/>
        <v>10</v>
      </c>
      <c r="AR628" s="1">
        <f t="shared" si="197"/>
        <v>10</v>
      </c>
      <c r="AS628" s="1">
        <f t="shared" si="198"/>
        <v>10</v>
      </c>
      <c r="AT628" s="1">
        <f t="shared" si="199"/>
        <v>9</v>
      </c>
      <c r="AU628" s="1">
        <f t="shared" si="200"/>
        <v>6</v>
      </c>
      <c r="AV628" s="1">
        <f t="shared" si="201"/>
        <v>9</v>
      </c>
      <c r="AW628" s="1">
        <f t="shared" si="202"/>
        <v>9</v>
      </c>
      <c r="AX628" s="1">
        <f t="shared" si="203"/>
        <v>5</v>
      </c>
      <c r="AY628" s="1">
        <f t="shared" si="204"/>
        <v>7</v>
      </c>
      <c r="AZ628" s="1">
        <f t="shared" si="205"/>
        <v>8</v>
      </c>
      <c r="BA628" s="1">
        <f t="shared" si="206"/>
        <v>7</v>
      </c>
      <c r="BB628" s="1">
        <f t="shared" si="207"/>
        <v>9</v>
      </c>
      <c r="BC628" s="21">
        <f t="shared" si="192"/>
        <v>9.8000000000000007</v>
      </c>
      <c r="BD628" s="21">
        <f t="shared" si="193"/>
        <v>7.5</v>
      </c>
      <c r="BE628" s="21">
        <f t="shared" si="194"/>
        <v>6.5</v>
      </c>
      <c r="BF628" s="21">
        <f t="shared" si="208"/>
        <v>8.6</v>
      </c>
      <c r="BG628" s="3" t="s">
        <v>5215</v>
      </c>
    </row>
    <row r="629" spans="1:59" ht="13" x14ac:dyDescent="0.15">
      <c r="A629" s="2">
        <v>43569.82247240741</v>
      </c>
      <c r="B629" s="3" t="s">
        <v>29</v>
      </c>
      <c r="C629" s="3" t="s">
        <v>5214</v>
      </c>
      <c r="D629" s="3" t="s">
        <v>5215</v>
      </c>
      <c r="E629" s="58" t="s">
        <v>5216</v>
      </c>
      <c r="F629" s="3" t="s">
        <v>33</v>
      </c>
      <c r="G629" s="3" t="s">
        <v>5259</v>
      </c>
      <c r="H629" s="3" t="s">
        <v>35</v>
      </c>
      <c r="I629" s="3">
        <v>6</v>
      </c>
      <c r="J629" s="3" t="s">
        <v>5260</v>
      </c>
      <c r="K629" s="3" t="s">
        <v>68</v>
      </c>
      <c r="L629" s="3">
        <v>8.89</v>
      </c>
      <c r="M629" s="3">
        <v>2.5299999999999998</v>
      </c>
      <c r="N629" s="3" t="s">
        <v>5261</v>
      </c>
      <c r="O629" s="3">
        <v>9</v>
      </c>
      <c r="P629" s="3" t="s">
        <v>5262</v>
      </c>
      <c r="Q629" s="3">
        <v>8</v>
      </c>
      <c r="R629" s="3" t="s">
        <v>5263</v>
      </c>
      <c r="S629" s="3">
        <v>2</v>
      </c>
      <c r="T629" s="3" t="s">
        <v>5264</v>
      </c>
      <c r="U629" s="3">
        <v>6</v>
      </c>
      <c r="V629" s="3" t="s">
        <v>5265</v>
      </c>
      <c r="W629" s="3">
        <v>9</v>
      </c>
      <c r="X629" s="3" t="s">
        <v>5266</v>
      </c>
      <c r="Y629" s="3">
        <v>7</v>
      </c>
      <c r="Z629" s="3" t="s">
        <v>5267</v>
      </c>
      <c r="AA629" s="3">
        <v>8</v>
      </c>
      <c r="AB629" s="3">
        <v>6.78</v>
      </c>
      <c r="AC629" s="3" t="s">
        <v>5268</v>
      </c>
      <c r="AD629" s="3" t="s">
        <v>54</v>
      </c>
      <c r="AE629" s="3" t="s">
        <v>5242</v>
      </c>
      <c r="AF629" s="3">
        <v>9</v>
      </c>
      <c r="AG629" s="3" t="s">
        <v>5269</v>
      </c>
      <c r="AH629" s="3">
        <v>7</v>
      </c>
      <c r="AI629" s="3">
        <v>10</v>
      </c>
      <c r="AJ629" s="3" t="s">
        <v>5270</v>
      </c>
      <c r="AK629" s="3">
        <v>6</v>
      </c>
      <c r="AL629" s="3" t="s">
        <v>5271</v>
      </c>
      <c r="AM629" s="3" t="s">
        <v>5272</v>
      </c>
      <c r="AN629" s="3" t="s">
        <v>5232</v>
      </c>
      <c r="AO629" s="6">
        <v>0.39583333333575865</v>
      </c>
      <c r="AP629" s="1">
        <f t="shared" si="195"/>
        <v>6</v>
      </c>
      <c r="AQ629" s="1">
        <f t="shared" si="196"/>
        <v>10</v>
      </c>
      <c r="AR629" s="1">
        <f t="shared" si="197"/>
        <v>9</v>
      </c>
      <c r="AS629" s="1">
        <f t="shared" si="198"/>
        <v>8</v>
      </c>
      <c r="AT629" s="1">
        <f t="shared" si="199"/>
        <v>2</v>
      </c>
      <c r="AU629" s="1">
        <f t="shared" si="200"/>
        <v>6</v>
      </c>
      <c r="AV629" s="1">
        <f t="shared" si="201"/>
        <v>9</v>
      </c>
      <c r="AW629" s="1">
        <f t="shared" si="202"/>
        <v>7</v>
      </c>
      <c r="AX629" s="1">
        <f t="shared" si="203"/>
        <v>8</v>
      </c>
      <c r="AY629" s="1">
        <f t="shared" si="204"/>
        <v>5</v>
      </c>
      <c r="AZ629" s="1">
        <f t="shared" si="205"/>
        <v>9</v>
      </c>
      <c r="BA629" s="1">
        <f t="shared" si="206"/>
        <v>7</v>
      </c>
      <c r="BB629" s="1">
        <f t="shared" si="207"/>
        <v>6</v>
      </c>
      <c r="BC629" s="21">
        <f t="shared" si="192"/>
        <v>7</v>
      </c>
      <c r="BD629" s="21">
        <f t="shared" si="193"/>
        <v>7.166666666666667</v>
      </c>
      <c r="BE629" s="21">
        <f t="shared" si="194"/>
        <v>7.333333333333333</v>
      </c>
      <c r="BF629" s="21">
        <f t="shared" si="208"/>
        <v>7</v>
      </c>
      <c r="BG629" s="3" t="s">
        <v>5215</v>
      </c>
    </row>
    <row r="630" spans="1:59" ht="13" x14ac:dyDescent="0.15">
      <c r="A630" s="2">
        <v>43569.896020312503</v>
      </c>
      <c r="B630" s="3" t="s">
        <v>29</v>
      </c>
      <c r="C630" s="3" t="s">
        <v>5214</v>
      </c>
      <c r="D630" s="3" t="s">
        <v>5215</v>
      </c>
      <c r="E630" s="58" t="s">
        <v>5216</v>
      </c>
      <c r="F630" s="3" t="s">
        <v>178</v>
      </c>
      <c r="G630" s="3" t="s">
        <v>5273</v>
      </c>
      <c r="H630" s="3" t="s">
        <v>35</v>
      </c>
      <c r="I630" s="3" t="s">
        <v>36</v>
      </c>
      <c r="J630" s="3" t="s">
        <v>5274</v>
      </c>
      <c r="K630" s="3">
        <v>6</v>
      </c>
      <c r="L630" s="3">
        <v>4</v>
      </c>
      <c r="M630" s="4">
        <v>1.8</v>
      </c>
      <c r="N630" s="3" t="s">
        <v>5275</v>
      </c>
      <c r="O630" s="3" t="s">
        <v>87</v>
      </c>
      <c r="P630" s="3" t="s">
        <v>5236</v>
      </c>
      <c r="Q630" s="3" t="s">
        <v>226</v>
      </c>
      <c r="R630" s="3" t="s">
        <v>5276</v>
      </c>
      <c r="S630" s="3">
        <v>2</v>
      </c>
      <c r="T630" s="3" t="s">
        <v>5277</v>
      </c>
      <c r="U630" s="3">
        <v>7</v>
      </c>
      <c r="V630" s="3" t="s">
        <v>5278</v>
      </c>
      <c r="W630" s="3">
        <v>9</v>
      </c>
      <c r="X630" s="3" t="s">
        <v>5279</v>
      </c>
      <c r="Y630" s="3">
        <v>4</v>
      </c>
      <c r="Z630" s="3" t="s">
        <v>5280</v>
      </c>
      <c r="AA630" s="3">
        <v>7</v>
      </c>
      <c r="AB630" s="3">
        <v>6.81</v>
      </c>
      <c r="AC630" s="3" t="s">
        <v>5281</v>
      </c>
      <c r="AD630" s="3">
        <v>8</v>
      </c>
      <c r="AE630" s="5"/>
      <c r="AF630" s="3">
        <v>7</v>
      </c>
      <c r="AG630" s="3" t="s">
        <v>5282</v>
      </c>
      <c r="AH630" s="3" t="s">
        <v>176</v>
      </c>
      <c r="AI630" s="3">
        <v>11</v>
      </c>
      <c r="AJ630" s="3" t="s">
        <v>5283</v>
      </c>
      <c r="AK630" s="3">
        <v>9</v>
      </c>
      <c r="AL630" s="3" t="s">
        <v>5284</v>
      </c>
      <c r="AM630" s="3" t="s">
        <v>5285</v>
      </c>
      <c r="AN630" s="3" t="s">
        <v>5232</v>
      </c>
      <c r="AO630" s="6">
        <v>0.43402777778101154</v>
      </c>
      <c r="AP630" s="1">
        <f t="shared" si="195"/>
        <v>5</v>
      </c>
      <c r="AQ630" s="1">
        <f t="shared" si="196"/>
        <v>6</v>
      </c>
      <c r="AR630" s="1">
        <f t="shared" si="197"/>
        <v>10</v>
      </c>
      <c r="AS630" s="1">
        <f t="shared" si="198"/>
        <v>10</v>
      </c>
      <c r="AT630" s="1">
        <f t="shared" si="199"/>
        <v>2</v>
      </c>
      <c r="AU630" s="1">
        <f t="shared" si="200"/>
        <v>7</v>
      </c>
      <c r="AV630" s="1">
        <f t="shared" si="201"/>
        <v>9</v>
      </c>
      <c r="AW630" s="1">
        <f t="shared" si="202"/>
        <v>4</v>
      </c>
      <c r="AX630" s="1">
        <f t="shared" si="203"/>
        <v>7</v>
      </c>
      <c r="AY630" s="1">
        <f t="shared" si="204"/>
        <v>8</v>
      </c>
      <c r="AZ630" s="1">
        <f t="shared" si="205"/>
        <v>7</v>
      </c>
      <c r="BA630" s="1">
        <f t="shared" si="206"/>
        <v>10</v>
      </c>
      <c r="BB630" s="1">
        <f t="shared" si="207"/>
        <v>9</v>
      </c>
      <c r="BC630" s="21">
        <f t="shared" si="192"/>
        <v>6.6</v>
      </c>
      <c r="BD630" s="21">
        <f t="shared" si="193"/>
        <v>7.166666666666667</v>
      </c>
      <c r="BE630" s="21">
        <f t="shared" si="194"/>
        <v>8.1666666666666661</v>
      </c>
      <c r="BF630" s="21">
        <f t="shared" si="208"/>
        <v>7.2666666666666666</v>
      </c>
      <c r="BG630" s="3" t="s">
        <v>5215</v>
      </c>
    </row>
    <row r="631" spans="1:59" ht="13" x14ac:dyDescent="0.15">
      <c r="A631" s="2">
        <v>43569.993101377317</v>
      </c>
      <c r="B631" s="3" t="s">
        <v>29</v>
      </c>
      <c r="C631" s="3" t="s">
        <v>5214</v>
      </c>
      <c r="D631" s="3" t="s">
        <v>5215</v>
      </c>
      <c r="E631" s="58" t="s">
        <v>5216</v>
      </c>
      <c r="F631" s="3" t="s">
        <v>187</v>
      </c>
      <c r="G631" s="3" t="s">
        <v>5286</v>
      </c>
      <c r="H631" s="3" t="s">
        <v>66</v>
      </c>
      <c r="I631" s="3">
        <v>4</v>
      </c>
      <c r="J631" s="3" t="s">
        <v>5287</v>
      </c>
      <c r="K631" s="3">
        <v>6</v>
      </c>
      <c r="L631" s="3">
        <v>1.98</v>
      </c>
      <c r="M631" s="3">
        <v>1.98</v>
      </c>
      <c r="N631" s="3" t="s">
        <v>5288</v>
      </c>
      <c r="O631" s="3" t="s">
        <v>87</v>
      </c>
      <c r="P631" s="3" t="s">
        <v>5289</v>
      </c>
      <c r="Q631" s="3">
        <v>8</v>
      </c>
      <c r="R631" s="3" t="s">
        <v>5290</v>
      </c>
      <c r="S631" s="3" t="s">
        <v>90</v>
      </c>
      <c r="T631" s="5"/>
      <c r="U631" s="3" t="s">
        <v>46</v>
      </c>
      <c r="V631" s="3" t="s">
        <v>5291</v>
      </c>
      <c r="W631" s="3">
        <v>7</v>
      </c>
      <c r="X631" s="3" t="s">
        <v>5292</v>
      </c>
      <c r="Y631" s="3">
        <v>4</v>
      </c>
      <c r="Z631" s="3" t="s">
        <v>5293</v>
      </c>
      <c r="AA631" s="3" t="s">
        <v>52</v>
      </c>
      <c r="AB631" s="3">
        <v>7.09</v>
      </c>
      <c r="AC631" s="3" t="s">
        <v>5294</v>
      </c>
      <c r="AD631" s="3">
        <v>7</v>
      </c>
      <c r="AE631" s="3" t="s">
        <v>5295</v>
      </c>
      <c r="AF631" s="3" t="s">
        <v>56</v>
      </c>
      <c r="AG631" s="3" t="s">
        <v>5296</v>
      </c>
      <c r="AH631" s="3">
        <v>9</v>
      </c>
      <c r="AI631" s="3">
        <v>1</v>
      </c>
      <c r="AJ631" s="3" t="s">
        <v>5297</v>
      </c>
      <c r="AK631" s="3">
        <v>8</v>
      </c>
      <c r="AL631" s="3" t="s">
        <v>5298</v>
      </c>
      <c r="AM631" s="3" t="s">
        <v>5299</v>
      </c>
      <c r="AN631" s="3" t="s">
        <v>5232</v>
      </c>
      <c r="AO631" s="6">
        <v>0.40625</v>
      </c>
      <c r="AP631" s="1">
        <f t="shared" si="195"/>
        <v>4</v>
      </c>
      <c r="AQ631" s="1">
        <f t="shared" si="196"/>
        <v>6</v>
      </c>
      <c r="AR631" s="1">
        <f t="shared" si="197"/>
        <v>10</v>
      </c>
      <c r="AS631" s="1">
        <f t="shared" si="198"/>
        <v>8</v>
      </c>
      <c r="AT631" s="1">
        <f t="shared" si="199"/>
        <v>0</v>
      </c>
      <c r="AU631" s="1">
        <f t="shared" si="200"/>
        <v>5</v>
      </c>
      <c r="AV631" s="1">
        <f t="shared" si="201"/>
        <v>7</v>
      </c>
      <c r="AW631" s="1">
        <f t="shared" si="202"/>
        <v>4</v>
      </c>
      <c r="AX631" s="1">
        <f t="shared" si="203"/>
        <v>5</v>
      </c>
      <c r="AY631" s="1">
        <f t="shared" si="204"/>
        <v>7</v>
      </c>
      <c r="AZ631" s="1">
        <f t="shared" si="205"/>
        <v>5</v>
      </c>
      <c r="BA631" s="1">
        <f t="shared" si="206"/>
        <v>9</v>
      </c>
      <c r="BB631" s="1">
        <f t="shared" si="207"/>
        <v>8</v>
      </c>
      <c r="BC631" s="21">
        <f t="shared" si="192"/>
        <v>5.6</v>
      </c>
      <c r="BD631" s="21">
        <f t="shared" si="193"/>
        <v>5.5</v>
      </c>
      <c r="BE631" s="21">
        <f t="shared" si="194"/>
        <v>6.666666666666667</v>
      </c>
      <c r="BF631" s="21">
        <f t="shared" si="208"/>
        <v>6.0333333333333332</v>
      </c>
      <c r="BG631" s="3" t="s">
        <v>5215</v>
      </c>
    </row>
    <row r="632" spans="1:59" ht="13" x14ac:dyDescent="0.15">
      <c r="A632" s="2">
        <v>43570.099846967598</v>
      </c>
      <c r="B632" s="3" t="s">
        <v>29</v>
      </c>
      <c r="C632" s="3" t="s">
        <v>5214</v>
      </c>
      <c r="D632" s="3" t="s">
        <v>5215</v>
      </c>
      <c r="E632" s="58" t="s">
        <v>5216</v>
      </c>
      <c r="F632" s="3" t="s">
        <v>100</v>
      </c>
      <c r="G632" s="3" t="s">
        <v>5300</v>
      </c>
      <c r="H632" s="3" t="s">
        <v>66</v>
      </c>
      <c r="I632" s="3">
        <v>3</v>
      </c>
      <c r="J632" s="3" t="s">
        <v>5301</v>
      </c>
      <c r="K632" s="3">
        <v>8</v>
      </c>
      <c r="L632" s="3">
        <v>3</v>
      </c>
      <c r="M632" s="3">
        <v>2.2999999999999998</v>
      </c>
      <c r="N632" s="3" t="s">
        <v>5302</v>
      </c>
      <c r="O632" s="3" t="s">
        <v>87</v>
      </c>
      <c r="P632" s="3" t="s">
        <v>5236</v>
      </c>
      <c r="Q632" s="3">
        <v>1</v>
      </c>
      <c r="R632" s="3" t="s">
        <v>5303</v>
      </c>
      <c r="S632" s="3">
        <v>4</v>
      </c>
      <c r="T632" s="3" t="s">
        <v>5304</v>
      </c>
      <c r="U632" s="3">
        <v>6</v>
      </c>
      <c r="V632" s="3" t="s">
        <v>5305</v>
      </c>
      <c r="W632" s="3">
        <v>6</v>
      </c>
      <c r="X632" s="3" t="s">
        <v>5306</v>
      </c>
      <c r="Y632" s="3">
        <v>4</v>
      </c>
      <c r="Z632" s="3" t="s">
        <v>5280</v>
      </c>
      <c r="AA632" s="3">
        <v>2</v>
      </c>
      <c r="AB632" s="3">
        <v>7.19</v>
      </c>
      <c r="AC632" s="3" t="s">
        <v>5307</v>
      </c>
      <c r="AD632" s="3" t="s">
        <v>54</v>
      </c>
      <c r="AE632" s="5"/>
      <c r="AF632" s="3">
        <v>3</v>
      </c>
      <c r="AG632" s="3" t="s">
        <v>5308</v>
      </c>
      <c r="AH632" s="3" t="s">
        <v>58</v>
      </c>
      <c r="AI632" s="5"/>
      <c r="AJ632" s="3" t="s">
        <v>5309</v>
      </c>
      <c r="AK632" s="3" t="s">
        <v>574</v>
      </c>
      <c r="AL632" s="3" t="s">
        <v>5310</v>
      </c>
      <c r="AM632" s="3" t="s">
        <v>5311</v>
      </c>
      <c r="AN632" s="3" t="s">
        <v>5232</v>
      </c>
      <c r="AO632" s="6">
        <v>0.65277777778101154</v>
      </c>
      <c r="AP632" s="1">
        <f t="shared" si="195"/>
        <v>3</v>
      </c>
      <c r="AQ632" s="1">
        <f t="shared" si="196"/>
        <v>8</v>
      </c>
      <c r="AR632" s="1">
        <f t="shared" si="197"/>
        <v>10</v>
      </c>
      <c r="AS632" s="1">
        <f t="shared" si="198"/>
        <v>1</v>
      </c>
      <c r="AT632" s="1">
        <f t="shared" si="199"/>
        <v>4</v>
      </c>
      <c r="AU632" s="1">
        <f t="shared" si="200"/>
        <v>6</v>
      </c>
      <c r="AV632" s="1">
        <f t="shared" si="201"/>
        <v>6</v>
      </c>
      <c r="AW632" s="1">
        <f t="shared" si="202"/>
        <v>4</v>
      </c>
      <c r="AX632" s="1">
        <f t="shared" si="203"/>
        <v>2</v>
      </c>
      <c r="AY632" s="1">
        <f t="shared" si="204"/>
        <v>5</v>
      </c>
      <c r="AZ632" s="1">
        <f t="shared" si="205"/>
        <v>3</v>
      </c>
      <c r="BA632" s="1">
        <f t="shared" si="206"/>
        <v>0</v>
      </c>
      <c r="BB632" s="1">
        <f t="shared" si="207"/>
        <v>0</v>
      </c>
      <c r="BC632" s="21">
        <f t="shared" si="192"/>
        <v>5.2</v>
      </c>
      <c r="BD632" s="21">
        <f t="shared" si="193"/>
        <v>5.666666666666667</v>
      </c>
      <c r="BE632" s="21">
        <f t="shared" si="194"/>
        <v>2</v>
      </c>
      <c r="BF632" s="21">
        <f t="shared" si="208"/>
        <v>4.1333333333333337</v>
      </c>
      <c r="BG632" s="3" t="s">
        <v>5215</v>
      </c>
    </row>
    <row r="633" spans="1:59" ht="13" x14ac:dyDescent="0.15">
      <c r="A633" s="2">
        <v>43573.11801421296</v>
      </c>
      <c r="B633" s="3" t="s">
        <v>29</v>
      </c>
      <c r="C633" s="3" t="s">
        <v>5214</v>
      </c>
      <c r="D633" s="3" t="s">
        <v>5215</v>
      </c>
      <c r="E633" s="58" t="s">
        <v>5216</v>
      </c>
      <c r="F633" s="3" t="s">
        <v>187</v>
      </c>
      <c r="G633" s="3" t="s">
        <v>5312</v>
      </c>
      <c r="H633" s="3" t="s">
        <v>264</v>
      </c>
      <c r="I633" s="3" t="s">
        <v>36</v>
      </c>
      <c r="J633" s="3" t="s">
        <v>5313</v>
      </c>
      <c r="K633" s="3">
        <v>7</v>
      </c>
      <c r="L633" s="4">
        <v>2.08</v>
      </c>
      <c r="M633" s="5"/>
      <c r="N633" s="3" t="s">
        <v>5314</v>
      </c>
      <c r="O633" s="3">
        <v>9</v>
      </c>
      <c r="P633" s="3" t="s">
        <v>5315</v>
      </c>
      <c r="Q633" s="3">
        <v>8</v>
      </c>
      <c r="R633" s="3" t="s">
        <v>5316</v>
      </c>
      <c r="S633" s="3">
        <v>4</v>
      </c>
      <c r="T633" s="3" t="s">
        <v>5317</v>
      </c>
      <c r="U633" s="3" t="s">
        <v>91</v>
      </c>
      <c r="V633" s="3" t="s">
        <v>5318</v>
      </c>
      <c r="W633" s="3" t="s">
        <v>48</v>
      </c>
      <c r="X633" s="5"/>
      <c r="Y633" s="3" t="s">
        <v>50</v>
      </c>
      <c r="Z633" s="3" t="s">
        <v>5319</v>
      </c>
      <c r="AA633" s="3" t="s">
        <v>291</v>
      </c>
      <c r="AB633" s="3">
        <v>6.22</v>
      </c>
      <c r="AC633" s="3" t="s">
        <v>5320</v>
      </c>
      <c r="AD633" s="3">
        <v>9</v>
      </c>
      <c r="AE633" s="5"/>
      <c r="AF633" s="3">
        <v>1</v>
      </c>
      <c r="AG633" s="3" t="s">
        <v>5321</v>
      </c>
      <c r="AH633" s="3">
        <v>8</v>
      </c>
      <c r="AI633" s="3">
        <v>7</v>
      </c>
      <c r="AJ633" s="3" t="s">
        <v>5322</v>
      </c>
      <c r="AK633" s="3">
        <v>9</v>
      </c>
      <c r="AL633" s="3" t="s">
        <v>5323</v>
      </c>
      <c r="AM633" s="3" t="s">
        <v>5324</v>
      </c>
      <c r="AN633" s="3" t="s">
        <v>5232</v>
      </c>
      <c r="AO633" s="6">
        <v>0.55208333333575865</v>
      </c>
      <c r="AP633" s="1">
        <f t="shared" si="195"/>
        <v>5</v>
      </c>
      <c r="AQ633" s="1">
        <f t="shared" si="196"/>
        <v>7</v>
      </c>
      <c r="AR633" s="1">
        <f t="shared" si="197"/>
        <v>9</v>
      </c>
      <c r="AS633" s="1">
        <f t="shared" si="198"/>
        <v>8</v>
      </c>
      <c r="AT633" s="1">
        <f t="shared" si="199"/>
        <v>4</v>
      </c>
      <c r="AU633" s="1">
        <f t="shared" si="200"/>
        <v>0</v>
      </c>
      <c r="AV633" s="1">
        <f t="shared" si="201"/>
        <v>0</v>
      </c>
      <c r="AW633" s="1">
        <f t="shared" si="202"/>
        <v>0</v>
      </c>
      <c r="AX633" s="1">
        <f t="shared" si="203"/>
        <v>10</v>
      </c>
      <c r="AY633" s="1">
        <f t="shared" si="204"/>
        <v>9</v>
      </c>
      <c r="AZ633" s="1">
        <f t="shared" si="205"/>
        <v>1</v>
      </c>
      <c r="BA633" s="1">
        <f t="shared" si="206"/>
        <v>8</v>
      </c>
      <c r="BB633" s="1">
        <f t="shared" si="207"/>
        <v>9</v>
      </c>
      <c r="BC633" s="21">
        <f t="shared" si="192"/>
        <v>6.6</v>
      </c>
      <c r="BD633" s="21">
        <f t="shared" si="193"/>
        <v>0</v>
      </c>
      <c r="BE633" s="21">
        <f t="shared" si="194"/>
        <v>7.666666666666667</v>
      </c>
      <c r="BF633" s="21">
        <f t="shared" si="208"/>
        <v>5.7333333333333334</v>
      </c>
      <c r="BG633" s="3" t="s">
        <v>5215</v>
      </c>
    </row>
    <row r="634" spans="1:59" ht="13" x14ac:dyDescent="0.15">
      <c r="A634" s="2">
        <v>43574.112350057869</v>
      </c>
      <c r="B634" s="3" t="s">
        <v>29</v>
      </c>
      <c r="C634" s="3" t="s">
        <v>5214</v>
      </c>
      <c r="D634" s="3" t="s">
        <v>5215</v>
      </c>
      <c r="E634" s="58" t="s">
        <v>5216</v>
      </c>
      <c r="F634" s="3" t="s">
        <v>100</v>
      </c>
      <c r="G634" s="3" t="s">
        <v>5325</v>
      </c>
      <c r="H634" s="3" t="s">
        <v>66</v>
      </c>
      <c r="I634" s="3">
        <v>6</v>
      </c>
      <c r="J634" s="3" t="s">
        <v>5326</v>
      </c>
      <c r="K634" s="3">
        <v>9</v>
      </c>
      <c r="L634" s="3">
        <v>2.4500000000000002</v>
      </c>
      <c r="M634" s="3">
        <v>1.75</v>
      </c>
      <c r="N634" s="3" t="s">
        <v>5327</v>
      </c>
      <c r="O634" s="3">
        <v>9</v>
      </c>
      <c r="P634" s="5"/>
      <c r="Q634" s="3">
        <v>8</v>
      </c>
      <c r="R634" s="3" t="s">
        <v>5328</v>
      </c>
      <c r="S634" s="3">
        <v>3</v>
      </c>
      <c r="T634" s="3" t="s">
        <v>5329</v>
      </c>
      <c r="U634" s="3">
        <v>8</v>
      </c>
      <c r="V634" s="3" t="s">
        <v>5330</v>
      </c>
      <c r="W634" s="3">
        <v>6</v>
      </c>
      <c r="X634" s="3" t="s">
        <v>5331</v>
      </c>
      <c r="Y634" s="3" t="s">
        <v>92</v>
      </c>
      <c r="Z634" s="3" t="s">
        <v>5332</v>
      </c>
      <c r="AA634" s="3">
        <v>7</v>
      </c>
      <c r="AB634" s="3">
        <v>6.68</v>
      </c>
      <c r="AC634" s="5"/>
      <c r="AD634" s="3">
        <v>4</v>
      </c>
      <c r="AE634" s="5"/>
      <c r="AF634" s="3">
        <v>3</v>
      </c>
      <c r="AG634" s="3" t="s">
        <v>5333</v>
      </c>
      <c r="AH634" s="3">
        <v>1</v>
      </c>
      <c r="AI634" s="3">
        <v>0</v>
      </c>
      <c r="AJ634" s="3" t="s">
        <v>5334</v>
      </c>
      <c r="AK634" s="3">
        <v>6</v>
      </c>
      <c r="AL634" s="3" t="s">
        <v>5335</v>
      </c>
      <c r="AM634" s="3" t="s">
        <v>5336</v>
      </c>
      <c r="AN634" s="3" t="s">
        <v>5232</v>
      </c>
      <c r="AO634" s="6">
        <v>0.45138888889050577</v>
      </c>
      <c r="AP634" s="1">
        <f t="shared" si="195"/>
        <v>6</v>
      </c>
      <c r="AQ634" s="1">
        <f t="shared" si="196"/>
        <v>9</v>
      </c>
      <c r="AR634" s="1">
        <f t="shared" si="197"/>
        <v>9</v>
      </c>
      <c r="AS634" s="1">
        <f t="shared" si="198"/>
        <v>8</v>
      </c>
      <c r="AT634" s="1">
        <f t="shared" si="199"/>
        <v>3</v>
      </c>
      <c r="AU634" s="1">
        <f t="shared" si="200"/>
        <v>8</v>
      </c>
      <c r="AV634" s="1">
        <f t="shared" si="201"/>
        <v>6</v>
      </c>
      <c r="AW634" s="1">
        <f t="shared" si="202"/>
        <v>5</v>
      </c>
      <c r="AX634" s="1">
        <f t="shared" si="203"/>
        <v>7</v>
      </c>
      <c r="AY634" s="1">
        <f t="shared" si="204"/>
        <v>4</v>
      </c>
      <c r="AZ634" s="1">
        <f t="shared" si="205"/>
        <v>3</v>
      </c>
      <c r="BA634" s="1">
        <f t="shared" si="206"/>
        <v>1</v>
      </c>
      <c r="BB634" s="1">
        <f t="shared" si="207"/>
        <v>6</v>
      </c>
      <c r="BC634" s="21">
        <f t="shared" si="192"/>
        <v>7</v>
      </c>
      <c r="BD634" s="21">
        <f t="shared" si="193"/>
        <v>6.833333333333333</v>
      </c>
      <c r="BE634" s="21">
        <f t="shared" si="194"/>
        <v>3.8333333333333335</v>
      </c>
      <c r="BF634" s="21">
        <f t="shared" si="208"/>
        <v>6.2333333333333334</v>
      </c>
      <c r="BG634" s="3" t="s">
        <v>5215</v>
      </c>
    </row>
    <row r="635" spans="1:59" ht="13" x14ac:dyDescent="0.15">
      <c r="A635" s="2">
        <v>43574.544351782402</v>
      </c>
      <c r="B635" s="3" t="s">
        <v>29</v>
      </c>
      <c r="C635" s="3" t="s">
        <v>5214</v>
      </c>
      <c r="D635" s="3" t="s">
        <v>5215</v>
      </c>
      <c r="E635" s="58" t="s">
        <v>5216</v>
      </c>
      <c r="F635" s="3" t="s">
        <v>100</v>
      </c>
      <c r="G635" s="3" t="s">
        <v>5337</v>
      </c>
      <c r="H635" s="3" t="s">
        <v>35</v>
      </c>
      <c r="I635" s="3">
        <v>7</v>
      </c>
      <c r="J635" s="3" t="s">
        <v>5338</v>
      </c>
      <c r="K635" s="3">
        <v>8</v>
      </c>
      <c r="L635" s="3">
        <v>4.2300000000000004</v>
      </c>
      <c r="M635" s="3">
        <v>4.2300000000000004</v>
      </c>
      <c r="N635" s="3" t="s">
        <v>5339</v>
      </c>
      <c r="O635" s="3" t="s">
        <v>87</v>
      </c>
      <c r="P635" s="5"/>
      <c r="Q635" s="3">
        <v>6</v>
      </c>
      <c r="R635" s="3" t="s">
        <v>5340</v>
      </c>
      <c r="S635" s="3" t="s">
        <v>90</v>
      </c>
      <c r="T635" s="3" t="s">
        <v>5341</v>
      </c>
      <c r="U635" s="3" t="s">
        <v>91</v>
      </c>
      <c r="V635" s="5"/>
      <c r="W635" s="3" t="s">
        <v>48</v>
      </c>
      <c r="X635" s="5"/>
      <c r="Y635" s="3" t="s">
        <v>50</v>
      </c>
      <c r="Z635" s="5"/>
      <c r="AA635" s="3">
        <v>8</v>
      </c>
      <c r="AB635" s="3">
        <v>66</v>
      </c>
      <c r="AC635" s="3" t="s">
        <v>5342</v>
      </c>
      <c r="AD635" s="3">
        <v>4</v>
      </c>
      <c r="AE635" s="3" t="s">
        <v>5343</v>
      </c>
      <c r="AF635" s="3" t="s">
        <v>275</v>
      </c>
      <c r="AG635" s="5"/>
      <c r="AH635" s="3">
        <v>1</v>
      </c>
      <c r="AI635" s="3">
        <v>1</v>
      </c>
      <c r="AJ635" s="3" t="s">
        <v>5344</v>
      </c>
      <c r="AK635" s="3">
        <v>4</v>
      </c>
      <c r="AL635" s="3" t="s">
        <v>5345</v>
      </c>
      <c r="AM635" s="3" t="s">
        <v>5346</v>
      </c>
      <c r="AN635" s="3" t="s">
        <v>5232</v>
      </c>
      <c r="AO635" s="6">
        <v>0.66666666666424135</v>
      </c>
      <c r="AP635" s="1">
        <f t="shared" si="195"/>
        <v>7</v>
      </c>
      <c r="AQ635" s="1">
        <f t="shared" si="196"/>
        <v>8</v>
      </c>
      <c r="AR635" s="1">
        <f t="shared" si="197"/>
        <v>10</v>
      </c>
      <c r="AS635" s="1">
        <f t="shared" si="198"/>
        <v>6</v>
      </c>
      <c r="AT635" s="1">
        <f t="shared" si="199"/>
        <v>0</v>
      </c>
      <c r="AU635" s="1">
        <f t="shared" si="200"/>
        <v>0</v>
      </c>
      <c r="AV635" s="1">
        <f t="shared" si="201"/>
        <v>0</v>
      </c>
      <c r="AW635" s="1">
        <f t="shared" si="202"/>
        <v>0</v>
      </c>
      <c r="AX635" s="1">
        <f t="shared" si="203"/>
        <v>8</v>
      </c>
      <c r="AY635" s="1">
        <f t="shared" si="204"/>
        <v>4</v>
      </c>
      <c r="AZ635" s="1">
        <f t="shared" si="205"/>
        <v>0</v>
      </c>
      <c r="BA635" s="1">
        <f t="shared" si="206"/>
        <v>1</v>
      </c>
      <c r="BB635" s="1">
        <f t="shared" si="207"/>
        <v>4</v>
      </c>
      <c r="BC635" s="21">
        <f t="shared" si="192"/>
        <v>6.2</v>
      </c>
      <c r="BD635" s="21">
        <f t="shared" si="193"/>
        <v>0</v>
      </c>
      <c r="BE635" s="21">
        <f t="shared" si="194"/>
        <v>3.6666666666666665</v>
      </c>
      <c r="BF635" s="21">
        <f t="shared" si="208"/>
        <v>4.2333333333333334</v>
      </c>
      <c r="BG635" s="3" t="s">
        <v>5215</v>
      </c>
    </row>
    <row r="636" spans="1:59" ht="13" x14ac:dyDescent="0.15">
      <c r="A636" s="2">
        <v>43574.684826712968</v>
      </c>
      <c r="B636" s="3" t="s">
        <v>29</v>
      </c>
      <c r="C636" s="3" t="s">
        <v>5214</v>
      </c>
      <c r="D636" s="3" t="s">
        <v>5215</v>
      </c>
      <c r="E636" s="58" t="s">
        <v>5216</v>
      </c>
      <c r="F636" s="3" t="s">
        <v>178</v>
      </c>
      <c r="G636" s="3" t="s">
        <v>5347</v>
      </c>
      <c r="H636" s="3" t="s">
        <v>264</v>
      </c>
      <c r="I636" s="3">
        <v>6</v>
      </c>
      <c r="J636" s="3" t="s">
        <v>5348</v>
      </c>
      <c r="K636" s="3">
        <v>7</v>
      </c>
      <c r="L636" s="3">
        <v>2.76</v>
      </c>
      <c r="M636" s="3">
        <v>2.76</v>
      </c>
      <c r="N636" s="3" t="s">
        <v>5349</v>
      </c>
      <c r="O636" s="3">
        <v>9</v>
      </c>
      <c r="P636" s="3" t="s">
        <v>5350</v>
      </c>
      <c r="Q636" s="3">
        <v>9</v>
      </c>
      <c r="R636" s="5"/>
      <c r="S636" s="3" t="s">
        <v>44</v>
      </c>
      <c r="T636" s="3" t="s">
        <v>5351</v>
      </c>
      <c r="U636" s="3">
        <v>4</v>
      </c>
      <c r="V636" s="3" t="s">
        <v>5352</v>
      </c>
      <c r="W636" s="3">
        <v>3</v>
      </c>
      <c r="X636" s="3" t="s">
        <v>5353</v>
      </c>
      <c r="Y636" s="3">
        <v>2</v>
      </c>
      <c r="Z636" s="3" t="s">
        <v>5354</v>
      </c>
      <c r="AA636" s="3">
        <v>8</v>
      </c>
      <c r="AB636" s="3">
        <v>6.61</v>
      </c>
      <c r="AC636" s="5"/>
      <c r="AD636" s="3">
        <v>8</v>
      </c>
      <c r="AE636" s="3" t="s">
        <v>5355</v>
      </c>
      <c r="AF636" s="3">
        <v>8</v>
      </c>
      <c r="AG636" s="3" t="s">
        <v>5356</v>
      </c>
      <c r="AH636" s="3">
        <v>1</v>
      </c>
      <c r="AI636" s="3">
        <v>0</v>
      </c>
      <c r="AJ636" s="3" t="s">
        <v>5357</v>
      </c>
      <c r="AK636" s="3">
        <v>6</v>
      </c>
      <c r="AL636" s="3" t="s">
        <v>5358</v>
      </c>
      <c r="AM636" s="3" t="s">
        <v>5359</v>
      </c>
      <c r="AN636" s="3" t="s">
        <v>5232</v>
      </c>
      <c r="AO636" s="6">
        <v>0.68055555555474712</v>
      </c>
      <c r="AP636" s="1">
        <f t="shared" si="195"/>
        <v>6</v>
      </c>
      <c r="AQ636" s="1">
        <f t="shared" si="196"/>
        <v>7</v>
      </c>
      <c r="AR636" s="1">
        <f t="shared" si="197"/>
        <v>9</v>
      </c>
      <c r="AS636" s="1">
        <f t="shared" si="198"/>
        <v>9</v>
      </c>
      <c r="AT636" s="1">
        <f t="shared" si="199"/>
        <v>5</v>
      </c>
      <c r="AU636" s="1">
        <f t="shared" si="200"/>
        <v>4</v>
      </c>
      <c r="AV636" s="1">
        <f t="shared" si="201"/>
        <v>3</v>
      </c>
      <c r="AW636" s="1">
        <f t="shared" si="202"/>
        <v>2</v>
      </c>
      <c r="AX636" s="1">
        <f t="shared" si="203"/>
        <v>8</v>
      </c>
      <c r="AY636" s="1">
        <f t="shared" si="204"/>
        <v>8</v>
      </c>
      <c r="AZ636" s="1">
        <f t="shared" si="205"/>
        <v>8</v>
      </c>
      <c r="BA636" s="1">
        <f t="shared" si="206"/>
        <v>1</v>
      </c>
      <c r="BB636" s="1">
        <f t="shared" si="207"/>
        <v>6</v>
      </c>
      <c r="BC636" s="21">
        <f t="shared" si="192"/>
        <v>7.2</v>
      </c>
      <c r="BD636" s="21">
        <f t="shared" si="193"/>
        <v>3.3333333333333335</v>
      </c>
      <c r="BE636" s="21">
        <f t="shared" si="194"/>
        <v>5.666666666666667</v>
      </c>
      <c r="BF636" s="21">
        <f t="shared" si="208"/>
        <v>6</v>
      </c>
      <c r="BG636" s="3" t="s">
        <v>5215</v>
      </c>
    </row>
    <row r="637" spans="1:59" ht="13" x14ac:dyDescent="0.15">
      <c r="A637" s="2">
        <v>43574.934114374999</v>
      </c>
      <c r="B637" s="3" t="s">
        <v>29</v>
      </c>
      <c r="C637" s="3" t="s">
        <v>5214</v>
      </c>
      <c r="D637" s="3" t="s">
        <v>5215</v>
      </c>
      <c r="E637" s="58" t="s">
        <v>5216</v>
      </c>
      <c r="F637" s="3" t="s">
        <v>100</v>
      </c>
      <c r="G637" s="3" t="s">
        <v>5360</v>
      </c>
      <c r="H637" s="3" t="s">
        <v>66</v>
      </c>
      <c r="I637" s="3">
        <v>3</v>
      </c>
      <c r="J637" s="3" t="s">
        <v>5361</v>
      </c>
      <c r="K637" s="3">
        <v>7</v>
      </c>
      <c r="L637" s="3">
        <v>2.4700000000000002</v>
      </c>
      <c r="M637" s="3">
        <v>1.33</v>
      </c>
      <c r="N637" s="3" t="s">
        <v>5362</v>
      </c>
      <c r="O637" s="3">
        <v>9</v>
      </c>
      <c r="P637" s="5"/>
      <c r="Q637" s="3">
        <v>4</v>
      </c>
      <c r="R637" s="3" t="s">
        <v>5363</v>
      </c>
      <c r="S637" s="3">
        <v>1</v>
      </c>
      <c r="T637" s="3" t="s">
        <v>5364</v>
      </c>
      <c r="U637" s="3">
        <v>6</v>
      </c>
      <c r="V637" s="3" t="s">
        <v>5365</v>
      </c>
      <c r="W637" s="3">
        <v>4</v>
      </c>
      <c r="X637" s="5"/>
      <c r="Y637" s="3">
        <v>2</v>
      </c>
      <c r="Z637" s="3" t="s">
        <v>5366</v>
      </c>
      <c r="AA637" s="3">
        <v>6</v>
      </c>
      <c r="AB637" s="3">
        <v>6.91</v>
      </c>
      <c r="AC637" s="3" t="s">
        <v>5367</v>
      </c>
      <c r="AD637" s="3">
        <v>4</v>
      </c>
      <c r="AE637" s="3" t="s">
        <v>5368</v>
      </c>
      <c r="AF637" s="3" t="s">
        <v>275</v>
      </c>
      <c r="AG637" s="5"/>
      <c r="AH637" s="3" t="s">
        <v>197</v>
      </c>
      <c r="AI637" s="3">
        <v>11</v>
      </c>
      <c r="AJ637" s="3" t="s">
        <v>5369</v>
      </c>
      <c r="AK637" s="3" t="s">
        <v>111</v>
      </c>
      <c r="AL637" s="3" t="s">
        <v>5370</v>
      </c>
      <c r="AM637" s="3" t="s">
        <v>5371</v>
      </c>
      <c r="AN637" s="3" t="s">
        <v>5232</v>
      </c>
      <c r="AO637" s="6">
        <v>0.48263888889050577</v>
      </c>
      <c r="AP637" s="1">
        <f t="shared" si="195"/>
        <v>3</v>
      </c>
      <c r="AQ637" s="1">
        <f t="shared" si="196"/>
        <v>7</v>
      </c>
      <c r="AR637" s="1">
        <f t="shared" si="197"/>
        <v>9</v>
      </c>
      <c r="AS637" s="1">
        <f t="shared" si="198"/>
        <v>4</v>
      </c>
      <c r="AT637" s="1">
        <f t="shared" si="199"/>
        <v>1</v>
      </c>
      <c r="AU637" s="1">
        <f t="shared" si="200"/>
        <v>6</v>
      </c>
      <c r="AV637" s="1">
        <f t="shared" si="201"/>
        <v>4</v>
      </c>
      <c r="AW637" s="1">
        <f t="shared" si="202"/>
        <v>2</v>
      </c>
      <c r="AX637" s="1">
        <f t="shared" si="203"/>
        <v>6</v>
      </c>
      <c r="AY637" s="1">
        <f t="shared" si="204"/>
        <v>4</v>
      </c>
      <c r="AZ637" s="1">
        <f t="shared" si="205"/>
        <v>0</v>
      </c>
      <c r="BA637" s="1">
        <f t="shared" si="206"/>
        <v>5</v>
      </c>
      <c r="BB637" s="1">
        <f t="shared" si="207"/>
        <v>5</v>
      </c>
      <c r="BC637" s="21">
        <f t="shared" si="192"/>
        <v>4.8</v>
      </c>
      <c r="BD637" s="21">
        <f t="shared" si="193"/>
        <v>4.666666666666667</v>
      </c>
      <c r="BE637" s="21">
        <f t="shared" si="194"/>
        <v>4.333333333333333</v>
      </c>
      <c r="BF637" s="21">
        <f t="shared" si="208"/>
        <v>4.7</v>
      </c>
      <c r="BG637" s="3" t="s">
        <v>5215</v>
      </c>
    </row>
    <row r="638" spans="1:59" ht="13" x14ac:dyDescent="0.15">
      <c r="A638" s="2">
        <v>43575.127723310186</v>
      </c>
      <c r="B638" s="3" t="s">
        <v>29</v>
      </c>
      <c r="C638" s="3" t="s">
        <v>5214</v>
      </c>
      <c r="D638" s="3" t="s">
        <v>5215</v>
      </c>
      <c r="E638" s="58" t="s">
        <v>5216</v>
      </c>
      <c r="F638" s="3" t="s">
        <v>315</v>
      </c>
      <c r="G638" s="3" t="s">
        <v>5372</v>
      </c>
      <c r="H638" s="3" t="s">
        <v>66</v>
      </c>
      <c r="I638" s="3">
        <v>8</v>
      </c>
      <c r="J638" s="3" t="s">
        <v>5373</v>
      </c>
      <c r="K638" s="3" t="s">
        <v>68</v>
      </c>
      <c r="L638" s="3">
        <v>3.78</v>
      </c>
      <c r="M638" s="3">
        <v>3.78</v>
      </c>
      <c r="N638" s="3" t="s">
        <v>5374</v>
      </c>
      <c r="O638" s="3" t="s">
        <v>87</v>
      </c>
      <c r="P638" s="3" t="s">
        <v>5236</v>
      </c>
      <c r="Q638" s="3">
        <v>8</v>
      </c>
      <c r="R638" s="3" t="s">
        <v>5375</v>
      </c>
      <c r="S638" s="3" t="s">
        <v>44</v>
      </c>
      <c r="T638" s="3" t="s">
        <v>5222</v>
      </c>
      <c r="U638" s="3" t="s">
        <v>46</v>
      </c>
      <c r="V638" s="3" t="s">
        <v>5376</v>
      </c>
      <c r="W638" s="3" t="s">
        <v>48</v>
      </c>
      <c r="X638" s="5"/>
      <c r="Y638" s="3" t="s">
        <v>50</v>
      </c>
      <c r="Z638" s="5"/>
      <c r="AA638" s="3">
        <v>8</v>
      </c>
      <c r="AB638" s="3">
        <v>67</v>
      </c>
      <c r="AC638" s="3" t="s">
        <v>5377</v>
      </c>
      <c r="AD638" s="3">
        <v>4</v>
      </c>
      <c r="AE638" s="3" t="s">
        <v>5378</v>
      </c>
      <c r="AF638" s="3">
        <v>9</v>
      </c>
      <c r="AG638" s="3" t="s">
        <v>5379</v>
      </c>
      <c r="AH638" s="3">
        <v>3</v>
      </c>
      <c r="AI638" s="3">
        <v>2</v>
      </c>
      <c r="AJ638" s="3" t="s">
        <v>5380</v>
      </c>
      <c r="AK638" s="3">
        <v>6</v>
      </c>
      <c r="AL638" s="3" t="s">
        <v>5381</v>
      </c>
      <c r="AM638" s="3" t="s">
        <v>5382</v>
      </c>
      <c r="AN638" s="3" t="s">
        <v>5232</v>
      </c>
      <c r="AO638" s="6">
        <v>0.39930555555474712</v>
      </c>
      <c r="AP638" s="1">
        <f t="shared" si="195"/>
        <v>8</v>
      </c>
      <c r="AQ638" s="1">
        <f t="shared" si="196"/>
        <v>10</v>
      </c>
      <c r="AR638" s="1">
        <f t="shared" si="197"/>
        <v>10</v>
      </c>
      <c r="AS638" s="1">
        <f t="shared" si="198"/>
        <v>8</v>
      </c>
      <c r="AT638" s="1">
        <f t="shared" si="199"/>
        <v>5</v>
      </c>
      <c r="AU638" s="1">
        <f t="shared" si="200"/>
        <v>5</v>
      </c>
      <c r="AV638" s="1">
        <f t="shared" si="201"/>
        <v>0</v>
      </c>
      <c r="AW638" s="1">
        <f t="shared" si="202"/>
        <v>0</v>
      </c>
      <c r="AX638" s="1">
        <f t="shared" si="203"/>
        <v>8</v>
      </c>
      <c r="AY638" s="1">
        <f t="shared" si="204"/>
        <v>4</v>
      </c>
      <c r="AZ638" s="1">
        <f t="shared" si="205"/>
        <v>9</v>
      </c>
      <c r="BA638" s="1">
        <f t="shared" si="206"/>
        <v>3</v>
      </c>
      <c r="BB638" s="1">
        <f t="shared" si="207"/>
        <v>6</v>
      </c>
      <c r="BC638" s="21">
        <f t="shared" si="192"/>
        <v>8.1999999999999993</v>
      </c>
      <c r="BD638" s="21">
        <f t="shared" si="193"/>
        <v>2.5</v>
      </c>
      <c r="BE638" s="21">
        <f t="shared" si="194"/>
        <v>5.833333333333333</v>
      </c>
      <c r="BF638" s="21">
        <f t="shared" si="208"/>
        <v>6.3666666666666663</v>
      </c>
      <c r="BG638" s="3" t="s">
        <v>5215</v>
      </c>
    </row>
    <row r="639" spans="1:59" ht="13" x14ac:dyDescent="0.15">
      <c r="A639" s="2">
        <v>43575.550567060185</v>
      </c>
      <c r="B639" s="3" t="s">
        <v>29</v>
      </c>
      <c r="C639" s="3" t="s">
        <v>5214</v>
      </c>
      <c r="D639" s="3" t="s">
        <v>5215</v>
      </c>
      <c r="E639" s="58" t="s">
        <v>5216</v>
      </c>
      <c r="F639" s="3" t="s">
        <v>187</v>
      </c>
      <c r="G639" s="3" t="s">
        <v>5383</v>
      </c>
      <c r="H639" s="3" t="s">
        <v>264</v>
      </c>
      <c r="I639" s="3">
        <v>9</v>
      </c>
      <c r="J639" s="5"/>
      <c r="K639" s="3">
        <v>1</v>
      </c>
      <c r="L639" s="3">
        <v>6.18</v>
      </c>
      <c r="M639" s="3">
        <v>0.65</v>
      </c>
      <c r="N639" s="5"/>
      <c r="O639" s="3">
        <v>3</v>
      </c>
      <c r="P639" s="3" t="s">
        <v>5384</v>
      </c>
      <c r="Q639" s="3">
        <v>3</v>
      </c>
      <c r="R639" s="3" t="s">
        <v>5385</v>
      </c>
      <c r="S639" s="3">
        <v>2</v>
      </c>
      <c r="T639" s="3" t="s">
        <v>5386</v>
      </c>
      <c r="U639" s="3" t="s">
        <v>91</v>
      </c>
      <c r="V639" s="5"/>
      <c r="W639" s="3" t="s">
        <v>48</v>
      </c>
      <c r="X639" s="5"/>
      <c r="Y639" s="3">
        <v>2</v>
      </c>
      <c r="Z639" s="3" t="s">
        <v>5387</v>
      </c>
      <c r="AA639" s="3" t="s">
        <v>291</v>
      </c>
      <c r="AB639" s="3">
        <v>53</v>
      </c>
      <c r="AC639" s="3" t="s">
        <v>5388</v>
      </c>
      <c r="AD639" s="3">
        <v>9</v>
      </c>
      <c r="AE639" s="3" t="s">
        <v>5389</v>
      </c>
      <c r="AF639" s="3">
        <v>4</v>
      </c>
      <c r="AG639" s="3" t="s">
        <v>5390</v>
      </c>
      <c r="AH639" s="3">
        <v>2</v>
      </c>
      <c r="AI639" s="3">
        <v>0</v>
      </c>
      <c r="AJ639" s="3" t="s">
        <v>5391</v>
      </c>
      <c r="AK639" s="3" t="s">
        <v>111</v>
      </c>
      <c r="AL639" s="3" t="s">
        <v>5392</v>
      </c>
      <c r="AM639" s="3" t="s">
        <v>5393</v>
      </c>
      <c r="AN639" s="3" t="s">
        <v>5232</v>
      </c>
      <c r="AO639" s="6">
        <v>0.40625</v>
      </c>
      <c r="AP639" s="1">
        <f t="shared" si="195"/>
        <v>9</v>
      </c>
      <c r="AQ639" s="1">
        <f t="shared" si="196"/>
        <v>1</v>
      </c>
      <c r="AR639" s="1">
        <f t="shared" si="197"/>
        <v>3</v>
      </c>
      <c r="AS639" s="1">
        <f t="shared" si="198"/>
        <v>3</v>
      </c>
      <c r="AT639" s="1">
        <f t="shared" si="199"/>
        <v>2</v>
      </c>
      <c r="AU639" s="1">
        <f t="shared" si="200"/>
        <v>0</v>
      </c>
      <c r="AV639" s="1">
        <f t="shared" si="201"/>
        <v>0</v>
      </c>
      <c r="AW639" s="1">
        <f t="shared" si="202"/>
        <v>2</v>
      </c>
      <c r="AX639" s="1">
        <f t="shared" si="203"/>
        <v>10</v>
      </c>
      <c r="AY639" s="1">
        <f t="shared" si="204"/>
        <v>9</v>
      </c>
      <c r="AZ639" s="1">
        <f t="shared" si="205"/>
        <v>4</v>
      </c>
      <c r="BA639" s="1">
        <f t="shared" si="206"/>
        <v>2</v>
      </c>
      <c r="BB639" s="1">
        <f t="shared" si="207"/>
        <v>5</v>
      </c>
      <c r="BC639" s="21">
        <f t="shared" si="192"/>
        <v>3.6</v>
      </c>
      <c r="BD639" s="21">
        <f t="shared" si="193"/>
        <v>0.33333333333333331</v>
      </c>
      <c r="BE639" s="21">
        <f t="shared" si="194"/>
        <v>6.166666666666667</v>
      </c>
      <c r="BF639" s="21">
        <f t="shared" si="208"/>
        <v>3.6</v>
      </c>
      <c r="BG639" s="3" t="s">
        <v>5215</v>
      </c>
    </row>
    <row r="640" spans="1:59" ht="13" x14ac:dyDescent="0.15">
      <c r="A640" s="2">
        <v>43575.671452592593</v>
      </c>
      <c r="B640" s="3" t="s">
        <v>29</v>
      </c>
      <c r="C640" s="3" t="s">
        <v>5214</v>
      </c>
      <c r="D640" s="3" t="s">
        <v>5215</v>
      </c>
      <c r="E640" s="58" t="s">
        <v>5216</v>
      </c>
      <c r="F640" s="3" t="s">
        <v>315</v>
      </c>
      <c r="G640" s="3" t="s">
        <v>5394</v>
      </c>
      <c r="H640" s="3" t="s">
        <v>66</v>
      </c>
      <c r="I640" s="3" t="s">
        <v>223</v>
      </c>
      <c r="J640" s="3" t="s">
        <v>5395</v>
      </c>
      <c r="K640" s="3" t="s">
        <v>68</v>
      </c>
      <c r="L640" s="3">
        <v>3.67</v>
      </c>
      <c r="M640" s="3">
        <v>3.67</v>
      </c>
      <c r="N640" s="3" t="s">
        <v>5396</v>
      </c>
      <c r="O640" s="3" t="s">
        <v>87</v>
      </c>
      <c r="P640" s="5"/>
      <c r="Q640" s="3">
        <v>9</v>
      </c>
      <c r="R640" s="3" t="s">
        <v>5397</v>
      </c>
      <c r="S640" s="3">
        <v>7</v>
      </c>
      <c r="T640" s="3" t="s">
        <v>5398</v>
      </c>
      <c r="U640" s="3">
        <v>9</v>
      </c>
      <c r="V640" s="3" t="s">
        <v>5399</v>
      </c>
      <c r="W640" s="3">
        <v>6</v>
      </c>
      <c r="X640" s="3" t="s">
        <v>5400</v>
      </c>
      <c r="Y640" s="3">
        <v>4</v>
      </c>
      <c r="Z640" s="3" t="s">
        <v>5401</v>
      </c>
      <c r="AA640" s="3">
        <v>8</v>
      </c>
      <c r="AB640" s="3">
        <v>6.72</v>
      </c>
      <c r="AC640" s="3" t="s">
        <v>5402</v>
      </c>
      <c r="AD640" s="3">
        <v>7</v>
      </c>
      <c r="AE640" s="3" t="s">
        <v>5403</v>
      </c>
      <c r="AF640" s="3" t="s">
        <v>275</v>
      </c>
      <c r="AG640" s="5"/>
      <c r="AH640" s="3">
        <v>1</v>
      </c>
      <c r="AI640" s="3">
        <v>0</v>
      </c>
      <c r="AJ640" s="3" t="s">
        <v>5404</v>
      </c>
      <c r="AK640" s="3" t="s">
        <v>111</v>
      </c>
      <c r="AL640" s="3" t="s">
        <v>5405</v>
      </c>
      <c r="AM640" s="3" t="s">
        <v>5406</v>
      </c>
      <c r="AN640" s="3" t="s">
        <v>5232</v>
      </c>
      <c r="AO640" s="6">
        <v>0.52777777778101154</v>
      </c>
      <c r="AP640" s="1">
        <f t="shared" si="195"/>
        <v>10</v>
      </c>
      <c r="AQ640" s="1">
        <f t="shared" si="196"/>
        <v>10</v>
      </c>
      <c r="AR640" s="1">
        <f t="shared" si="197"/>
        <v>10</v>
      </c>
      <c r="AS640" s="1">
        <f t="shared" si="198"/>
        <v>9</v>
      </c>
      <c r="AT640" s="1">
        <f t="shared" si="199"/>
        <v>7</v>
      </c>
      <c r="AU640" s="1">
        <f t="shared" si="200"/>
        <v>9</v>
      </c>
      <c r="AV640" s="1">
        <f t="shared" si="201"/>
        <v>6</v>
      </c>
      <c r="AW640" s="1">
        <f t="shared" si="202"/>
        <v>4</v>
      </c>
      <c r="AX640" s="1">
        <f t="shared" si="203"/>
        <v>8</v>
      </c>
      <c r="AY640" s="1">
        <f t="shared" si="204"/>
        <v>7</v>
      </c>
      <c r="AZ640" s="1">
        <f t="shared" si="205"/>
        <v>0</v>
      </c>
      <c r="BA640" s="1">
        <f t="shared" si="206"/>
        <v>1</v>
      </c>
      <c r="BB640" s="1">
        <f t="shared" si="207"/>
        <v>5</v>
      </c>
      <c r="BC640" s="21">
        <f t="shared" si="192"/>
        <v>9.1999999999999993</v>
      </c>
      <c r="BD640" s="21">
        <f t="shared" si="193"/>
        <v>7.166666666666667</v>
      </c>
      <c r="BE640" s="21">
        <f t="shared" si="194"/>
        <v>4.166666666666667</v>
      </c>
      <c r="BF640" s="21">
        <f t="shared" si="208"/>
        <v>7.3666666666666663</v>
      </c>
      <c r="BG640" s="3" t="s">
        <v>5215</v>
      </c>
    </row>
    <row r="641" spans="1:59" ht="13" x14ac:dyDescent="0.15">
      <c r="A641" s="2">
        <v>43575.910816145828</v>
      </c>
      <c r="B641" s="3" t="s">
        <v>29</v>
      </c>
      <c r="C641" s="3" t="s">
        <v>5214</v>
      </c>
      <c r="D641" s="3" t="s">
        <v>5215</v>
      </c>
      <c r="E641" s="58" t="s">
        <v>5216</v>
      </c>
      <c r="F641" s="3" t="s">
        <v>113</v>
      </c>
      <c r="G641" s="3" t="s">
        <v>5407</v>
      </c>
      <c r="H641" s="3" t="s">
        <v>66</v>
      </c>
      <c r="I641" s="3">
        <v>8</v>
      </c>
      <c r="J641" s="3" t="s">
        <v>5408</v>
      </c>
      <c r="K641" s="3" t="s">
        <v>68</v>
      </c>
      <c r="L641" s="3">
        <v>4.2300000000000004</v>
      </c>
      <c r="M641" s="3">
        <v>4.2300000000000004</v>
      </c>
      <c r="N641" s="3" t="s">
        <v>5409</v>
      </c>
      <c r="O641" s="3" t="s">
        <v>87</v>
      </c>
      <c r="P641" s="5"/>
      <c r="Q641" s="3">
        <v>9</v>
      </c>
      <c r="R641" s="3" t="s">
        <v>5410</v>
      </c>
      <c r="S641" s="3">
        <v>9</v>
      </c>
      <c r="T641" s="3" t="s">
        <v>5411</v>
      </c>
      <c r="U641" s="3">
        <v>9</v>
      </c>
      <c r="V641" s="3" t="s">
        <v>5412</v>
      </c>
      <c r="W641" s="3">
        <v>7</v>
      </c>
      <c r="X641" s="3" t="s">
        <v>5413</v>
      </c>
      <c r="Y641" s="3">
        <v>2</v>
      </c>
      <c r="Z641" s="3" t="s">
        <v>5401</v>
      </c>
      <c r="AA641" s="3" t="s">
        <v>291</v>
      </c>
      <c r="AB641" s="3">
        <v>6.27</v>
      </c>
      <c r="AC641" s="3" t="s">
        <v>5414</v>
      </c>
      <c r="AD641" s="3">
        <v>9</v>
      </c>
      <c r="AE641" s="5"/>
      <c r="AF641" s="3">
        <v>9</v>
      </c>
      <c r="AG641" s="3" t="s">
        <v>5415</v>
      </c>
      <c r="AH641" s="3" t="s">
        <v>176</v>
      </c>
      <c r="AI641" s="3">
        <v>15</v>
      </c>
      <c r="AJ641" s="3" t="s">
        <v>5416</v>
      </c>
      <c r="AK641" s="3" t="s">
        <v>60</v>
      </c>
      <c r="AL641" s="3" t="s">
        <v>5417</v>
      </c>
      <c r="AM641" s="3" t="s">
        <v>5418</v>
      </c>
      <c r="AN641" s="3" t="s">
        <v>5232</v>
      </c>
      <c r="AO641" s="6">
        <v>0.73611111110949423</v>
      </c>
      <c r="AP641" s="1">
        <f t="shared" si="195"/>
        <v>8</v>
      </c>
      <c r="AQ641" s="1">
        <f t="shared" si="196"/>
        <v>10</v>
      </c>
      <c r="AR641" s="1">
        <f t="shared" si="197"/>
        <v>10</v>
      </c>
      <c r="AS641" s="1">
        <f t="shared" si="198"/>
        <v>9</v>
      </c>
      <c r="AT641" s="1">
        <f t="shared" si="199"/>
        <v>9</v>
      </c>
      <c r="AU641" s="1">
        <f t="shared" si="200"/>
        <v>9</v>
      </c>
      <c r="AV641" s="1">
        <f t="shared" si="201"/>
        <v>7</v>
      </c>
      <c r="AW641" s="1">
        <f t="shared" si="202"/>
        <v>2</v>
      </c>
      <c r="AX641" s="1">
        <f t="shared" si="203"/>
        <v>10</v>
      </c>
      <c r="AY641" s="1">
        <f t="shared" si="204"/>
        <v>9</v>
      </c>
      <c r="AZ641" s="1">
        <f t="shared" si="205"/>
        <v>9</v>
      </c>
      <c r="BA641" s="1">
        <f t="shared" si="206"/>
        <v>10</v>
      </c>
      <c r="BB641" s="1">
        <f t="shared" si="207"/>
        <v>10</v>
      </c>
      <c r="BC641" s="21">
        <f t="shared" si="192"/>
        <v>9.1999999999999993</v>
      </c>
      <c r="BD641" s="21">
        <f t="shared" si="193"/>
        <v>7.166666666666667</v>
      </c>
      <c r="BE641" s="21">
        <f t="shared" si="194"/>
        <v>9.6666666666666661</v>
      </c>
      <c r="BF641" s="21">
        <f t="shared" si="208"/>
        <v>8.9666666666666668</v>
      </c>
      <c r="BG641" s="3" t="s">
        <v>5215</v>
      </c>
    </row>
    <row r="642" spans="1:59" ht="13" x14ac:dyDescent="0.15">
      <c r="A642" s="2">
        <v>43610.688674895835</v>
      </c>
      <c r="B642" s="3" t="s">
        <v>29</v>
      </c>
      <c r="C642" s="3" t="s">
        <v>5214</v>
      </c>
      <c r="D642" s="3" t="s">
        <v>5215</v>
      </c>
      <c r="E642" s="58" t="s">
        <v>5216</v>
      </c>
      <c r="F642" s="3" t="s">
        <v>113</v>
      </c>
      <c r="G642" s="3" t="s">
        <v>5419</v>
      </c>
      <c r="H642" s="3" t="s">
        <v>35</v>
      </c>
      <c r="I642" s="3">
        <v>4</v>
      </c>
      <c r="J642" s="3" t="s">
        <v>5420</v>
      </c>
      <c r="K642" s="3" t="s">
        <v>68</v>
      </c>
      <c r="L642" s="3">
        <v>3</v>
      </c>
      <c r="M642" s="3">
        <v>3</v>
      </c>
      <c r="N642" s="3" t="s">
        <v>5421</v>
      </c>
      <c r="O642" s="3" t="s">
        <v>87</v>
      </c>
      <c r="P642" s="5"/>
      <c r="Q642" s="3">
        <v>8</v>
      </c>
      <c r="R642" s="3" t="s">
        <v>5422</v>
      </c>
      <c r="S642" s="3">
        <v>1</v>
      </c>
      <c r="T642" s="3" t="s">
        <v>5423</v>
      </c>
      <c r="U642" s="3" t="s">
        <v>91</v>
      </c>
      <c r="V642" s="5"/>
      <c r="W642" s="3" t="s">
        <v>48</v>
      </c>
      <c r="X642" s="5"/>
      <c r="Y642" s="3" t="s">
        <v>50</v>
      </c>
      <c r="Z642" s="5"/>
      <c r="AA642" s="3">
        <v>8</v>
      </c>
      <c r="AB642" s="3">
        <v>6.59</v>
      </c>
      <c r="AC642" s="3" t="s">
        <v>5424</v>
      </c>
      <c r="AD642" s="3">
        <v>8</v>
      </c>
      <c r="AE642" s="3" t="s">
        <v>5425</v>
      </c>
      <c r="AF642" s="3">
        <v>4</v>
      </c>
      <c r="AG642" s="3" t="s">
        <v>5426</v>
      </c>
      <c r="AH642" s="3">
        <v>3</v>
      </c>
      <c r="AI642" s="3">
        <v>2</v>
      </c>
      <c r="AJ642" s="3" t="s">
        <v>5427</v>
      </c>
      <c r="AK642" s="3">
        <v>7</v>
      </c>
      <c r="AL642" s="3" t="s">
        <v>5428</v>
      </c>
      <c r="AM642" s="3" t="s">
        <v>5429</v>
      </c>
      <c r="AN642" s="3" t="s">
        <v>5232</v>
      </c>
      <c r="AO642" s="6">
        <v>0.42361111110949423</v>
      </c>
      <c r="AP642" s="1">
        <f t="shared" si="195"/>
        <v>4</v>
      </c>
      <c r="AQ642" s="1">
        <f t="shared" si="196"/>
        <v>10</v>
      </c>
      <c r="AR642" s="1">
        <f t="shared" si="197"/>
        <v>10</v>
      </c>
      <c r="AS642" s="1">
        <f t="shared" si="198"/>
        <v>8</v>
      </c>
      <c r="AT642" s="1">
        <f t="shared" si="199"/>
        <v>1</v>
      </c>
      <c r="AU642" s="1">
        <f t="shared" si="200"/>
        <v>0</v>
      </c>
      <c r="AV642" s="1">
        <f t="shared" si="201"/>
        <v>0</v>
      </c>
      <c r="AW642" s="1">
        <f t="shared" si="202"/>
        <v>0</v>
      </c>
      <c r="AX642" s="1">
        <f t="shared" si="203"/>
        <v>8</v>
      </c>
      <c r="AY642" s="1">
        <f t="shared" si="204"/>
        <v>8</v>
      </c>
      <c r="AZ642" s="1">
        <f t="shared" si="205"/>
        <v>4</v>
      </c>
      <c r="BA642" s="1">
        <f t="shared" si="206"/>
        <v>3</v>
      </c>
      <c r="BB642" s="1">
        <f t="shared" si="207"/>
        <v>7</v>
      </c>
      <c r="BC642" s="21">
        <f t="shared" si="192"/>
        <v>6.6</v>
      </c>
      <c r="BD642" s="21">
        <f t="shared" si="193"/>
        <v>0</v>
      </c>
      <c r="BE642" s="21">
        <f t="shared" si="194"/>
        <v>5.666666666666667</v>
      </c>
      <c r="BF642" s="21">
        <f t="shared" si="208"/>
        <v>5.1333333333333337</v>
      </c>
      <c r="BG642" s="3" t="s">
        <v>5215</v>
      </c>
    </row>
    <row r="643" spans="1:59" ht="13" x14ac:dyDescent="0.15">
      <c r="A643" s="2">
        <v>43576.630886331019</v>
      </c>
      <c r="B643" s="3" t="s">
        <v>29</v>
      </c>
      <c r="C643" s="3" t="s">
        <v>5214</v>
      </c>
      <c r="D643" s="3" t="s">
        <v>5215</v>
      </c>
      <c r="E643" s="58" t="s">
        <v>5216</v>
      </c>
      <c r="F643" s="3" t="s">
        <v>187</v>
      </c>
      <c r="G643" s="3" t="s">
        <v>5430</v>
      </c>
      <c r="H643" s="3" t="s">
        <v>66</v>
      </c>
      <c r="I643" s="3">
        <v>6</v>
      </c>
      <c r="J643" s="3" t="s">
        <v>5431</v>
      </c>
      <c r="K643" s="3" t="s">
        <v>38</v>
      </c>
      <c r="L643" s="3">
        <v>1.9</v>
      </c>
      <c r="M643" s="3">
        <v>0.85</v>
      </c>
      <c r="N643" s="3" t="s">
        <v>5432</v>
      </c>
      <c r="O643" s="3">
        <v>7</v>
      </c>
      <c r="P643" s="3" t="s">
        <v>5433</v>
      </c>
      <c r="Q643" s="3">
        <v>9</v>
      </c>
      <c r="R643" s="3" t="s">
        <v>5434</v>
      </c>
      <c r="S643" s="3" t="s">
        <v>90</v>
      </c>
      <c r="T643" s="5"/>
      <c r="U643" s="3">
        <v>7</v>
      </c>
      <c r="V643" s="3" t="s">
        <v>5435</v>
      </c>
      <c r="W643" s="3" t="s">
        <v>48</v>
      </c>
      <c r="X643" s="3" t="s">
        <v>5436</v>
      </c>
      <c r="Y643" s="3">
        <v>2</v>
      </c>
      <c r="Z643" s="3" t="s">
        <v>5437</v>
      </c>
      <c r="AA643" s="3" t="s">
        <v>52</v>
      </c>
      <c r="AB643" s="3">
        <v>72</v>
      </c>
      <c r="AC643" s="3" t="s">
        <v>5438</v>
      </c>
      <c r="AD643" s="3" t="s">
        <v>54</v>
      </c>
      <c r="AE643" s="3" t="s">
        <v>5439</v>
      </c>
      <c r="AF643" s="3">
        <v>1</v>
      </c>
      <c r="AG643" s="3" t="s">
        <v>5440</v>
      </c>
      <c r="AH643" s="3">
        <v>1</v>
      </c>
      <c r="AI643" s="3">
        <v>2</v>
      </c>
      <c r="AJ643" s="3" t="s">
        <v>5441</v>
      </c>
      <c r="AK643" s="3" t="s">
        <v>111</v>
      </c>
      <c r="AL643" s="5"/>
      <c r="AM643" s="3" t="s">
        <v>5442</v>
      </c>
      <c r="AN643" s="3" t="s">
        <v>5232</v>
      </c>
      <c r="AO643" s="6">
        <v>0.54166666666424135</v>
      </c>
      <c r="AP643" s="1">
        <f t="shared" si="195"/>
        <v>6</v>
      </c>
      <c r="AQ643" s="1">
        <f t="shared" si="196"/>
        <v>5</v>
      </c>
      <c r="AR643" s="1">
        <f t="shared" si="197"/>
        <v>7</v>
      </c>
      <c r="AS643" s="1">
        <f t="shared" si="198"/>
        <v>9</v>
      </c>
      <c r="AT643" s="1">
        <f t="shared" si="199"/>
        <v>0</v>
      </c>
      <c r="AU643" s="1">
        <f t="shared" si="200"/>
        <v>7</v>
      </c>
      <c r="AV643" s="1">
        <f t="shared" si="201"/>
        <v>0</v>
      </c>
      <c r="AW643" s="1">
        <f t="shared" si="202"/>
        <v>2</v>
      </c>
      <c r="AX643" s="1">
        <f t="shared" si="203"/>
        <v>5</v>
      </c>
      <c r="AY643" s="1">
        <f t="shared" si="204"/>
        <v>5</v>
      </c>
      <c r="AZ643" s="1">
        <f t="shared" si="205"/>
        <v>1</v>
      </c>
      <c r="BA643" s="1">
        <f t="shared" si="206"/>
        <v>1</v>
      </c>
      <c r="BB643" s="1">
        <f t="shared" si="207"/>
        <v>5</v>
      </c>
      <c r="BC643" s="21">
        <f t="shared" ref="BC643:BC706" si="209">((AP643*3)+(AQ643*3)+(AR643*3)+(AS643*3)+(AT643*3))/15</f>
        <v>5.4</v>
      </c>
      <c r="BD643" s="21">
        <f t="shared" ref="BD643:BD706" si="210">((AU643*3)+(AV643*2)+(AW643*1))/6</f>
        <v>3.8333333333333335</v>
      </c>
      <c r="BE643" s="21">
        <f t="shared" ref="BE643:BE706" si="211">((AX643*2)+(AY643*1)+(AZ643*1)+(BA643*2))/6</f>
        <v>3</v>
      </c>
      <c r="BF643" s="21">
        <f t="shared" si="208"/>
        <v>4.5666666666666664</v>
      </c>
      <c r="BG643" s="3" t="s">
        <v>5215</v>
      </c>
    </row>
    <row r="644" spans="1:59" ht="13" x14ac:dyDescent="0.15">
      <c r="A644" s="2">
        <v>43576.842035567126</v>
      </c>
      <c r="B644" s="3" t="s">
        <v>29</v>
      </c>
      <c r="C644" s="3" t="s">
        <v>5214</v>
      </c>
      <c r="D644" s="3" t="s">
        <v>5215</v>
      </c>
      <c r="E644" s="58" t="s">
        <v>5216</v>
      </c>
      <c r="F644" s="3" t="s">
        <v>100</v>
      </c>
      <c r="G644" s="3" t="s">
        <v>5443</v>
      </c>
      <c r="H644" s="3" t="s">
        <v>66</v>
      </c>
      <c r="I644" s="3">
        <v>1</v>
      </c>
      <c r="J644" s="3" t="s">
        <v>5444</v>
      </c>
      <c r="K644" s="3">
        <v>3</v>
      </c>
      <c r="L644" s="3">
        <v>3.25</v>
      </c>
      <c r="M644" s="5"/>
      <c r="N644" s="3" t="s">
        <v>5445</v>
      </c>
      <c r="O644" s="3">
        <v>8</v>
      </c>
      <c r="P644" s="3" t="s">
        <v>5446</v>
      </c>
      <c r="Q644" s="3" t="s">
        <v>181</v>
      </c>
      <c r="R644" s="3" t="s">
        <v>5447</v>
      </c>
      <c r="S644" s="3">
        <v>4</v>
      </c>
      <c r="T644" s="3" t="s">
        <v>5448</v>
      </c>
      <c r="U644" s="3" t="s">
        <v>91</v>
      </c>
      <c r="V644" s="5"/>
      <c r="W644" s="3" t="s">
        <v>48</v>
      </c>
      <c r="X644" s="5"/>
      <c r="Y644" s="3">
        <v>1</v>
      </c>
      <c r="Z644" s="3" t="s">
        <v>5449</v>
      </c>
      <c r="AA644" s="3">
        <v>6</v>
      </c>
      <c r="AB644" s="3">
        <v>6.84</v>
      </c>
      <c r="AC644" s="3" t="s">
        <v>5450</v>
      </c>
      <c r="AD644" s="3" t="s">
        <v>54</v>
      </c>
      <c r="AE644" s="5"/>
      <c r="AF644" s="3" t="s">
        <v>56</v>
      </c>
      <c r="AG644" s="3" t="s">
        <v>5451</v>
      </c>
      <c r="AH644" s="3">
        <v>7</v>
      </c>
      <c r="AI644" s="3">
        <v>20</v>
      </c>
      <c r="AJ644" s="3" t="s">
        <v>5452</v>
      </c>
      <c r="AK644" s="3">
        <v>4</v>
      </c>
      <c r="AL644" s="3" t="s">
        <v>5453</v>
      </c>
      <c r="AM644" s="3" t="s">
        <v>5454</v>
      </c>
      <c r="AN644" s="3" t="s">
        <v>5232</v>
      </c>
      <c r="AO644" s="6">
        <v>0.70138888889050577</v>
      </c>
      <c r="AP644" s="1">
        <f t="shared" si="195"/>
        <v>1</v>
      </c>
      <c r="AQ644" s="1">
        <f t="shared" si="196"/>
        <v>3</v>
      </c>
      <c r="AR644" s="1">
        <f t="shared" si="197"/>
        <v>8</v>
      </c>
      <c r="AS644" s="1">
        <f t="shared" si="198"/>
        <v>0</v>
      </c>
      <c r="AT644" s="1">
        <f t="shared" si="199"/>
        <v>4</v>
      </c>
      <c r="AU644" s="1">
        <f t="shared" si="200"/>
        <v>0</v>
      </c>
      <c r="AV644" s="1">
        <f t="shared" si="201"/>
        <v>0</v>
      </c>
      <c r="AW644" s="1">
        <f t="shared" si="202"/>
        <v>1</v>
      </c>
      <c r="AX644" s="1">
        <f t="shared" si="203"/>
        <v>6</v>
      </c>
      <c r="AY644" s="1">
        <f t="shared" si="204"/>
        <v>5</v>
      </c>
      <c r="AZ644" s="1">
        <f t="shared" si="205"/>
        <v>5</v>
      </c>
      <c r="BA644" s="1">
        <f t="shared" si="206"/>
        <v>7</v>
      </c>
      <c r="BB644" s="1">
        <f t="shared" si="207"/>
        <v>4</v>
      </c>
      <c r="BC644" s="21">
        <f t="shared" si="209"/>
        <v>3.2</v>
      </c>
      <c r="BD644" s="21">
        <f t="shared" si="210"/>
        <v>0.16666666666666666</v>
      </c>
      <c r="BE644" s="21">
        <f t="shared" si="211"/>
        <v>6</v>
      </c>
      <c r="BF644" s="21">
        <f t="shared" si="208"/>
        <v>3.2333333333333334</v>
      </c>
      <c r="BG644" s="3" t="s">
        <v>5215</v>
      </c>
    </row>
    <row r="645" spans="1:59" ht="13" x14ac:dyDescent="0.15">
      <c r="A645" s="2">
        <v>43576.917844421296</v>
      </c>
      <c r="B645" s="3" t="s">
        <v>29</v>
      </c>
      <c r="C645" s="3" t="s">
        <v>5214</v>
      </c>
      <c r="D645" s="3" t="s">
        <v>5215</v>
      </c>
      <c r="E645" s="58" t="s">
        <v>5216</v>
      </c>
      <c r="F645" s="3" t="s">
        <v>33</v>
      </c>
      <c r="G645" s="3" t="s">
        <v>5455</v>
      </c>
      <c r="H645" s="3" t="s">
        <v>66</v>
      </c>
      <c r="I645" s="3">
        <v>8</v>
      </c>
      <c r="J645" s="3" t="s">
        <v>5456</v>
      </c>
      <c r="K645" s="3">
        <v>7</v>
      </c>
      <c r="L645" s="3">
        <v>2.2200000000000002</v>
      </c>
      <c r="M645" s="3">
        <v>1.1599999999999999</v>
      </c>
      <c r="N645" s="3" t="s">
        <v>5457</v>
      </c>
      <c r="O645" s="3" t="s">
        <v>87</v>
      </c>
      <c r="P645" s="3" t="s">
        <v>5236</v>
      </c>
      <c r="Q645" s="3">
        <v>8</v>
      </c>
      <c r="R645" s="3" t="s">
        <v>5458</v>
      </c>
      <c r="S645" s="3">
        <v>6</v>
      </c>
      <c r="T645" s="3" t="s">
        <v>5459</v>
      </c>
      <c r="U645" s="3">
        <v>9</v>
      </c>
      <c r="V645" s="3" t="s">
        <v>5460</v>
      </c>
      <c r="W645" s="3">
        <v>8</v>
      </c>
      <c r="X645" s="3" t="s">
        <v>5461</v>
      </c>
      <c r="Y645" s="3">
        <v>6</v>
      </c>
      <c r="Z645" s="3" t="s">
        <v>5462</v>
      </c>
      <c r="AA645" s="3">
        <v>7</v>
      </c>
      <c r="AB645" s="3">
        <v>6.71</v>
      </c>
      <c r="AC645" s="5"/>
      <c r="AD645" s="3">
        <v>7</v>
      </c>
      <c r="AE645" s="5"/>
      <c r="AF645" s="3" t="s">
        <v>208</v>
      </c>
      <c r="AG645" s="3" t="s">
        <v>5463</v>
      </c>
      <c r="AH645" s="3" t="s">
        <v>176</v>
      </c>
      <c r="AI645" s="3">
        <v>6</v>
      </c>
      <c r="AJ645" s="3" t="s">
        <v>5464</v>
      </c>
      <c r="AK645" s="3" t="s">
        <v>60</v>
      </c>
      <c r="AL645" s="3" t="s">
        <v>5465</v>
      </c>
      <c r="AM645" s="3" t="s">
        <v>5466</v>
      </c>
      <c r="AN645" s="3" t="s">
        <v>5232</v>
      </c>
      <c r="AO645" s="6">
        <v>0.43055555555474712</v>
      </c>
      <c r="AP645" s="1">
        <f t="shared" si="195"/>
        <v>8</v>
      </c>
      <c r="AQ645" s="1">
        <f t="shared" si="196"/>
        <v>7</v>
      </c>
      <c r="AR645" s="1">
        <f t="shared" si="197"/>
        <v>10</v>
      </c>
      <c r="AS645" s="1">
        <f t="shared" si="198"/>
        <v>8</v>
      </c>
      <c r="AT645" s="1">
        <f t="shared" si="199"/>
        <v>6</v>
      </c>
      <c r="AU645" s="1">
        <f t="shared" si="200"/>
        <v>9</v>
      </c>
      <c r="AV645" s="1">
        <f t="shared" si="201"/>
        <v>8</v>
      </c>
      <c r="AW645" s="1">
        <f t="shared" si="202"/>
        <v>6</v>
      </c>
      <c r="AX645" s="1">
        <f t="shared" si="203"/>
        <v>7</v>
      </c>
      <c r="AY645" s="1">
        <f t="shared" si="204"/>
        <v>7</v>
      </c>
      <c r="AZ645" s="1">
        <f t="shared" si="205"/>
        <v>10</v>
      </c>
      <c r="BA645" s="1">
        <f t="shared" si="206"/>
        <v>10</v>
      </c>
      <c r="BB645" s="1">
        <f t="shared" si="207"/>
        <v>10</v>
      </c>
      <c r="BC645" s="21">
        <f t="shared" si="209"/>
        <v>7.8</v>
      </c>
      <c r="BD645" s="21">
        <f t="shared" si="210"/>
        <v>8.1666666666666661</v>
      </c>
      <c r="BE645" s="21">
        <f t="shared" si="211"/>
        <v>8.5</v>
      </c>
      <c r="BF645" s="21">
        <f t="shared" si="208"/>
        <v>8.2333333333333325</v>
      </c>
      <c r="BG645" s="3" t="s">
        <v>5215</v>
      </c>
    </row>
    <row r="646" spans="1:59" ht="13" hidden="1" x14ac:dyDescent="0.15">
      <c r="A646" s="12">
        <v>43463.297102662036</v>
      </c>
      <c r="B646" s="13" t="s">
        <v>770</v>
      </c>
      <c r="C646" s="13" t="s">
        <v>5467</v>
      </c>
      <c r="D646" s="13" t="s">
        <v>5468</v>
      </c>
      <c r="E646" s="13" t="s">
        <v>5469</v>
      </c>
      <c r="F646" s="13"/>
      <c r="G646" s="13" t="s">
        <v>5470</v>
      </c>
      <c r="H646" s="13" t="s">
        <v>66</v>
      </c>
      <c r="I646" s="13">
        <v>4</v>
      </c>
      <c r="J646" s="13"/>
      <c r="K646" s="13">
        <v>8</v>
      </c>
      <c r="L646" s="15">
        <v>2.8</v>
      </c>
      <c r="M646" s="15">
        <v>1.5</v>
      </c>
      <c r="N646" s="13" t="s">
        <v>382</v>
      </c>
      <c r="O646" s="13">
        <v>9</v>
      </c>
      <c r="P646" s="13" t="s">
        <v>5471</v>
      </c>
      <c r="Q646" s="13">
        <v>8</v>
      </c>
      <c r="R646" s="13" t="s">
        <v>5471</v>
      </c>
      <c r="S646" s="13" t="s">
        <v>90</v>
      </c>
      <c r="T646" s="13" t="s">
        <v>5472</v>
      </c>
      <c r="U646" s="13" t="s">
        <v>46</v>
      </c>
      <c r="V646" s="13"/>
      <c r="W646" s="13" t="s">
        <v>48</v>
      </c>
      <c r="X646" s="13"/>
      <c r="Y646" s="13" t="s">
        <v>50</v>
      </c>
      <c r="Z646" s="13"/>
      <c r="AA646" s="13" t="s">
        <v>52</v>
      </c>
      <c r="AB646" s="13"/>
      <c r="AC646" s="13"/>
      <c r="AD646" s="13" t="s">
        <v>54</v>
      </c>
      <c r="AE646" s="13"/>
      <c r="AF646" s="13" t="s">
        <v>552</v>
      </c>
      <c r="AG646" s="13" t="s">
        <v>5473</v>
      </c>
      <c r="AH646" s="13">
        <v>1</v>
      </c>
      <c r="AI646" s="13">
        <v>1</v>
      </c>
      <c r="AJ646" s="13" t="s">
        <v>5474</v>
      </c>
      <c r="AK646" s="13">
        <v>6</v>
      </c>
      <c r="AL646" s="13"/>
      <c r="AM646" s="13" t="s">
        <v>5475</v>
      </c>
      <c r="AN646" s="13"/>
      <c r="AO646" s="13"/>
      <c r="AP646" s="1">
        <f t="shared" si="195"/>
        <v>4</v>
      </c>
      <c r="AQ646" s="1">
        <f t="shared" si="196"/>
        <v>8</v>
      </c>
      <c r="AR646" s="1">
        <f t="shared" si="197"/>
        <v>9</v>
      </c>
      <c r="AS646" s="1">
        <f t="shared" si="198"/>
        <v>8</v>
      </c>
      <c r="AT646" s="1">
        <f t="shared" si="199"/>
        <v>0</v>
      </c>
      <c r="AU646" s="1">
        <f t="shared" si="200"/>
        <v>5</v>
      </c>
      <c r="AV646" s="1">
        <f t="shared" si="201"/>
        <v>0</v>
      </c>
      <c r="AW646" s="1">
        <f t="shared" si="202"/>
        <v>0</v>
      </c>
      <c r="AX646" s="1">
        <f t="shared" si="203"/>
        <v>5</v>
      </c>
      <c r="AY646" s="1">
        <f t="shared" si="204"/>
        <v>5</v>
      </c>
      <c r="AZ646" s="1">
        <f t="shared" si="205"/>
        <v>0</v>
      </c>
      <c r="BA646" s="1">
        <f t="shared" si="206"/>
        <v>1</v>
      </c>
      <c r="BB646" s="1">
        <f t="shared" si="207"/>
        <v>6</v>
      </c>
      <c r="BC646" s="21">
        <f t="shared" si="209"/>
        <v>5.8</v>
      </c>
      <c r="BD646" s="21">
        <f t="shared" si="210"/>
        <v>2.5</v>
      </c>
      <c r="BE646" s="21">
        <f t="shared" si="211"/>
        <v>2.8333333333333335</v>
      </c>
      <c r="BF646" s="21">
        <f t="shared" si="208"/>
        <v>4.5666666666666664</v>
      </c>
      <c r="BG646" s="13" t="s">
        <v>5468</v>
      </c>
    </row>
    <row r="647" spans="1:59" ht="13" hidden="1" x14ac:dyDescent="0.15">
      <c r="A647" s="12">
        <v>43463.31823478009</v>
      </c>
      <c r="B647" s="13" t="s">
        <v>770</v>
      </c>
      <c r="C647" s="13" t="s">
        <v>5467</v>
      </c>
      <c r="D647" s="13" t="s">
        <v>5476</v>
      </c>
      <c r="E647" s="13" t="s">
        <v>5469</v>
      </c>
      <c r="F647" s="13"/>
      <c r="G647" s="13" t="s">
        <v>5477</v>
      </c>
      <c r="H647" s="13" t="s">
        <v>66</v>
      </c>
      <c r="I647" s="13">
        <v>8</v>
      </c>
      <c r="J647" s="13"/>
      <c r="K647" s="13">
        <v>7</v>
      </c>
      <c r="L647" s="15">
        <v>2.6</v>
      </c>
      <c r="M647" s="15">
        <v>1.3</v>
      </c>
      <c r="N647" s="13" t="s">
        <v>5478</v>
      </c>
      <c r="O647" s="13" t="s">
        <v>87</v>
      </c>
      <c r="P647" s="13"/>
      <c r="Q647" s="13">
        <v>8</v>
      </c>
      <c r="R647" s="13" t="s">
        <v>5479</v>
      </c>
      <c r="S647" s="13" t="s">
        <v>44</v>
      </c>
      <c r="T647" s="13" t="s">
        <v>5480</v>
      </c>
      <c r="U647" s="13">
        <v>6</v>
      </c>
      <c r="V647" s="13" t="s">
        <v>5481</v>
      </c>
      <c r="W647" s="13" t="s">
        <v>48</v>
      </c>
      <c r="X647" s="13" t="s">
        <v>5482</v>
      </c>
      <c r="Y647" s="13" t="s">
        <v>50</v>
      </c>
      <c r="Z647" s="13"/>
      <c r="AA647" s="13">
        <v>6</v>
      </c>
      <c r="AB647" s="13"/>
      <c r="AC647" s="13" t="s">
        <v>5483</v>
      </c>
      <c r="AD647" s="13" t="s">
        <v>54</v>
      </c>
      <c r="AE647" s="13" t="s">
        <v>5484</v>
      </c>
      <c r="AF647" s="13" t="s">
        <v>56</v>
      </c>
      <c r="AG647" s="13" t="s">
        <v>5485</v>
      </c>
      <c r="AH647" s="13" t="s">
        <v>58</v>
      </c>
      <c r="AI647" s="13">
        <v>0</v>
      </c>
      <c r="AJ647" s="13" t="s">
        <v>5486</v>
      </c>
      <c r="AK647" s="13" t="s">
        <v>60</v>
      </c>
      <c r="AL647" s="13"/>
      <c r="AM647" s="13" t="s">
        <v>5487</v>
      </c>
      <c r="AN647" s="13"/>
      <c r="AO647" s="13"/>
      <c r="AP647" s="1">
        <f t="shared" si="195"/>
        <v>8</v>
      </c>
      <c r="AQ647" s="1">
        <f t="shared" si="196"/>
        <v>7</v>
      </c>
      <c r="AR647" s="1">
        <f t="shared" si="197"/>
        <v>10</v>
      </c>
      <c r="AS647" s="1">
        <f t="shared" si="198"/>
        <v>8</v>
      </c>
      <c r="AT647" s="1">
        <f t="shared" si="199"/>
        <v>5</v>
      </c>
      <c r="AU647" s="1">
        <f t="shared" si="200"/>
        <v>6</v>
      </c>
      <c r="AV647" s="1">
        <f t="shared" si="201"/>
        <v>0</v>
      </c>
      <c r="AW647" s="1">
        <f t="shared" si="202"/>
        <v>0</v>
      </c>
      <c r="AX647" s="1">
        <f t="shared" si="203"/>
        <v>6</v>
      </c>
      <c r="AY647" s="1">
        <f t="shared" si="204"/>
        <v>5</v>
      </c>
      <c r="AZ647" s="1">
        <f t="shared" si="205"/>
        <v>5</v>
      </c>
      <c r="BA647" s="1">
        <f t="shared" si="206"/>
        <v>0</v>
      </c>
      <c r="BB647" s="1">
        <f t="shared" si="207"/>
        <v>10</v>
      </c>
      <c r="BC647" s="21">
        <f t="shared" si="209"/>
        <v>7.6</v>
      </c>
      <c r="BD647" s="21">
        <f t="shared" si="210"/>
        <v>3</v>
      </c>
      <c r="BE647" s="21">
        <f t="shared" si="211"/>
        <v>3.6666666666666665</v>
      </c>
      <c r="BF647" s="21">
        <f t="shared" si="208"/>
        <v>6.1333333333333337</v>
      </c>
      <c r="BG647" s="13" t="s">
        <v>5476</v>
      </c>
    </row>
    <row r="648" spans="1:59" ht="13" x14ac:dyDescent="0.15">
      <c r="A648" s="2">
        <v>43564.025991168979</v>
      </c>
      <c r="B648" s="3" t="s">
        <v>29</v>
      </c>
      <c r="C648" s="3" t="s">
        <v>5488</v>
      </c>
      <c r="D648" s="3" t="s">
        <v>5489</v>
      </c>
      <c r="E648" s="58" t="s">
        <v>5490</v>
      </c>
      <c r="F648" s="3" t="s">
        <v>187</v>
      </c>
      <c r="G648" s="3" t="s">
        <v>5491</v>
      </c>
      <c r="H648" s="3" t="s">
        <v>264</v>
      </c>
      <c r="I648" s="3" t="s">
        <v>36</v>
      </c>
      <c r="J648" s="3" t="s">
        <v>5492</v>
      </c>
      <c r="K648" s="3" t="s">
        <v>68</v>
      </c>
      <c r="L648" s="3">
        <v>3</v>
      </c>
      <c r="M648" s="4">
        <v>2.7</v>
      </c>
      <c r="N648" s="3" t="s">
        <v>5493</v>
      </c>
      <c r="O648" s="3" t="s">
        <v>87</v>
      </c>
      <c r="P648" s="3" t="s">
        <v>5494</v>
      </c>
      <c r="Q648" s="3">
        <v>7</v>
      </c>
      <c r="R648" s="5"/>
      <c r="S648" s="3" t="s">
        <v>44</v>
      </c>
      <c r="T648" s="3" t="s">
        <v>5495</v>
      </c>
      <c r="U648" s="3">
        <v>8</v>
      </c>
      <c r="V648" s="3" t="s">
        <v>5496</v>
      </c>
      <c r="W648" s="3">
        <v>6</v>
      </c>
      <c r="X648" s="3" t="s">
        <v>5497</v>
      </c>
      <c r="Y648" s="3" t="s">
        <v>92</v>
      </c>
      <c r="Z648" s="5"/>
      <c r="AA648" s="3" t="s">
        <v>291</v>
      </c>
      <c r="AB648" s="3">
        <v>65</v>
      </c>
      <c r="AC648" s="3" t="s">
        <v>5498</v>
      </c>
      <c r="AD648" s="3">
        <v>9</v>
      </c>
      <c r="AE648" s="5"/>
      <c r="AF648" s="3" t="s">
        <v>275</v>
      </c>
      <c r="AG648" s="3" t="s">
        <v>5499</v>
      </c>
      <c r="AH648" s="3" t="s">
        <v>58</v>
      </c>
      <c r="AI648" s="5"/>
      <c r="AJ648" s="3" t="s">
        <v>5500</v>
      </c>
      <c r="AK648" s="3" t="s">
        <v>60</v>
      </c>
      <c r="AL648" s="3" t="s">
        <v>5501</v>
      </c>
      <c r="AM648" s="3" t="s">
        <v>5502</v>
      </c>
      <c r="AN648" s="3" t="s">
        <v>5503</v>
      </c>
      <c r="AO648" s="6">
        <v>0.71319444444088731</v>
      </c>
      <c r="AP648" s="1">
        <f t="shared" si="195"/>
        <v>5</v>
      </c>
      <c r="AQ648" s="1">
        <f t="shared" si="196"/>
        <v>10</v>
      </c>
      <c r="AR648" s="1">
        <f t="shared" si="197"/>
        <v>10</v>
      </c>
      <c r="AS648" s="1">
        <f t="shared" si="198"/>
        <v>7</v>
      </c>
      <c r="AT648" s="1">
        <f t="shared" si="199"/>
        <v>5</v>
      </c>
      <c r="AU648" s="1">
        <f t="shared" si="200"/>
        <v>8</v>
      </c>
      <c r="AV648" s="1">
        <f t="shared" si="201"/>
        <v>6</v>
      </c>
      <c r="AW648" s="1">
        <f t="shared" si="202"/>
        <v>5</v>
      </c>
      <c r="AX648" s="1">
        <f t="shared" si="203"/>
        <v>10</v>
      </c>
      <c r="AY648" s="1">
        <f t="shared" si="204"/>
        <v>9</v>
      </c>
      <c r="AZ648" s="1">
        <f t="shared" si="205"/>
        <v>0</v>
      </c>
      <c r="BA648" s="1">
        <f t="shared" si="206"/>
        <v>0</v>
      </c>
      <c r="BB648" s="1">
        <f t="shared" si="207"/>
        <v>10</v>
      </c>
      <c r="BC648" s="21">
        <f t="shared" si="209"/>
        <v>7.4</v>
      </c>
      <c r="BD648" s="21">
        <f t="shared" si="210"/>
        <v>6.833333333333333</v>
      </c>
      <c r="BE648" s="21">
        <f t="shared" si="211"/>
        <v>4.833333333333333</v>
      </c>
      <c r="BF648" s="21">
        <f t="shared" si="208"/>
        <v>7.0333333333333332</v>
      </c>
      <c r="BG648" s="3" t="s">
        <v>5489</v>
      </c>
    </row>
    <row r="649" spans="1:59" ht="13" x14ac:dyDescent="0.15">
      <c r="A649" s="2">
        <v>43564.040778287039</v>
      </c>
      <c r="B649" s="3" t="s">
        <v>29</v>
      </c>
      <c r="C649" s="3" t="s">
        <v>5488</v>
      </c>
      <c r="D649" s="3" t="s">
        <v>5489</v>
      </c>
      <c r="E649" s="58" t="s">
        <v>5490</v>
      </c>
      <c r="F649" s="3" t="s">
        <v>187</v>
      </c>
      <c r="G649" s="3" t="s">
        <v>5504</v>
      </c>
      <c r="H649" s="3" t="s">
        <v>66</v>
      </c>
      <c r="I649" s="3" t="s">
        <v>36</v>
      </c>
      <c r="J649" s="3" t="s">
        <v>5505</v>
      </c>
      <c r="K649" s="3">
        <v>7</v>
      </c>
      <c r="L649" s="3">
        <v>2</v>
      </c>
      <c r="M649" s="3">
        <v>1</v>
      </c>
      <c r="N649" s="3" t="s">
        <v>5506</v>
      </c>
      <c r="O649" s="3" t="s">
        <v>87</v>
      </c>
      <c r="P649" s="5"/>
      <c r="Q649" s="3">
        <v>8</v>
      </c>
      <c r="R649" s="5"/>
      <c r="S649" s="3" t="s">
        <v>44</v>
      </c>
      <c r="T649" s="3" t="s">
        <v>5507</v>
      </c>
      <c r="U649" s="3" t="s">
        <v>46</v>
      </c>
      <c r="V649" s="3" t="s">
        <v>5508</v>
      </c>
      <c r="W649" s="3" t="s">
        <v>74</v>
      </c>
      <c r="X649" s="5"/>
      <c r="Y649" s="3" t="s">
        <v>92</v>
      </c>
      <c r="Z649" s="3" t="s">
        <v>5509</v>
      </c>
      <c r="AA649" s="3">
        <v>1</v>
      </c>
      <c r="AB649" s="3">
        <v>83</v>
      </c>
      <c r="AC649" s="3" t="s">
        <v>5510</v>
      </c>
      <c r="AD649" s="3" t="s">
        <v>54</v>
      </c>
      <c r="AE649" s="3" t="s">
        <v>5511</v>
      </c>
      <c r="AF649" s="3">
        <v>9</v>
      </c>
      <c r="AG649" s="3" t="s">
        <v>5512</v>
      </c>
      <c r="AH649" s="3" t="s">
        <v>197</v>
      </c>
      <c r="AI649" s="3">
        <v>4</v>
      </c>
      <c r="AJ649" s="5"/>
      <c r="AK649" s="3" t="s">
        <v>111</v>
      </c>
      <c r="AL649" s="3" t="s">
        <v>5513</v>
      </c>
      <c r="AM649" s="3" t="s">
        <v>5514</v>
      </c>
      <c r="AN649" s="3" t="s">
        <v>5503</v>
      </c>
      <c r="AO649" s="6">
        <v>0.71875</v>
      </c>
      <c r="AP649" s="1">
        <f t="shared" si="195"/>
        <v>5</v>
      </c>
      <c r="AQ649" s="1">
        <f t="shared" si="196"/>
        <v>7</v>
      </c>
      <c r="AR649" s="1">
        <f t="shared" si="197"/>
        <v>10</v>
      </c>
      <c r="AS649" s="1">
        <f t="shared" si="198"/>
        <v>8</v>
      </c>
      <c r="AT649" s="1">
        <f t="shared" si="199"/>
        <v>5</v>
      </c>
      <c r="AU649" s="1">
        <f t="shared" si="200"/>
        <v>5</v>
      </c>
      <c r="AV649" s="1">
        <f t="shared" si="201"/>
        <v>5</v>
      </c>
      <c r="AW649" s="1">
        <f t="shared" si="202"/>
        <v>5</v>
      </c>
      <c r="AX649" s="1">
        <f t="shared" si="203"/>
        <v>1</v>
      </c>
      <c r="AY649" s="1">
        <f t="shared" si="204"/>
        <v>5</v>
      </c>
      <c r="AZ649" s="1">
        <f t="shared" si="205"/>
        <v>9</v>
      </c>
      <c r="BA649" s="1">
        <f t="shared" si="206"/>
        <v>5</v>
      </c>
      <c r="BB649" s="1">
        <f t="shared" si="207"/>
        <v>5</v>
      </c>
      <c r="BC649" s="21">
        <f t="shared" si="209"/>
        <v>7</v>
      </c>
      <c r="BD649" s="21">
        <f t="shared" si="210"/>
        <v>5</v>
      </c>
      <c r="BE649" s="21">
        <f t="shared" si="211"/>
        <v>4.333333333333333</v>
      </c>
      <c r="BF649" s="21">
        <f t="shared" si="208"/>
        <v>5.8666666666666663</v>
      </c>
      <c r="BG649" s="3" t="s">
        <v>5489</v>
      </c>
    </row>
    <row r="650" spans="1:59" ht="13" x14ac:dyDescent="0.15">
      <c r="A650" s="2">
        <v>43564.053654224539</v>
      </c>
      <c r="B650" s="3" t="s">
        <v>29</v>
      </c>
      <c r="C650" s="3" t="s">
        <v>5488</v>
      </c>
      <c r="D650" s="3" t="s">
        <v>5489</v>
      </c>
      <c r="E650" s="58" t="s">
        <v>5490</v>
      </c>
      <c r="F650" s="3" t="s">
        <v>187</v>
      </c>
      <c r="G650" s="3" t="s">
        <v>5515</v>
      </c>
      <c r="H650" s="3" t="s">
        <v>264</v>
      </c>
      <c r="I650" s="3" t="s">
        <v>189</v>
      </c>
      <c r="J650" s="5"/>
      <c r="K650" s="3" t="s">
        <v>381</v>
      </c>
      <c r="L650" s="3">
        <v>0.8</v>
      </c>
      <c r="M650" s="5"/>
      <c r="N650" s="3" t="s">
        <v>5516</v>
      </c>
      <c r="O650" s="3" t="s">
        <v>191</v>
      </c>
      <c r="P650" s="3" t="s">
        <v>5517</v>
      </c>
      <c r="Q650" s="3" t="s">
        <v>181</v>
      </c>
      <c r="R650" s="3" t="s">
        <v>5518</v>
      </c>
      <c r="S650" s="3" t="s">
        <v>90</v>
      </c>
      <c r="T650" s="5"/>
      <c r="U650" s="3" t="s">
        <v>91</v>
      </c>
      <c r="V650" s="5"/>
      <c r="W650" s="3" t="s">
        <v>48</v>
      </c>
      <c r="X650" s="5"/>
      <c r="Y650" s="3" t="s">
        <v>92</v>
      </c>
      <c r="Z650" s="5"/>
      <c r="AA650" s="3" t="s">
        <v>291</v>
      </c>
      <c r="AB650" s="3">
        <v>42</v>
      </c>
      <c r="AC650" s="5"/>
      <c r="AD650" s="3" t="s">
        <v>343</v>
      </c>
      <c r="AE650" s="5"/>
      <c r="AF650" s="3" t="s">
        <v>275</v>
      </c>
      <c r="AG650" s="5"/>
      <c r="AH650" s="3">
        <v>4</v>
      </c>
      <c r="AI650" s="3">
        <v>4</v>
      </c>
      <c r="AJ650" s="3" t="s">
        <v>5519</v>
      </c>
      <c r="AK650" s="3">
        <v>7</v>
      </c>
      <c r="AL650" s="3" t="s">
        <v>5520</v>
      </c>
      <c r="AM650" s="3" t="s">
        <v>5521</v>
      </c>
      <c r="AN650" s="3" t="s">
        <v>5503</v>
      </c>
      <c r="AO650" s="6">
        <v>0.72916666666424135</v>
      </c>
      <c r="AP650" s="1">
        <f t="shared" si="195"/>
        <v>0</v>
      </c>
      <c r="AQ650" s="1">
        <f t="shared" si="196"/>
        <v>0</v>
      </c>
      <c r="AR650" s="1">
        <f t="shared" si="197"/>
        <v>0</v>
      </c>
      <c r="AS650" s="1">
        <f t="shared" si="198"/>
        <v>0</v>
      </c>
      <c r="AT650" s="1">
        <f t="shared" si="199"/>
        <v>0</v>
      </c>
      <c r="AU650" s="1">
        <f t="shared" si="200"/>
        <v>0</v>
      </c>
      <c r="AV650" s="1">
        <f t="shared" si="201"/>
        <v>0</v>
      </c>
      <c r="AW650" s="1">
        <f t="shared" si="202"/>
        <v>5</v>
      </c>
      <c r="AX650" s="1">
        <f t="shared" si="203"/>
        <v>10</v>
      </c>
      <c r="AY650" s="1">
        <f t="shared" si="204"/>
        <v>10</v>
      </c>
      <c r="AZ650" s="1">
        <f t="shared" si="205"/>
        <v>0</v>
      </c>
      <c r="BA650" s="1">
        <f t="shared" si="206"/>
        <v>4</v>
      </c>
      <c r="BB650" s="1">
        <f t="shared" si="207"/>
        <v>7</v>
      </c>
      <c r="BC650" s="21">
        <f t="shared" si="209"/>
        <v>0</v>
      </c>
      <c r="BD650" s="21">
        <f t="shared" si="210"/>
        <v>0.83333333333333337</v>
      </c>
      <c r="BE650" s="21">
        <f t="shared" si="211"/>
        <v>6.333333333333333</v>
      </c>
      <c r="BF650" s="21">
        <f t="shared" si="208"/>
        <v>2.1333333333333333</v>
      </c>
      <c r="BG650" s="3" t="s">
        <v>5489</v>
      </c>
    </row>
    <row r="651" spans="1:59" ht="13" x14ac:dyDescent="0.15">
      <c r="A651" s="2">
        <v>43564.063980694445</v>
      </c>
      <c r="B651" s="3" t="s">
        <v>29</v>
      </c>
      <c r="C651" s="3" t="s">
        <v>5488</v>
      </c>
      <c r="D651" s="3" t="s">
        <v>5489</v>
      </c>
      <c r="E651" s="58" t="s">
        <v>5490</v>
      </c>
      <c r="F651" s="3" t="s">
        <v>187</v>
      </c>
      <c r="G651" s="3" t="s">
        <v>5522</v>
      </c>
      <c r="H651" s="3" t="s">
        <v>35</v>
      </c>
      <c r="I651" s="3">
        <v>3</v>
      </c>
      <c r="J651" s="3" t="s">
        <v>5523</v>
      </c>
      <c r="K651" s="3" t="s">
        <v>38</v>
      </c>
      <c r="L651" s="3">
        <v>2</v>
      </c>
      <c r="M651" s="4">
        <v>1.7</v>
      </c>
      <c r="N651" s="3" t="s">
        <v>5524</v>
      </c>
      <c r="O651" s="3">
        <v>9</v>
      </c>
      <c r="P651" s="5"/>
      <c r="Q651" s="3" t="s">
        <v>42</v>
      </c>
      <c r="R651" s="3" t="s">
        <v>5525</v>
      </c>
      <c r="S651" s="3" t="s">
        <v>44</v>
      </c>
      <c r="T651" s="3" t="s">
        <v>5526</v>
      </c>
      <c r="U651" s="3" t="s">
        <v>46</v>
      </c>
      <c r="V651" s="5"/>
      <c r="W651" s="3" t="s">
        <v>48</v>
      </c>
      <c r="X651" s="5"/>
      <c r="Y651" s="3" t="s">
        <v>92</v>
      </c>
      <c r="Z651" s="5"/>
      <c r="AA651" s="3">
        <v>7</v>
      </c>
      <c r="AB651" s="3">
        <v>59</v>
      </c>
      <c r="AC651" s="5"/>
      <c r="AD651" s="3" t="s">
        <v>343</v>
      </c>
      <c r="AE651" s="5"/>
      <c r="AF651" s="3" t="s">
        <v>56</v>
      </c>
      <c r="AG651" s="3" t="s">
        <v>5527</v>
      </c>
      <c r="AH651" s="3" t="s">
        <v>197</v>
      </c>
      <c r="AI651" s="3">
        <v>8</v>
      </c>
      <c r="AJ651" s="5"/>
      <c r="AK651" s="3">
        <v>7</v>
      </c>
      <c r="AL651" s="5"/>
      <c r="AM651" s="5"/>
      <c r="AN651" s="3" t="s">
        <v>5503</v>
      </c>
      <c r="AO651" s="6">
        <v>0.73958333333575865</v>
      </c>
      <c r="AP651" s="1">
        <f t="shared" si="195"/>
        <v>3</v>
      </c>
      <c r="AQ651" s="1">
        <f t="shared" si="196"/>
        <v>5</v>
      </c>
      <c r="AR651" s="1">
        <f t="shared" si="197"/>
        <v>9</v>
      </c>
      <c r="AS651" s="1">
        <f t="shared" si="198"/>
        <v>5</v>
      </c>
      <c r="AT651" s="1">
        <f t="shared" si="199"/>
        <v>5</v>
      </c>
      <c r="AU651" s="1">
        <f t="shared" si="200"/>
        <v>5</v>
      </c>
      <c r="AV651" s="1">
        <f t="shared" si="201"/>
        <v>0</v>
      </c>
      <c r="AW651" s="1">
        <f t="shared" si="202"/>
        <v>5</v>
      </c>
      <c r="AX651" s="1">
        <f t="shared" si="203"/>
        <v>7</v>
      </c>
      <c r="AY651" s="1">
        <f t="shared" si="204"/>
        <v>10</v>
      </c>
      <c r="AZ651" s="1">
        <f t="shared" si="205"/>
        <v>5</v>
      </c>
      <c r="BA651" s="1">
        <f t="shared" si="206"/>
        <v>5</v>
      </c>
      <c r="BB651" s="1">
        <f t="shared" si="207"/>
        <v>7</v>
      </c>
      <c r="BC651" s="21">
        <f t="shared" si="209"/>
        <v>5.4</v>
      </c>
      <c r="BD651" s="21">
        <f t="shared" si="210"/>
        <v>3.3333333333333335</v>
      </c>
      <c r="BE651" s="21">
        <f t="shared" si="211"/>
        <v>6.5</v>
      </c>
      <c r="BF651" s="21">
        <f t="shared" si="208"/>
        <v>5.3666666666666663</v>
      </c>
      <c r="BG651" s="3" t="s">
        <v>5489</v>
      </c>
    </row>
    <row r="652" spans="1:59" ht="13" x14ac:dyDescent="0.15">
      <c r="A652" s="2">
        <v>43564.662535902782</v>
      </c>
      <c r="B652" s="3" t="s">
        <v>29</v>
      </c>
      <c r="C652" s="3" t="s">
        <v>5488</v>
      </c>
      <c r="D652" s="3" t="s">
        <v>5489</v>
      </c>
      <c r="E652" s="58" t="s">
        <v>5490</v>
      </c>
      <c r="F652" s="3" t="s">
        <v>100</v>
      </c>
      <c r="G652" s="3" t="s">
        <v>5528</v>
      </c>
      <c r="H652" s="3" t="s">
        <v>264</v>
      </c>
      <c r="I652" s="3" t="s">
        <v>189</v>
      </c>
      <c r="J652" s="3" t="s">
        <v>5529</v>
      </c>
      <c r="K652" s="3">
        <v>3</v>
      </c>
      <c r="L652" s="3">
        <v>0.8</v>
      </c>
      <c r="M652" s="5"/>
      <c r="N652" s="3" t="s">
        <v>5530</v>
      </c>
      <c r="O652" s="3" t="s">
        <v>191</v>
      </c>
      <c r="P652" s="5"/>
      <c r="Q652" s="3" t="s">
        <v>181</v>
      </c>
      <c r="R652" s="3" t="s">
        <v>5531</v>
      </c>
      <c r="S652" s="3" t="s">
        <v>90</v>
      </c>
      <c r="T652" s="5"/>
      <c r="U652" s="3" t="s">
        <v>91</v>
      </c>
      <c r="V652" s="5"/>
      <c r="W652" s="3" t="s">
        <v>48</v>
      </c>
      <c r="X652" s="5"/>
      <c r="Y652" s="3" t="s">
        <v>92</v>
      </c>
      <c r="Z652" s="5"/>
      <c r="AA652" s="3">
        <v>3</v>
      </c>
      <c r="AB652" s="3">
        <v>49</v>
      </c>
      <c r="AC652" s="3" t="s">
        <v>5532</v>
      </c>
      <c r="AD652" s="3" t="s">
        <v>343</v>
      </c>
      <c r="AE652" s="5"/>
      <c r="AF652" s="3" t="s">
        <v>275</v>
      </c>
      <c r="AG652" s="3" t="s">
        <v>5533</v>
      </c>
      <c r="AH652" s="3">
        <v>4</v>
      </c>
      <c r="AI652" s="3">
        <v>4</v>
      </c>
      <c r="AJ652" s="3" t="s">
        <v>5534</v>
      </c>
      <c r="AK652" s="3">
        <v>8</v>
      </c>
      <c r="AL652" s="3" t="s">
        <v>5535</v>
      </c>
      <c r="AM652" s="3" t="s">
        <v>5536</v>
      </c>
      <c r="AN652" s="3" t="s">
        <v>5503</v>
      </c>
      <c r="AO652" s="6">
        <v>0.72916666666424135</v>
      </c>
      <c r="AP652" s="1">
        <f t="shared" si="195"/>
        <v>0</v>
      </c>
      <c r="AQ652" s="1">
        <f t="shared" si="196"/>
        <v>3</v>
      </c>
      <c r="AR652" s="1">
        <f t="shared" si="197"/>
        <v>0</v>
      </c>
      <c r="AS652" s="1">
        <f t="shared" si="198"/>
        <v>0</v>
      </c>
      <c r="AT652" s="1">
        <f t="shared" si="199"/>
        <v>0</v>
      </c>
      <c r="AU652" s="1">
        <f t="shared" si="200"/>
        <v>0</v>
      </c>
      <c r="AV652" s="1">
        <f t="shared" si="201"/>
        <v>0</v>
      </c>
      <c r="AW652" s="1">
        <f t="shared" si="202"/>
        <v>5</v>
      </c>
      <c r="AX652" s="1">
        <f t="shared" si="203"/>
        <v>3</v>
      </c>
      <c r="AY652" s="1">
        <f t="shared" si="204"/>
        <v>10</v>
      </c>
      <c r="AZ652" s="1">
        <f t="shared" si="205"/>
        <v>0</v>
      </c>
      <c r="BA652" s="1">
        <f t="shared" si="206"/>
        <v>4</v>
      </c>
      <c r="BB652" s="1">
        <f t="shared" si="207"/>
        <v>8</v>
      </c>
      <c r="BC652" s="21">
        <f t="shared" si="209"/>
        <v>0.6</v>
      </c>
      <c r="BD652" s="21">
        <f t="shared" si="210"/>
        <v>0.83333333333333337</v>
      </c>
      <c r="BE652" s="21">
        <f t="shared" si="211"/>
        <v>4</v>
      </c>
      <c r="BF652" s="21">
        <f t="shared" si="208"/>
        <v>2.0666666666666669</v>
      </c>
      <c r="BG652" s="3" t="s">
        <v>5489</v>
      </c>
    </row>
    <row r="653" spans="1:59" ht="13" x14ac:dyDescent="0.15">
      <c r="A653" s="2">
        <v>43564.67421243056</v>
      </c>
      <c r="B653" s="3" t="s">
        <v>29</v>
      </c>
      <c r="C653" s="3" t="s">
        <v>5488</v>
      </c>
      <c r="D653" s="3" t="s">
        <v>5489</v>
      </c>
      <c r="E653" s="58" t="s">
        <v>5490</v>
      </c>
      <c r="F653" s="3" t="s">
        <v>187</v>
      </c>
      <c r="G653" s="3" t="s">
        <v>5537</v>
      </c>
      <c r="H653" s="3" t="s">
        <v>35</v>
      </c>
      <c r="I653" s="3">
        <v>4</v>
      </c>
      <c r="J653" s="3" t="s">
        <v>5538</v>
      </c>
      <c r="K653" s="3" t="s">
        <v>38</v>
      </c>
      <c r="L653" s="4">
        <v>1.5</v>
      </c>
      <c r="M653" s="3">
        <v>1</v>
      </c>
      <c r="N653" s="3" t="s">
        <v>5539</v>
      </c>
      <c r="O653" s="3" t="s">
        <v>87</v>
      </c>
      <c r="P653" s="5"/>
      <c r="Q653" s="3" t="s">
        <v>42</v>
      </c>
      <c r="R653" s="3" t="s">
        <v>5540</v>
      </c>
      <c r="S653" s="3" t="s">
        <v>44</v>
      </c>
      <c r="T653" s="5"/>
      <c r="U653" s="3">
        <v>6</v>
      </c>
      <c r="V653" s="3" t="s">
        <v>5541</v>
      </c>
      <c r="W653" s="3" t="s">
        <v>48</v>
      </c>
      <c r="X653" s="5"/>
      <c r="Y653" s="3" t="s">
        <v>92</v>
      </c>
      <c r="Z653" s="5"/>
      <c r="AA653" s="3" t="s">
        <v>52</v>
      </c>
      <c r="AB653" s="3">
        <v>74</v>
      </c>
      <c r="AC653" s="3" t="s">
        <v>5542</v>
      </c>
      <c r="AD653" s="3" t="s">
        <v>343</v>
      </c>
      <c r="AE653" s="5"/>
      <c r="AF653" s="3" t="s">
        <v>56</v>
      </c>
      <c r="AG653" s="3" t="s">
        <v>5543</v>
      </c>
      <c r="AH653" s="3" t="s">
        <v>197</v>
      </c>
      <c r="AI653" s="3">
        <v>8</v>
      </c>
      <c r="AJ653" s="3" t="s">
        <v>5544</v>
      </c>
      <c r="AK653" s="3">
        <v>8</v>
      </c>
      <c r="AL653" s="3" t="s">
        <v>5545</v>
      </c>
      <c r="AM653" s="3" t="s">
        <v>5546</v>
      </c>
      <c r="AN653" s="3" t="s">
        <v>5503</v>
      </c>
      <c r="AO653" s="6">
        <v>0.73958333333575865</v>
      </c>
      <c r="AP653" s="1">
        <f t="shared" ref="AP653:AP716" si="212">1*LEFT($I653,2)</f>
        <v>4</v>
      </c>
      <c r="AQ653" s="1">
        <f t="shared" ref="AQ653:AQ716" si="213">1*LEFT($K653,2)</f>
        <v>5</v>
      </c>
      <c r="AR653" s="1">
        <f t="shared" ref="AR653:AR716" si="214">1*LEFT($O653,2)</f>
        <v>10</v>
      </c>
      <c r="AS653" s="1">
        <f t="shared" ref="AS653:AS716" si="215">1*LEFT($Q653,2)</f>
        <v>5</v>
      </c>
      <c r="AT653" s="1">
        <f t="shared" ref="AT653:AT716" si="216">1*LEFT($S653,2)</f>
        <v>5</v>
      </c>
      <c r="AU653" s="1">
        <f t="shared" ref="AU653:AU716" si="217">1*LEFT($U653,2)</f>
        <v>6</v>
      </c>
      <c r="AV653" s="1">
        <f t="shared" ref="AV653:AV716" si="218">1*LEFT($W653,2)</f>
        <v>0</v>
      </c>
      <c r="AW653" s="1">
        <f t="shared" ref="AW653:AW716" si="219">1*LEFT($Y653,2)</f>
        <v>5</v>
      </c>
      <c r="AX653" s="1">
        <f t="shared" ref="AX653:AX716" si="220">1*LEFT($AA653,2)</f>
        <v>5</v>
      </c>
      <c r="AY653" s="1">
        <f t="shared" ref="AY653:AY716" si="221">1*LEFT($AD653,2)</f>
        <v>10</v>
      </c>
      <c r="AZ653" s="1">
        <f t="shared" ref="AZ653:AZ716" si="222">1*LEFT($AF653,2)</f>
        <v>5</v>
      </c>
      <c r="BA653" s="1">
        <f t="shared" ref="BA653:BA716" si="223">1*LEFT($AH653,2)</f>
        <v>5</v>
      </c>
      <c r="BB653" s="1">
        <f t="shared" ref="BB653:BB716" si="224">1*LEFT($AK653,2)</f>
        <v>8</v>
      </c>
      <c r="BC653" s="21">
        <f t="shared" si="209"/>
        <v>5.8</v>
      </c>
      <c r="BD653" s="21">
        <f t="shared" si="210"/>
        <v>3.8333333333333335</v>
      </c>
      <c r="BE653" s="21">
        <f t="shared" si="211"/>
        <v>5.833333333333333</v>
      </c>
      <c r="BF653" s="21">
        <f t="shared" si="208"/>
        <v>5.6333333333333337</v>
      </c>
      <c r="BG653" s="3" t="s">
        <v>5489</v>
      </c>
    </row>
    <row r="654" spans="1:59" ht="13" x14ac:dyDescent="0.15">
      <c r="A654" s="2">
        <v>43564.732240057871</v>
      </c>
      <c r="B654" s="3" t="s">
        <v>29</v>
      </c>
      <c r="C654" s="3" t="s">
        <v>5488</v>
      </c>
      <c r="D654" s="3" t="s">
        <v>5489</v>
      </c>
      <c r="E654" s="58" t="s">
        <v>5490</v>
      </c>
      <c r="F654" s="3" t="s">
        <v>315</v>
      </c>
      <c r="G654" s="3" t="s">
        <v>5547</v>
      </c>
      <c r="H654" s="3" t="s">
        <v>66</v>
      </c>
      <c r="I654" s="3">
        <v>4</v>
      </c>
      <c r="J654" s="3" t="s">
        <v>5548</v>
      </c>
      <c r="K654" s="3">
        <v>8</v>
      </c>
      <c r="L654" s="3">
        <v>2</v>
      </c>
      <c r="M654" s="3">
        <v>1.7</v>
      </c>
      <c r="N654" s="5"/>
      <c r="O654" s="3">
        <v>9</v>
      </c>
      <c r="P654" s="5"/>
      <c r="Q654" s="3">
        <v>6</v>
      </c>
      <c r="R654" s="5"/>
      <c r="S654" s="3" t="s">
        <v>44</v>
      </c>
      <c r="T654" s="5"/>
      <c r="U654" s="3" t="s">
        <v>46</v>
      </c>
      <c r="V654" s="5"/>
      <c r="W654" s="3" t="s">
        <v>74</v>
      </c>
      <c r="X654" s="3" t="s">
        <v>5549</v>
      </c>
      <c r="Y654" s="3" t="s">
        <v>92</v>
      </c>
      <c r="Z654" s="5"/>
      <c r="AA654" s="3">
        <v>1</v>
      </c>
      <c r="AB654" s="3">
        <v>87</v>
      </c>
      <c r="AC654" s="3" t="s">
        <v>5550</v>
      </c>
      <c r="AD654" s="3">
        <v>7</v>
      </c>
      <c r="AE654" s="5"/>
      <c r="AF654" s="3" t="s">
        <v>56</v>
      </c>
      <c r="AG654" s="3" t="s">
        <v>5551</v>
      </c>
      <c r="AH654" s="3" t="s">
        <v>58</v>
      </c>
      <c r="AI654" s="5"/>
      <c r="AJ654" s="5"/>
      <c r="AK654" s="3" t="s">
        <v>111</v>
      </c>
      <c r="AL654" s="3" t="s">
        <v>5552</v>
      </c>
      <c r="AM654" s="3" t="s">
        <v>5553</v>
      </c>
      <c r="AN654" s="3" t="s">
        <v>5503</v>
      </c>
      <c r="AO654" s="6">
        <v>0.40972222221898846</v>
      </c>
      <c r="AP654" s="1">
        <f t="shared" si="212"/>
        <v>4</v>
      </c>
      <c r="AQ654" s="1">
        <f t="shared" si="213"/>
        <v>8</v>
      </c>
      <c r="AR654" s="1">
        <f t="shared" si="214"/>
        <v>9</v>
      </c>
      <c r="AS654" s="1">
        <f t="shared" si="215"/>
        <v>6</v>
      </c>
      <c r="AT654" s="1">
        <f t="shared" si="216"/>
        <v>5</v>
      </c>
      <c r="AU654" s="1">
        <f t="shared" si="217"/>
        <v>5</v>
      </c>
      <c r="AV654" s="1">
        <f t="shared" si="218"/>
        <v>5</v>
      </c>
      <c r="AW654" s="1">
        <f t="shared" si="219"/>
        <v>5</v>
      </c>
      <c r="AX654" s="1">
        <f t="shared" si="220"/>
        <v>1</v>
      </c>
      <c r="AY654" s="1">
        <f t="shared" si="221"/>
        <v>7</v>
      </c>
      <c r="AZ654" s="1">
        <f t="shared" si="222"/>
        <v>5</v>
      </c>
      <c r="BA654" s="1">
        <f t="shared" si="223"/>
        <v>0</v>
      </c>
      <c r="BB654" s="1">
        <f t="shared" si="224"/>
        <v>5</v>
      </c>
      <c r="BC654" s="21">
        <f t="shared" si="209"/>
        <v>6.4</v>
      </c>
      <c r="BD654" s="21">
        <f t="shared" si="210"/>
        <v>5</v>
      </c>
      <c r="BE654" s="21">
        <f t="shared" si="211"/>
        <v>2.3333333333333335</v>
      </c>
      <c r="BF654" s="21">
        <f t="shared" si="208"/>
        <v>5.166666666666667</v>
      </c>
      <c r="BG654" s="3" t="s">
        <v>5489</v>
      </c>
    </row>
    <row r="655" spans="1:59" ht="13" x14ac:dyDescent="0.15">
      <c r="A655" s="2">
        <v>43564.742344155093</v>
      </c>
      <c r="B655" s="3" t="s">
        <v>29</v>
      </c>
      <c r="C655" s="3" t="s">
        <v>5488</v>
      </c>
      <c r="D655" s="3" t="s">
        <v>5489</v>
      </c>
      <c r="E655" s="58" t="s">
        <v>5490</v>
      </c>
      <c r="F655" s="3" t="s">
        <v>178</v>
      </c>
      <c r="G655" s="3" t="s">
        <v>5554</v>
      </c>
      <c r="H655" s="3" t="s">
        <v>264</v>
      </c>
      <c r="I655" s="3">
        <v>4</v>
      </c>
      <c r="J655" s="3" t="s">
        <v>5555</v>
      </c>
      <c r="K655" s="3">
        <v>7</v>
      </c>
      <c r="L655" s="3">
        <v>2</v>
      </c>
      <c r="M655" s="4">
        <v>1.7</v>
      </c>
      <c r="N655" s="3" t="s">
        <v>5556</v>
      </c>
      <c r="O655" s="3">
        <v>8</v>
      </c>
      <c r="P655" s="3" t="s">
        <v>5557</v>
      </c>
      <c r="Q655" s="3" t="s">
        <v>226</v>
      </c>
      <c r="R655" s="5"/>
      <c r="S655" s="3">
        <v>9</v>
      </c>
      <c r="T655" s="5"/>
      <c r="U655" s="3" t="s">
        <v>91</v>
      </c>
      <c r="V655" s="5"/>
      <c r="W655" s="3" t="s">
        <v>48</v>
      </c>
      <c r="X655" s="5"/>
      <c r="Y655" s="3" t="s">
        <v>50</v>
      </c>
      <c r="Z655" s="5"/>
      <c r="AA655" s="3">
        <v>8</v>
      </c>
      <c r="AB655" s="3">
        <v>51</v>
      </c>
      <c r="AC655" s="3" t="s">
        <v>5558</v>
      </c>
      <c r="AD655" s="3">
        <v>9</v>
      </c>
      <c r="AE655" s="5"/>
      <c r="AF655" s="3">
        <v>1</v>
      </c>
      <c r="AG655" s="3" t="s">
        <v>5559</v>
      </c>
      <c r="AH655" s="3">
        <v>1</v>
      </c>
      <c r="AI655" s="5"/>
      <c r="AJ655" s="3" t="s">
        <v>5560</v>
      </c>
      <c r="AK655" s="3">
        <v>8</v>
      </c>
      <c r="AL655" s="5"/>
      <c r="AM655" s="5"/>
      <c r="AN655" s="3" t="s">
        <v>5503</v>
      </c>
      <c r="AO655" s="6">
        <v>0.36597222222189885</v>
      </c>
      <c r="AP655" s="1">
        <f t="shared" si="212"/>
        <v>4</v>
      </c>
      <c r="AQ655" s="1">
        <f t="shared" si="213"/>
        <v>7</v>
      </c>
      <c r="AR655" s="1">
        <f t="shared" si="214"/>
        <v>8</v>
      </c>
      <c r="AS655" s="1">
        <f t="shared" si="215"/>
        <v>10</v>
      </c>
      <c r="AT655" s="1">
        <f t="shared" si="216"/>
        <v>9</v>
      </c>
      <c r="AU655" s="1">
        <f t="shared" si="217"/>
        <v>0</v>
      </c>
      <c r="AV655" s="1">
        <f t="shared" si="218"/>
        <v>0</v>
      </c>
      <c r="AW655" s="1">
        <f t="shared" si="219"/>
        <v>0</v>
      </c>
      <c r="AX655" s="1">
        <f t="shared" si="220"/>
        <v>8</v>
      </c>
      <c r="AY655" s="1">
        <f t="shared" si="221"/>
        <v>9</v>
      </c>
      <c r="AZ655" s="1">
        <f t="shared" si="222"/>
        <v>1</v>
      </c>
      <c r="BA655" s="1">
        <f t="shared" si="223"/>
        <v>1</v>
      </c>
      <c r="BB655" s="1">
        <f t="shared" si="224"/>
        <v>8</v>
      </c>
      <c r="BC655" s="21">
        <f t="shared" si="209"/>
        <v>7.6</v>
      </c>
      <c r="BD655" s="21">
        <f t="shared" si="210"/>
        <v>0</v>
      </c>
      <c r="BE655" s="21">
        <f t="shared" si="211"/>
        <v>4.666666666666667</v>
      </c>
      <c r="BF655" s="21">
        <f t="shared" si="208"/>
        <v>5.5333333333333332</v>
      </c>
      <c r="BG655" s="3" t="s">
        <v>5489</v>
      </c>
    </row>
    <row r="656" spans="1:59" ht="13" x14ac:dyDescent="0.15">
      <c r="A656" s="2">
        <v>43564.774147916665</v>
      </c>
      <c r="B656" s="3" t="s">
        <v>29</v>
      </c>
      <c r="C656" s="3" t="s">
        <v>5488</v>
      </c>
      <c r="D656" s="3" t="s">
        <v>5561</v>
      </c>
      <c r="E656" s="58" t="s">
        <v>5490</v>
      </c>
      <c r="F656" s="3" t="s">
        <v>100</v>
      </c>
      <c r="G656" s="3" t="s">
        <v>5562</v>
      </c>
      <c r="H656" s="3" t="s">
        <v>66</v>
      </c>
      <c r="I656" s="3" t="s">
        <v>36</v>
      </c>
      <c r="J656" s="3" t="s">
        <v>5563</v>
      </c>
      <c r="K656" s="3">
        <v>7</v>
      </c>
      <c r="L656" s="4">
        <v>2.2999999999999998</v>
      </c>
      <c r="M656" s="3">
        <v>2</v>
      </c>
      <c r="N656" s="5"/>
      <c r="O656" s="3">
        <v>9</v>
      </c>
      <c r="P656" s="3" t="s">
        <v>5564</v>
      </c>
      <c r="Q656" s="3">
        <v>8</v>
      </c>
      <c r="R656" s="3" t="s">
        <v>5565</v>
      </c>
      <c r="S656" s="3" t="s">
        <v>44</v>
      </c>
      <c r="T656" s="5"/>
      <c r="U656" s="3">
        <v>6</v>
      </c>
      <c r="V656" s="3" t="s">
        <v>5566</v>
      </c>
      <c r="W656" s="3">
        <v>8</v>
      </c>
      <c r="X656" s="3" t="s">
        <v>5567</v>
      </c>
      <c r="Y656" s="3" t="s">
        <v>92</v>
      </c>
      <c r="Z656" s="5"/>
      <c r="AA656" s="3">
        <v>3</v>
      </c>
      <c r="AB656" s="3">
        <v>75</v>
      </c>
      <c r="AC656" s="5"/>
      <c r="AD656" s="3" t="s">
        <v>343</v>
      </c>
      <c r="AE656" s="5"/>
      <c r="AF656" s="3" t="s">
        <v>56</v>
      </c>
      <c r="AG656" s="3" t="s">
        <v>5568</v>
      </c>
      <c r="AH656" s="3" t="s">
        <v>58</v>
      </c>
      <c r="AI656" s="5"/>
      <c r="AJ656" s="5"/>
      <c r="AK656" s="3">
        <v>3</v>
      </c>
      <c r="AL656" s="5"/>
      <c r="AM656" s="3" t="s">
        <v>5569</v>
      </c>
      <c r="AN656" s="3" t="s">
        <v>5503</v>
      </c>
      <c r="AO656" s="6">
        <v>0.3868055555576575</v>
      </c>
      <c r="AP656" s="1">
        <f t="shared" si="212"/>
        <v>5</v>
      </c>
      <c r="AQ656" s="1">
        <f t="shared" si="213"/>
        <v>7</v>
      </c>
      <c r="AR656" s="1">
        <f t="shared" si="214"/>
        <v>9</v>
      </c>
      <c r="AS656" s="1">
        <f t="shared" si="215"/>
        <v>8</v>
      </c>
      <c r="AT656" s="1">
        <f t="shared" si="216"/>
        <v>5</v>
      </c>
      <c r="AU656" s="1">
        <f t="shared" si="217"/>
        <v>6</v>
      </c>
      <c r="AV656" s="1">
        <f t="shared" si="218"/>
        <v>8</v>
      </c>
      <c r="AW656" s="1">
        <f t="shared" si="219"/>
        <v>5</v>
      </c>
      <c r="AX656" s="1">
        <f t="shared" si="220"/>
        <v>3</v>
      </c>
      <c r="AY656" s="1">
        <f t="shared" si="221"/>
        <v>10</v>
      </c>
      <c r="AZ656" s="1">
        <f t="shared" si="222"/>
        <v>5</v>
      </c>
      <c r="BA656" s="1">
        <f t="shared" si="223"/>
        <v>0</v>
      </c>
      <c r="BB656" s="1">
        <f t="shared" si="224"/>
        <v>3</v>
      </c>
      <c r="BC656" s="21">
        <f t="shared" si="209"/>
        <v>6.8</v>
      </c>
      <c r="BD656" s="21">
        <f t="shared" si="210"/>
        <v>6.5</v>
      </c>
      <c r="BE656" s="21">
        <f t="shared" si="211"/>
        <v>3.5</v>
      </c>
      <c r="BF656" s="21">
        <f t="shared" si="208"/>
        <v>5.7</v>
      </c>
      <c r="BG656" s="3" t="s">
        <v>5561</v>
      </c>
    </row>
    <row r="657" spans="1:59" ht="13" x14ac:dyDescent="0.15">
      <c r="A657" s="2">
        <v>43564.781031157407</v>
      </c>
      <c r="B657" s="3" t="s">
        <v>29</v>
      </c>
      <c r="C657" s="3" t="s">
        <v>5488</v>
      </c>
      <c r="D657" s="3" t="s">
        <v>5561</v>
      </c>
      <c r="E657" s="58" t="s">
        <v>5490</v>
      </c>
      <c r="F657" s="3" t="s">
        <v>315</v>
      </c>
      <c r="G657" s="3" t="s">
        <v>5570</v>
      </c>
      <c r="H657" s="3" t="s">
        <v>66</v>
      </c>
      <c r="I657" s="3">
        <v>9</v>
      </c>
      <c r="J657" s="3" t="s">
        <v>5571</v>
      </c>
      <c r="K657" s="3">
        <v>7</v>
      </c>
      <c r="L657" s="4">
        <v>2.2000000000000002</v>
      </c>
      <c r="M657" s="4">
        <v>1.9</v>
      </c>
      <c r="N657" s="5"/>
      <c r="O657" s="3" t="s">
        <v>87</v>
      </c>
      <c r="P657" s="5"/>
      <c r="Q657" s="3">
        <v>9</v>
      </c>
      <c r="R657" s="5"/>
      <c r="S657" s="3" t="s">
        <v>560</v>
      </c>
      <c r="T657" s="5"/>
      <c r="U657" s="3">
        <v>6</v>
      </c>
      <c r="V657" s="3" t="s">
        <v>5572</v>
      </c>
      <c r="W657" s="3" t="s">
        <v>74</v>
      </c>
      <c r="X657" s="5"/>
      <c r="Y657" s="3" t="s">
        <v>92</v>
      </c>
      <c r="Z657" s="5"/>
      <c r="AA657" s="3" t="s">
        <v>52</v>
      </c>
      <c r="AB657" s="3">
        <v>73</v>
      </c>
      <c r="AC657" s="5"/>
      <c r="AD657" s="3">
        <v>9</v>
      </c>
      <c r="AE657" s="3" t="s">
        <v>5573</v>
      </c>
      <c r="AF657" s="3">
        <v>6</v>
      </c>
      <c r="AG657" s="3" t="s">
        <v>5574</v>
      </c>
      <c r="AH657" s="3">
        <v>3</v>
      </c>
      <c r="AI657" s="5"/>
      <c r="AJ657" s="3" t="s">
        <v>5575</v>
      </c>
      <c r="AK657" s="3">
        <v>9</v>
      </c>
      <c r="AL657" s="3" t="s">
        <v>5576</v>
      </c>
      <c r="AM657" s="3" t="s">
        <v>5577</v>
      </c>
      <c r="AN657" s="3" t="s">
        <v>5503</v>
      </c>
      <c r="AO657" s="6">
        <v>0.39583333333575865</v>
      </c>
      <c r="AP657" s="1">
        <f t="shared" si="212"/>
        <v>9</v>
      </c>
      <c r="AQ657" s="1">
        <f t="shared" si="213"/>
        <v>7</v>
      </c>
      <c r="AR657" s="1">
        <f t="shared" si="214"/>
        <v>10</v>
      </c>
      <c r="AS657" s="1">
        <f t="shared" si="215"/>
        <v>9</v>
      </c>
      <c r="AT657" s="1">
        <f t="shared" si="216"/>
        <v>10</v>
      </c>
      <c r="AU657" s="1">
        <f t="shared" si="217"/>
        <v>6</v>
      </c>
      <c r="AV657" s="1">
        <f t="shared" si="218"/>
        <v>5</v>
      </c>
      <c r="AW657" s="1">
        <f t="shared" si="219"/>
        <v>5</v>
      </c>
      <c r="AX657" s="1">
        <f t="shared" si="220"/>
        <v>5</v>
      </c>
      <c r="AY657" s="1">
        <f t="shared" si="221"/>
        <v>9</v>
      </c>
      <c r="AZ657" s="1">
        <f t="shared" si="222"/>
        <v>6</v>
      </c>
      <c r="BA657" s="1">
        <f t="shared" si="223"/>
        <v>3</v>
      </c>
      <c r="BB657" s="1">
        <f t="shared" si="224"/>
        <v>9</v>
      </c>
      <c r="BC657" s="21">
        <f t="shared" si="209"/>
        <v>9</v>
      </c>
      <c r="BD657" s="21">
        <f t="shared" si="210"/>
        <v>5.5</v>
      </c>
      <c r="BE657" s="21">
        <f t="shared" si="211"/>
        <v>5.166666666666667</v>
      </c>
      <c r="BF657" s="21">
        <f t="shared" si="208"/>
        <v>7.5333333333333332</v>
      </c>
      <c r="BG657" s="3" t="s">
        <v>5561</v>
      </c>
    </row>
    <row r="658" spans="1:59" ht="13" hidden="1" x14ac:dyDescent="0.15">
      <c r="A658" s="12">
        <v>43564.804950023143</v>
      </c>
      <c r="B658" s="13" t="s">
        <v>770</v>
      </c>
      <c r="C658" s="13" t="s">
        <v>5578</v>
      </c>
      <c r="D658" s="13" t="s">
        <v>5561</v>
      </c>
      <c r="E658" s="13" t="s">
        <v>5490</v>
      </c>
      <c r="F658" s="13" t="s">
        <v>187</v>
      </c>
      <c r="G658" s="13" t="s">
        <v>5579</v>
      </c>
      <c r="H658" s="13" t="s">
        <v>66</v>
      </c>
      <c r="I658" s="13" t="s">
        <v>223</v>
      </c>
      <c r="J658" s="13"/>
      <c r="K658" s="13">
        <v>7</v>
      </c>
      <c r="L658" s="13">
        <v>2</v>
      </c>
      <c r="M658" s="15">
        <v>1.5</v>
      </c>
      <c r="N658" s="13"/>
      <c r="O658" s="13" t="s">
        <v>87</v>
      </c>
      <c r="P658" s="13"/>
      <c r="Q658" s="13">
        <v>9</v>
      </c>
      <c r="R658" s="13"/>
      <c r="S658" s="13" t="s">
        <v>560</v>
      </c>
      <c r="T658" s="13"/>
      <c r="U658" s="13" t="s">
        <v>91</v>
      </c>
      <c r="V658" s="13"/>
      <c r="W658" s="13" t="s">
        <v>48</v>
      </c>
      <c r="X658" s="13"/>
      <c r="Y658" s="13" t="s">
        <v>92</v>
      </c>
      <c r="Z658" s="13"/>
      <c r="AA658" s="13">
        <v>6</v>
      </c>
      <c r="AB658" s="13">
        <v>71</v>
      </c>
      <c r="AC658" s="13"/>
      <c r="AD658" s="13" t="s">
        <v>343</v>
      </c>
      <c r="AE658" s="13"/>
      <c r="AF658" s="13" t="s">
        <v>56</v>
      </c>
      <c r="AG658" s="13"/>
      <c r="AH658" s="13" t="s">
        <v>58</v>
      </c>
      <c r="AI658" s="13"/>
      <c r="AJ658" s="13"/>
      <c r="AK658" s="13" t="s">
        <v>111</v>
      </c>
      <c r="AL658" s="13"/>
      <c r="AM658" s="13" t="s">
        <v>5580</v>
      </c>
      <c r="AN658" s="13" t="s">
        <v>5503</v>
      </c>
      <c r="AO658" s="14">
        <v>0.41041666666569654</v>
      </c>
      <c r="AP658" s="1">
        <f t="shared" si="212"/>
        <v>10</v>
      </c>
      <c r="AQ658" s="1">
        <f t="shared" si="213"/>
        <v>7</v>
      </c>
      <c r="AR658" s="1">
        <f t="shared" si="214"/>
        <v>10</v>
      </c>
      <c r="AS658" s="1">
        <f t="shared" si="215"/>
        <v>9</v>
      </c>
      <c r="AT658" s="1">
        <f t="shared" si="216"/>
        <v>10</v>
      </c>
      <c r="AU658" s="1">
        <f t="shared" si="217"/>
        <v>0</v>
      </c>
      <c r="AV658" s="1">
        <f t="shared" si="218"/>
        <v>0</v>
      </c>
      <c r="AW658" s="1">
        <f t="shared" si="219"/>
        <v>5</v>
      </c>
      <c r="AX658" s="1">
        <f t="shared" si="220"/>
        <v>6</v>
      </c>
      <c r="AY658" s="1">
        <f t="shared" si="221"/>
        <v>10</v>
      </c>
      <c r="AZ658" s="1">
        <f t="shared" si="222"/>
        <v>5</v>
      </c>
      <c r="BA658" s="1">
        <f t="shared" si="223"/>
        <v>0</v>
      </c>
      <c r="BB658" s="1">
        <f t="shared" si="224"/>
        <v>5</v>
      </c>
      <c r="BC658" s="21">
        <f t="shared" si="209"/>
        <v>9.1999999999999993</v>
      </c>
      <c r="BD658" s="21">
        <f t="shared" si="210"/>
        <v>0.83333333333333337</v>
      </c>
      <c r="BE658" s="21">
        <f t="shared" si="211"/>
        <v>4.5</v>
      </c>
      <c r="BF658" s="21">
        <f t="shared" si="208"/>
        <v>6.166666666666667</v>
      </c>
      <c r="BG658" s="13" t="s">
        <v>5561</v>
      </c>
    </row>
    <row r="659" spans="1:59" ht="13" x14ac:dyDescent="0.15">
      <c r="A659" s="2">
        <v>43564.811012534723</v>
      </c>
      <c r="B659" s="3" t="s">
        <v>29</v>
      </c>
      <c r="C659" s="3" t="s">
        <v>5488</v>
      </c>
      <c r="D659" s="3" t="s">
        <v>5489</v>
      </c>
      <c r="E659" s="58" t="s">
        <v>5490</v>
      </c>
      <c r="F659" s="3" t="s">
        <v>64</v>
      </c>
      <c r="G659" s="3" t="s">
        <v>5581</v>
      </c>
      <c r="H659" s="3" t="s">
        <v>66</v>
      </c>
      <c r="I659" s="3" t="s">
        <v>223</v>
      </c>
      <c r="J659" s="5"/>
      <c r="K659" s="3" t="s">
        <v>68</v>
      </c>
      <c r="L659" s="4">
        <v>3.1</v>
      </c>
      <c r="M659" s="4">
        <v>2.8</v>
      </c>
      <c r="N659" s="5"/>
      <c r="O659" s="3" t="s">
        <v>87</v>
      </c>
      <c r="P659" s="5"/>
      <c r="Q659" s="3">
        <v>9</v>
      </c>
      <c r="R659" s="5"/>
      <c r="S659" s="3" t="s">
        <v>90</v>
      </c>
      <c r="T659" s="5"/>
      <c r="U659" s="3" t="s">
        <v>183</v>
      </c>
      <c r="V659" s="5"/>
      <c r="W659" s="3">
        <v>7</v>
      </c>
      <c r="X659" s="3" t="s">
        <v>5582</v>
      </c>
      <c r="Y659" s="3" t="s">
        <v>92</v>
      </c>
      <c r="Z659" s="5"/>
      <c r="AA659" s="3" t="s">
        <v>52</v>
      </c>
      <c r="AB659" s="5"/>
      <c r="AC659" s="5"/>
      <c r="AD659" s="3">
        <v>9</v>
      </c>
      <c r="AE659" s="3" t="s">
        <v>5583</v>
      </c>
      <c r="AF659" s="3" t="s">
        <v>208</v>
      </c>
      <c r="AG659" s="3" t="s">
        <v>5584</v>
      </c>
      <c r="AH659" s="3" t="s">
        <v>58</v>
      </c>
      <c r="AI659" s="5"/>
      <c r="AJ659" s="5"/>
      <c r="AK659" s="3" t="s">
        <v>60</v>
      </c>
      <c r="AL659" s="3" t="s">
        <v>5585</v>
      </c>
      <c r="AM659" s="3" t="s">
        <v>5586</v>
      </c>
      <c r="AN659" s="3" t="s">
        <v>5503</v>
      </c>
      <c r="AO659" s="6">
        <v>0.43055555555474712</v>
      </c>
      <c r="AP659" s="1">
        <f t="shared" si="212"/>
        <v>10</v>
      </c>
      <c r="AQ659" s="1">
        <f t="shared" si="213"/>
        <v>10</v>
      </c>
      <c r="AR659" s="1">
        <f t="shared" si="214"/>
        <v>10</v>
      </c>
      <c r="AS659" s="1">
        <f t="shared" si="215"/>
        <v>9</v>
      </c>
      <c r="AT659" s="1">
        <f t="shared" si="216"/>
        <v>0</v>
      </c>
      <c r="AU659" s="1">
        <f t="shared" si="217"/>
        <v>10</v>
      </c>
      <c r="AV659" s="1">
        <f t="shared" si="218"/>
        <v>7</v>
      </c>
      <c r="AW659" s="1">
        <f t="shared" si="219"/>
        <v>5</v>
      </c>
      <c r="AX659" s="1">
        <f t="shared" si="220"/>
        <v>5</v>
      </c>
      <c r="AY659" s="1">
        <f t="shared" si="221"/>
        <v>9</v>
      </c>
      <c r="AZ659" s="1">
        <f t="shared" si="222"/>
        <v>10</v>
      </c>
      <c r="BA659" s="1">
        <f t="shared" si="223"/>
        <v>0</v>
      </c>
      <c r="BB659" s="1">
        <f t="shared" si="224"/>
        <v>10</v>
      </c>
      <c r="BC659" s="21">
        <f t="shared" si="209"/>
        <v>7.8</v>
      </c>
      <c r="BD659" s="21">
        <f t="shared" si="210"/>
        <v>8.1666666666666661</v>
      </c>
      <c r="BE659" s="21">
        <f t="shared" si="211"/>
        <v>4.833333333333333</v>
      </c>
      <c r="BF659" s="21">
        <f t="shared" si="208"/>
        <v>7.5</v>
      </c>
      <c r="BG659" s="3" t="s">
        <v>5489</v>
      </c>
    </row>
    <row r="660" spans="1:59" ht="13" x14ac:dyDescent="0.15">
      <c r="A660" s="2">
        <v>43564.904239247684</v>
      </c>
      <c r="B660" s="3" t="s">
        <v>29</v>
      </c>
      <c r="C660" s="3" t="s">
        <v>5488</v>
      </c>
      <c r="D660" s="3" t="s">
        <v>5489</v>
      </c>
      <c r="E660" s="58" t="s">
        <v>5490</v>
      </c>
      <c r="F660" s="3" t="s">
        <v>187</v>
      </c>
      <c r="G660" s="3" t="s">
        <v>5587</v>
      </c>
      <c r="H660" s="3" t="s">
        <v>66</v>
      </c>
      <c r="I660" s="3">
        <v>9</v>
      </c>
      <c r="J660" s="5"/>
      <c r="K660" s="3">
        <v>6</v>
      </c>
      <c r="L660" s="3">
        <v>2</v>
      </c>
      <c r="M660" s="4">
        <v>1.7</v>
      </c>
      <c r="N660" s="3" t="s">
        <v>5588</v>
      </c>
      <c r="O660" s="3" t="s">
        <v>87</v>
      </c>
      <c r="P660" s="5"/>
      <c r="Q660" s="3">
        <v>7</v>
      </c>
      <c r="R660" s="3" t="s">
        <v>5589</v>
      </c>
      <c r="S660" s="3" t="s">
        <v>90</v>
      </c>
      <c r="T660" s="5"/>
      <c r="U660" s="3" t="s">
        <v>91</v>
      </c>
      <c r="V660" s="5"/>
      <c r="W660" s="3" t="s">
        <v>48</v>
      </c>
      <c r="X660" s="5"/>
      <c r="Y660" s="3" t="s">
        <v>92</v>
      </c>
      <c r="Z660" s="5"/>
      <c r="AA660" s="3" t="s">
        <v>52</v>
      </c>
      <c r="AB660" s="5"/>
      <c r="AC660" s="3" t="s">
        <v>5590</v>
      </c>
      <c r="AD660" s="3">
        <v>8</v>
      </c>
      <c r="AE660" s="5"/>
      <c r="AF660" s="3" t="s">
        <v>208</v>
      </c>
      <c r="AG660" s="3" t="s">
        <v>5591</v>
      </c>
      <c r="AH660" s="3" t="s">
        <v>58</v>
      </c>
      <c r="AI660" s="5"/>
      <c r="AJ660" s="5"/>
      <c r="AK660" s="3" t="s">
        <v>60</v>
      </c>
      <c r="AL660" s="3" t="s">
        <v>5592</v>
      </c>
      <c r="AM660" s="3" t="s">
        <v>5593</v>
      </c>
      <c r="AN660" s="3" t="s">
        <v>5503</v>
      </c>
      <c r="AO660" s="6">
        <v>0.49305555555474712</v>
      </c>
      <c r="AP660" s="1">
        <f t="shared" si="212"/>
        <v>9</v>
      </c>
      <c r="AQ660" s="1">
        <f t="shared" si="213"/>
        <v>6</v>
      </c>
      <c r="AR660" s="1">
        <f t="shared" si="214"/>
        <v>10</v>
      </c>
      <c r="AS660" s="1">
        <f t="shared" si="215"/>
        <v>7</v>
      </c>
      <c r="AT660" s="1">
        <f t="shared" si="216"/>
        <v>0</v>
      </c>
      <c r="AU660" s="1">
        <f t="shared" si="217"/>
        <v>0</v>
      </c>
      <c r="AV660" s="1">
        <f t="shared" si="218"/>
        <v>0</v>
      </c>
      <c r="AW660" s="1">
        <f t="shared" si="219"/>
        <v>5</v>
      </c>
      <c r="AX660" s="1">
        <f t="shared" si="220"/>
        <v>5</v>
      </c>
      <c r="AY660" s="1">
        <f t="shared" si="221"/>
        <v>8</v>
      </c>
      <c r="AZ660" s="1">
        <f t="shared" si="222"/>
        <v>10</v>
      </c>
      <c r="BA660" s="1">
        <f t="shared" si="223"/>
        <v>0</v>
      </c>
      <c r="BB660" s="1">
        <f t="shared" si="224"/>
        <v>10</v>
      </c>
      <c r="BC660" s="21">
        <f t="shared" si="209"/>
        <v>6.4</v>
      </c>
      <c r="BD660" s="21">
        <f t="shared" si="210"/>
        <v>0.83333333333333337</v>
      </c>
      <c r="BE660" s="21">
        <f t="shared" si="211"/>
        <v>4.666666666666667</v>
      </c>
      <c r="BF660" s="21">
        <f t="shared" si="208"/>
        <v>5.3</v>
      </c>
      <c r="BG660" s="3" t="s">
        <v>5489</v>
      </c>
    </row>
    <row r="661" spans="1:59" ht="13" x14ac:dyDescent="0.15">
      <c r="A661" s="2">
        <v>43564.926987129627</v>
      </c>
      <c r="B661" s="3" t="s">
        <v>29</v>
      </c>
      <c r="C661" s="3" t="s">
        <v>5488</v>
      </c>
      <c r="D661" s="3" t="s">
        <v>5489</v>
      </c>
      <c r="E661" s="58" t="s">
        <v>5490</v>
      </c>
      <c r="F661" s="3" t="s">
        <v>64</v>
      </c>
      <c r="G661" s="3" t="s">
        <v>5594</v>
      </c>
      <c r="H661" s="3" t="s">
        <v>66</v>
      </c>
      <c r="I661" s="3">
        <v>3</v>
      </c>
      <c r="J661" s="5"/>
      <c r="K661" s="3">
        <v>6</v>
      </c>
      <c r="L661" s="4">
        <v>2.2000000000000002</v>
      </c>
      <c r="M661" s="4">
        <v>1.3</v>
      </c>
      <c r="N661" s="3" t="s">
        <v>5595</v>
      </c>
      <c r="O661" s="3">
        <v>8</v>
      </c>
      <c r="P661" s="3" t="s">
        <v>5596</v>
      </c>
      <c r="Q661" s="3" t="s">
        <v>42</v>
      </c>
      <c r="R661" s="5"/>
      <c r="S661" s="3" t="s">
        <v>44</v>
      </c>
      <c r="T661" s="5"/>
      <c r="U661" s="3" t="s">
        <v>46</v>
      </c>
      <c r="V661" s="5"/>
      <c r="W661" s="3" t="s">
        <v>74</v>
      </c>
      <c r="X661" s="5"/>
      <c r="Y661" s="3" t="s">
        <v>92</v>
      </c>
      <c r="Z661" s="5"/>
      <c r="AA661" s="3" t="s">
        <v>52</v>
      </c>
      <c r="AB661" s="3">
        <v>84</v>
      </c>
      <c r="AC661" s="3" t="s">
        <v>5597</v>
      </c>
      <c r="AD661" s="3">
        <v>9</v>
      </c>
      <c r="AE661" s="5"/>
      <c r="AF661" s="3" t="s">
        <v>275</v>
      </c>
      <c r="AG661" s="5"/>
      <c r="AH661" s="3" t="s">
        <v>197</v>
      </c>
      <c r="AI661" s="3">
        <v>5</v>
      </c>
      <c r="AJ661" s="5"/>
      <c r="AK661" s="3">
        <v>4</v>
      </c>
      <c r="AL661" s="5"/>
      <c r="AM661" s="3" t="s">
        <v>5598</v>
      </c>
      <c r="AN661" s="3" t="s">
        <v>5503</v>
      </c>
      <c r="AO661" s="6">
        <v>0.45902777777519077</v>
      </c>
      <c r="AP661" s="1">
        <f t="shared" si="212"/>
        <v>3</v>
      </c>
      <c r="AQ661" s="1">
        <f t="shared" si="213"/>
        <v>6</v>
      </c>
      <c r="AR661" s="1">
        <f t="shared" si="214"/>
        <v>8</v>
      </c>
      <c r="AS661" s="1">
        <f t="shared" si="215"/>
        <v>5</v>
      </c>
      <c r="AT661" s="1">
        <f t="shared" si="216"/>
        <v>5</v>
      </c>
      <c r="AU661" s="1">
        <f t="shared" si="217"/>
        <v>5</v>
      </c>
      <c r="AV661" s="1">
        <f t="shared" si="218"/>
        <v>5</v>
      </c>
      <c r="AW661" s="1">
        <f t="shared" si="219"/>
        <v>5</v>
      </c>
      <c r="AX661" s="1">
        <f t="shared" si="220"/>
        <v>5</v>
      </c>
      <c r="AY661" s="1">
        <f t="shared" si="221"/>
        <v>9</v>
      </c>
      <c r="AZ661" s="1">
        <f t="shared" si="222"/>
        <v>0</v>
      </c>
      <c r="BA661" s="1">
        <f t="shared" si="223"/>
        <v>5</v>
      </c>
      <c r="BB661" s="1">
        <f t="shared" si="224"/>
        <v>4</v>
      </c>
      <c r="BC661" s="21">
        <f t="shared" si="209"/>
        <v>5.4</v>
      </c>
      <c r="BD661" s="21">
        <f t="shared" si="210"/>
        <v>5</v>
      </c>
      <c r="BE661" s="21">
        <f t="shared" si="211"/>
        <v>4.833333333333333</v>
      </c>
      <c r="BF661" s="21">
        <f t="shared" si="208"/>
        <v>5.0666666666666664</v>
      </c>
      <c r="BG661" s="3" t="s">
        <v>5489</v>
      </c>
    </row>
    <row r="662" spans="1:59" ht="13" x14ac:dyDescent="0.15">
      <c r="A662" s="2">
        <v>43565.036732581022</v>
      </c>
      <c r="B662" s="3" t="s">
        <v>29</v>
      </c>
      <c r="C662" s="3" t="s">
        <v>5488</v>
      </c>
      <c r="D662" s="3" t="s">
        <v>5489</v>
      </c>
      <c r="E662" s="58" t="s">
        <v>5490</v>
      </c>
      <c r="F662" s="3" t="s">
        <v>178</v>
      </c>
      <c r="G662" s="3" t="s">
        <v>5599</v>
      </c>
      <c r="H662" s="3" t="s">
        <v>35</v>
      </c>
      <c r="I662" s="3" t="s">
        <v>189</v>
      </c>
      <c r="J662" s="3" t="s">
        <v>5600</v>
      </c>
      <c r="K662" s="3" t="s">
        <v>381</v>
      </c>
      <c r="L662" s="3">
        <v>0</v>
      </c>
      <c r="M662" s="3">
        <v>0</v>
      </c>
      <c r="N662" s="5"/>
      <c r="O662" s="3" t="s">
        <v>191</v>
      </c>
      <c r="P662" s="5"/>
      <c r="Q662" s="3" t="s">
        <v>181</v>
      </c>
      <c r="R662" s="5"/>
      <c r="S662" s="3" t="s">
        <v>90</v>
      </c>
      <c r="T662" s="5"/>
      <c r="U662" s="3" t="s">
        <v>91</v>
      </c>
      <c r="V662" s="5"/>
      <c r="W662" s="3" t="s">
        <v>48</v>
      </c>
      <c r="X662" s="5"/>
      <c r="Y662" s="3" t="s">
        <v>92</v>
      </c>
      <c r="Z662" s="5"/>
      <c r="AA662" s="3" t="s">
        <v>291</v>
      </c>
      <c r="AB662" s="5"/>
      <c r="AC662" s="5"/>
      <c r="AD662" s="3" t="s">
        <v>343</v>
      </c>
      <c r="AE662" s="5"/>
      <c r="AF662" s="3" t="s">
        <v>56</v>
      </c>
      <c r="AG662" s="3" t="s">
        <v>5601</v>
      </c>
      <c r="AH662" s="3" t="s">
        <v>58</v>
      </c>
      <c r="AI662" s="5"/>
      <c r="AJ662" s="5"/>
      <c r="AK662" s="3">
        <v>9</v>
      </c>
      <c r="AL662" s="5"/>
      <c r="AM662" s="3" t="s">
        <v>5602</v>
      </c>
      <c r="AN662" s="3" t="s">
        <v>5503</v>
      </c>
      <c r="AO662" s="6">
        <v>0.57083333333139308</v>
      </c>
      <c r="AP662" s="1">
        <f t="shared" si="212"/>
        <v>0</v>
      </c>
      <c r="AQ662" s="1">
        <f t="shared" si="213"/>
        <v>0</v>
      </c>
      <c r="AR662" s="1">
        <f t="shared" si="214"/>
        <v>0</v>
      </c>
      <c r="AS662" s="1">
        <f t="shared" si="215"/>
        <v>0</v>
      </c>
      <c r="AT662" s="1">
        <f t="shared" si="216"/>
        <v>0</v>
      </c>
      <c r="AU662" s="1">
        <f t="shared" si="217"/>
        <v>0</v>
      </c>
      <c r="AV662" s="1">
        <f t="shared" si="218"/>
        <v>0</v>
      </c>
      <c r="AW662" s="1">
        <f t="shared" si="219"/>
        <v>5</v>
      </c>
      <c r="AX662" s="1">
        <f t="shared" si="220"/>
        <v>10</v>
      </c>
      <c r="AY662" s="1">
        <f t="shared" si="221"/>
        <v>10</v>
      </c>
      <c r="AZ662" s="1">
        <f t="shared" si="222"/>
        <v>5</v>
      </c>
      <c r="BA662" s="1">
        <f t="shared" si="223"/>
        <v>0</v>
      </c>
      <c r="BB662" s="1">
        <f t="shared" si="224"/>
        <v>9</v>
      </c>
      <c r="BC662" s="21">
        <f t="shared" si="209"/>
        <v>0</v>
      </c>
      <c r="BD662" s="21">
        <f t="shared" si="210"/>
        <v>0.83333333333333337</v>
      </c>
      <c r="BE662" s="21">
        <f t="shared" si="211"/>
        <v>5.833333333333333</v>
      </c>
      <c r="BF662" s="21">
        <f t="shared" si="208"/>
        <v>2.2333333333333334</v>
      </c>
      <c r="BG662" s="3" t="s">
        <v>5489</v>
      </c>
    </row>
    <row r="663" spans="1:59" ht="13" x14ac:dyDescent="0.15">
      <c r="A663" s="2">
        <v>43564.748792523147</v>
      </c>
      <c r="B663" s="3" t="s">
        <v>29</v>
      </c>
      <c r="C663" s="3" t="s">
        <v>5488</v>
      </c>
      <c r="D663" s="3" t="s">
        <v>5489</v>
      </c>
      <c r="E663" s="58" t="s">
        <v>5490</v>
      </c>
      <c r="F663" s="3" t="s">
        <v>100</v>
      </c>
      <c r="G663" s="3" t="s">
        <v>5603</v>
      </c>
      <c r="H663" s="3" t="s">
        <v>66</v>
      </c>
      <c r="I663" s="3">
        <v>9</v>
      </c>
      <c r="J663" s="5"/>
      <c r="K663" s="3">
        <v>7</v>
      </c>
      <c r="L663" s="3">
        <v>2</v>
      </c>
      <c r="M663" s="4">
        <v>1.7</v>
      </c>
      <c r="N663" s="3" t="s">
        <v>5604</v>
      </c>
      <c r="O663" s="3">
        <v>9</v>
      </c>
      <c r="P663" s="3" t="s">
        <v>5605</v>
      </c>
      <c r="Q663" s="3">
        <v>9</v>
      </c>
      <c r="R663" s="5"/>
      <c r="S663" s="3" t="s">
        <v>560</v>
      </c>
      <c r="T663" s="5"/>
      <c r="U663" s="3" t="s">
        <v>183</v>
      </c>
      <c r="V663" s="5"/>
      <c r="W663" s="3" t="s">
        <v>48</v>
      </c>
      <c r="X663" s="5"/>
      <c r="Y663" s="3" t="s">
        <v>92</v>
      </c>
      <c r="Z663" s="5"/>
      <c r="AA663" s="3" t="s">
        <v>52</v>
      </c>
      <c r="AB663" s="3">
        <v>76</v>
      </c>
      <c r="AC663" s="5"/>
      <c r="AD663" s="3" t="s">
        <v>343</v>
      </c>
      <c r="AE663" s="5"/>
      <c r="AF663" s="3" t="s">
        <v>275</v>
      </c>
      <c r="AG663" s="3" t="s">
        <v>5606</v>
      </c>
      <c r="AH663" s="3">
        <v>9</v>
      </c>
      <c r="AI663" s="3">
        <v>16</v>
      </c>
      <c r="AJ663" s="5"/>
      <c r="AK663" s="3">
        <v>6</v>
      </c>
      <c r="AL663" s="5"/>
      <c r="AM663" s="3" t="s">
        <v>5607</v>
      </c>
      <c r="AN663" s="3" t="s">
        <v>5503</v>
      </c>
      <c r="AO663" s="6">
        <v>0.375</v>
      </c>
      <c r="AP663" s="1">
        <f t="shared" si="212"/>
        <v>9</v>
      </c>
      <c r="AQ663" s="1">
        <f t="shared" si="213"/>
        <v>7</v>
      </c>
      <c r="AR663" s="1">
        <f t="shared" si="214"/>
        <v>9</v>
      </c>
      <c r="AS663" s="1">
        <f t="shared" si="215"/>
        <v>9</v>
      </c>
      <c r="AT663" s="1">
        <f t="shared" si="216"/>
        <v>10</v>
      </c>
      <c r="AU663" s="1">
        <f t="shared" si="217"/>
        <v>10</v>
      </c>
      <c r="AV663" s="1">
        <f t="shared" si="218"/>
        <v>0</v>
      </c>
      <c r="AW663" s="1">
        <f t="shared" si="219"/>
        <v>5</v>
      </c>
      <c r="AX663" s="1">
        <f t="shared" si="220"/>
        <v>5</v>
      </c>
      <c r="AY663" s="1">
        <f t="shared" si="221"/>
        <v>10</v>
      </c>
      <c r="AZ663" s="1">
        <f t="shared" si="222"/>
        <v>0</v>
      </c>
      <c r="BA663" s="1">
        <f t="shared" si="223"/>
        <v>9</v>
      </c>
      <c r="BB663" s="1">
        <f t="shared" si="224"/>
        <v>6</v>
      </c>
      <c r="BC663" s="21">
        <f t="shared" si="209"/>
        <v>8.8000000000000007</v>
      </c>
      <c r="BD663" s="21">
        <f t="shared" si="210"/>
        <v>5.833333333333333</v>
      </c>
      <c r="BE663" s="21">
        <f t="shared" si="211"/>
        <v>6.333333333333333</v>
      </c>
      <c r="BF663" s="21">
        <f t="shared" si="208"/>
        <v>7.4333333333333336</v>
      </c>
      <c r="BG663" s="3" t="s">
        <v>5489</v>
      </c>
    </row>
    <row r="664" spans="1:59" ht="13" x14ac:dyDescent="0.15">
      <c r="A664" s="2">
        <v>43564.938597766202</v>
      </c>
      <c r="B664" s="3" t="s">
        <v>29</v>
      </c>
      <c r="C664" s="3" t="s">
        <v>5488</v>
      </c>
      <c r="D664" s="3" t="s">
        <v>5489</v>
      </c>
      <c r="E664" s="58" t="s">
        <v>5490</v>
      </c>
      <c r="F664" s="3" t="s">
        <v>315</v>
      </c>
      <c r="G664" s="3" t="s">
        <v>5608</v>
      </c>
      <c r="H664" s="3" t="s">
        <v>66</v>
      </c>
      <c r="I664" s="3" t="s">
        <v>36</v>
      </c>
      <c r="J664" s="5"/>
      <c r="K664" s="3">
        <v>6</v>
      </c>
      <c r="L664" s="3">
        <v>2</v>
      </c>
      <c r="M664" s="4">
        <v>1.7</v>
      </c>
      <c r="N664" s="3" t="s">
        <v>691</v>
      </c>
      <c r="O664" s="3">
        <v>7</v>
      </c>
      <c r="P664" s="3" t="s">
        <v>5609</v>
      </c>
      <c r="Q664" s="3" t="s">
        <v>42</v>
      </c>
      <c r="R664" s="3" t="s">
        <v>5610</v>
      </c>
      <c r="S664" s="3" t="s">
        <v>560</v>
      </c>
      <c r="T664" s="5"/>
      <c r="U664" s="3">
        <v>9</v>
      </c>
      <c r="V664" s="3" t="s">
        <v>5611</v>
      </c>
      <c r="W664" s="3" t="s">
        <v>74</v>
      </c>
      <c r="X664" s="5"/>
      <c r="Y664" s="3">
        <v>6</v>
      </c>
      <c r="Z664" s="5"/>
      <c r="AA664" s="3">
        <v>2</v>
      </c>
      <c r="AB664" s="3">
        <v>88</v>
      </c>
      <c r="AC664" s="5"/>
      <c r="AD664" s="3" t="s">
        <v>54</v>
      </c>
      <c r="AE664" s="5"/>
      <c r="AF664" s="3" t="s">
        <v>56</v>
      </c>
      <c r="AG664" s="3" t="s">
        <v>5612</v>
      </c>
      <c r="AH664" s="3" t="s">
        <v>197</v>
      </c>
      <c r="AI664" s="3">
        <v>5</v>
      </c>
      <c r="AJ664" s="5"/>
      <c r="AK664" s="3" t="s">
        <v>574</v>
      </c>
      <c r="AL664" s="5"/>
      <c r="AM664" s="3" t="s">
        <v>5613</v>
      </c>
      <c r="AN664" s="3" t="s">
        <v>5503</v>
      </c>
      <c r="AO664" s="6">
        <v>0.51319444444379769</v>
      </c>
      <c r="AP664" s="1">
        <f t="shared" si="212"/>
        <v>5</v>
      </c>
      <c r="AQ664" s="1">
        <f t="shared" si="213"/>
        <v>6</v>
      </c>
      <c r="AR664" s="1">
        <f t="shared" si="214"/>
        <v>7</v>
      </c>
      <c r="AS664" s="1">
        <f t="shared" si="215"/>
        <v>5</v>
      </c>
      <c r="AT664" s="1">
        <f t="shared" si="216"/>
        <v>10</v>
      </c>
      <c r="AU664" s="1">
        <f t="shared" si="217"/>
        <v>9</v>
      </c>
      <c r="AV664" s="1">
        <f t="shared" si="218"/>
        <v>5</v>
      </c>
      <c r="AW664" s="1">
        <f t="shared" si="219"/>
        <v>6</v>
      </c>
      <c r="AX664" s="1">
        <f t="shared" si="220"/>
        <v>2</v>
      </c>
      <c r="AY664" s="1">
        <f t="shared" si="221"/>
        <v>5</v>
      </c>
      <c r="AZ664" s="1">
        <f t="shared" si="222"/>
        <v>5</v>
      </c>
      <c r="BA664" s="1">
        <f t="shared" si="223"/>
        <v>5</v>
      </c>
      <c r="BB664" s="1">
        <f t="shared" si="224"/>
        <v>0</v>
      </c>
      <c r="BC664" s="21">
        <f t="shared" si="209"/>
        <v>6.6</v>
      </c>
      <c r="BD664" s="21">
        <f t="shared" si="210"/>
        <v>7.166666666666667</v>
      </c>
      <c r="BE664" s="21">
        <f t="shared" si="211"/>
        <v>4</v>
      </c>
      <c r="BF664" s="21">
        <f t="shared" si="208"/>
        <v>5.5333333333333332</v>
      </c>
      <c r="BG664" s="3" t="s">
        <v>5489</v>
      </c>
    </row>
    <row r="665" spans="1:59" ht="13" x14ac:dyDescent="0.15">
      <c r="A665" s="2">
        <v>43565.030816192128</v>
      </c>
      <c r="B665" s="3" t="s">
        <v>29</v>
      </c>
      <c r="C665" s="3" t="s">
        <v>5488</v>
      </c>
      <c r="D665" s="3" t="s">
        <v>5489</v>
      </c>
      <c r="E665" s="58" t="s">
        <v>5490</v>
      </c>
      <c r="F665" s="3" t="s">
        <v>147</v>
      </c>
      <c r="G665" s="3" t="s">
        <v>5614</v>
      </c>
      <c r="H665" s="3" t="s">
        <v>66</v>
      </c>
      <c r="I665" s="3">
        <v>2</v>
      </c>
      <c r="J665" s="5"/>
      <c r="K665" s="3" t="s">
        <v>38</v>
      </c>
      <c r="L665" s="4">
        <v>1.5</v>
      </c>
      <c r="M665" s="3">
        <v>1</v>
      </c>
      <c r="N665" s="5"/>
      <c r="O665" s="3">
        <v>6</v>
      </c>
      <c r="P665" s="5"/>
      <c r="Q665" s="3" t="s">
        <v>181</v>
      </c>
      <c r="R665" s="5"/>
      <c r="S665" s="3" t="s">
        <v>44</v>
      </c>
      <c r="T665" s="5"/>
      <c r="U665" s="3" t="s">
        <v>183</v>
      </c>
      <c r="V665" s="5"/>
      <c r="W665" s="3" t="s">
        <v>1072</v>
      </c>
      <c r="X665" s="5"/>
      <c r="Y665" s="3" t="s">
        <v>92</v>
      </c>
      <c r="Z665" s="5"/>
      <c r="AA665" s="3">
        <v>2</v>
      </c>
      <c r="AB665" s="5"/>
      <c r="AC665" s="5"/>
      <c r="AD665" s="3">
        <v>9</v>
      </c>
      <c r="AE665" s="5"/>
      <c r="AF665" s="3" t="s">
        <v>56</v>
      </c>
      <c r="AG665" s="5"/>
      <c r="AH665" s="3" t="s">
        <v>58</v>
      </c>
      <c r="AI665" s="5"/>
      <c r="AJ665" s="5"/>
      <c r="AK665" s="3" t="s">
        <v>111</v>
      </c>
      <c r="AL665" s="5"/>
      <c r="AM665" s="3" t="s">
        <v>5615</v>
      </c>
      <c r="AN665" s="3" t="s">
        <v>5503</v>
      </c>
      <c r="AO665" s="6">
        <v>0.52916666666715173</v>
      </c>
      <c r="AP665" s="1">
        <f t="shared" si="212"/>
        <v>2</v>
      </c>
      <c r="AQ665" s="1">
        <f t="shared" si="213"/>
        <v>5</v>
      </c>
      <c r="AR665" s="1">
        <f t="shared" si="214"/>
        <v>6</v>
      </c>
      <c r="AS665" s="1">
        <f t="shared" si="215"/>
        <v>0</v>
      </c>
      <c r="AT665" s="1">
        <f t="shared" si="216"/>
        <v>5</v>
      </c>
      <c r="AU665" s="1">
        <f t="shared" si="217"/>
        <v>10</v>
      </c>
      <c r="AV665" s="1">
        <f t="shared" si="218"/>
        <v>10</v>
      </c>
      <c r="AW665" s="1">
        <f t="shared" si="219"/>
        <v>5</v>
      </c>
      <c r="AX665" s="1">
        <f t="shared" si="220"/>
        <v>2</v>
      </c>
      <c r="AY665" s="1">
        <f t="shared" si="221"/>
        <v>9</v>
      </c>
      <c r="AZ665" s="1">
        <f t="shared" si="222"/>
        <v>5</v>
      </c>
      <c r="BA665" s="1">
        <f t="shared" si="223"/>
        <v>0</v>
      </c>
      <c r="BB665" s="1">
        <f t="shared" si="224"/>
        <v>5</v>
      </c>
      <c r="BC665" s="21">
        <f t="shared" si="209"/>
        <v>3.6</v>
      </c>
      <c r="BD665" s="21">
        <f t="shared" si="210"/>
        <v>9.1666666666666661</v>
      </c>
      <c r="BE665" s="21">
        <f t="shared" si="211"/>
        <v>3</v>
      </c>
      <c r="BF665" s="21">
        <f t="shared" si="208"/>
        <v>4.7333333333333334</v>
      </c>
      <c r="BG665" s="3" t="s">
        <v>5489</v>
      </c>
    </row>
    <row r="666" spans="1:59" ht="13" x14ac:dyDescent="0.15">
      <c r="A666" s="2">
        <v>43326.809230682869</v>
      </c>
      <c r="B666" s="3" t="s">
        <v>29</v>
      </c>
      <c r="C666" s="3" t="s">
        <v>5634</v>
      </c>
      <c r="D666" s="3" t="s">
        <v>5616</v>
      </c>
      <c r="E666" s="58" t="s">
        <v>5617</v>
      </c>
      <c r="F666" s="3" t="s">
        <v>147</v>
      </c>
      <c r="G666" s="3" t="s">
        <v>5618</v>
      </c>
      <c r="H666" s="5"/>
      <c r="I666" s="3" t="s">
        <v>36</v>
      </c>
      <c r="J666" s="3" t="s">
        <v>5619</v>
      </c>
      <c r="K666" s="3" t="s">
        <v>68</v>
      </c>
      <c r="L666" s="3">
        <v>4.5</v>
      </c>
      <c r="M666" s="3">
        <v>2.5</v>
      </c>
      <c r="N666" s="3" t="s">
        <v>5620</v>
      </c>
      <c r="O666" s="3">
        <v>9</v>
      </c>
      <c r="P666" s="3" t="s">
        <v>5621</v>
      </c>
      <c r="Q666" s="3">
        <v>7</v>
      </c>
      <c r="R666" s="5"/>
      <c r="S666" s="3" t="s">
        <v>5622</v>
      </c>
      <c r="T666" s="3" t="s">
        <v>5623</v>
      </c>
      <c r="U666" s="3" t="s">
        <v>46</v>
      </c>
      <c r="V666" s="3" t="s">
        <v>5624</v>
      </c>
      <c r="W666" s="3" t="s">
        <v>5625</v>
      </c>
      <c r="X666" s="3" t="s">
        <v>5626</v>
      </c>
      <c r="Y666" s="3" t="s">
        <v>50</v>
      </c>
      <c r="Z666" s="3" t="s">
        <v>5627</v>
      </c>
      <c r="AA666" s="3">
        <v>2</v>
      </c>
      <c r="AB666" s="3">
        <v>75</v>
      </c>
      <c r="AC666" s="3" t="s">
        <v>5628</v>
      </c>
      <c r="AD666" s="3" t="s">
        <v>54</v>
      </c>
      <c r="AE666" s="3" t="s">
        <v>5629</v>
      </c>
      <c r="AF666" s="3" t="s">
        <v>552</v>
      </c>
      <c r="AG666" s="3" t="s">
        <v>5630</v>
      </c>
      <c r="AH666" s="3" t="s">
        <v>58</v>
      </c>
      <c r="AI666" s="3">
        <v>0</v>
      </c>
      <c r="AJ666" s="3" t="s">
        <v>5631</v>
      </c>
      <c r="AK666" s="3" t="s">
        <v>574</v>
      </c>
      <c r="AL666" s="3" t="s">
        <v>5632</v>
      </c>
      <c r="AM666" s="3" t="s">
        <v>5633</v>
      </c>
      <c r="AN666" s="3"/>
      <c r="AO666" s="3"/>
      <c r="AP666" s="1">
        <f t="shared" si="212"/>
        <v>5</v>
      </c>
      <c r="AQ666" s="1">
        <f t="shared" si="213"/>
        <v>10</v>
      </c>
      <c r="AR666" s="1">
        <f t="shared" si="214"/>
        <v>9</v>
      </c>
      <c r="AS666" s="1">
        <f t="shared" si="215"/>
        <v>7</v>
      </c>
      <c r="AT666" s="1">
        <f t="shared" si="216"/>
        <v>5</v>
      </c>
      <c r="AU666" s="1">
        <f t="shared" si="217"/>
        <v>5</v>
      </c>
      <c r="AV666" s="1">
        <f t="shared" si="218"/>
        <v>5</v>
      </c>
      <c r="AW666" s="1">
        <f t="shared" si="219"/>
        <v>0</v>
      </c>
      <c r="AX666" s="1">
        <f t="shared" si="220"/>
        <v>2</v>
      </c>
      <c r="AY666" s="1">
        <f t="shared" si="221"/>
        <v>5</v>
      </c>
      <c r="AZ666" s="1">
        <f t="shared" si="222"/>
        <v>0</v>
      </c>
      <c r="BA666" s="1">
        <f t="shared" si="223"/>
        <v>0</v>
      </c>
      <c r="BB666" s="1">
        <f t="shared" si="224"/>
        <v>0</v>
      </c>
      <c r="BC666" s="21">
        <f t="shared" si="209"/>
        <v>7.2</v>
      </c>
      <c r="BD666" s="21">
        <f t="shared" si="210"/>
        <v>4.166666666666667</v>
      </c>
      <c r="BE666" s="21">
        <f t="shared" si="211"/>
        <v>1.5</v>
      </c>
      <c r="BF666" s="21">
        <f>((AP666*3)+(AQ666*3)+(AR666*3)+(AS666*3)+(AT666*3)+(AW666*1)+(AX666*2)+(AY666*1)+(AZ666*1)+(BA666*2)+(BB666*3))/25</f>
        <v>4.68</v>
      </c>
      <c r="BG666" s="3" t="s">
        <v>5616</v>
      </c>
    </row>
    <row r="667" spans="1:59" ht="13" x14ac:dyDescent="0.15">
      <c r="A667" s="2">
        <v>43326.922916226853</v>
      </c>
      <c r="B667" s="3" t="s">
        <v>29</v>
      </c>
      <c r="C667" s="3" t="s">
        <v>5634</v>
      </c>
      <c r="D667" s="3" t="s">
        <v>5616</v>
      </c>
      <c r="E667" s="58" t="s">
        <v>5617</v>
      </c>
      <c r="F667" s="3" t="s">
        <v>147</v>
      </c>
      <c r="G667" s="3" t="s">
        <v>5635</v>
      </c>
      <c r="H667" s="3" t="s">
        <v>66</v>
      </c>
      <c r="I667" s="3" t="s">
        <v>36</v>
      </c>
      <c r="J667" s="3" t="s">
        <v>5636</v>
      </c>
      <c r="K667" s="3">
        <v>8</v>
      </c>
      <c r="L667" s="4">
        <v>2.5</v>
      </c>
      <c r="M667" s="4">
        <v>2.5</v>
      </c>
      <c r="N667" s="3" t="s">
        <v>5637</v>
      </c>
      <c r="O667" s="3" t="s">
        <v>87</v>
      </c>
      <c r="P667" s="3" t="s">
        <v>5638</v>
      </c>
      <c r="Q667" s="3" t="s">
        <v>226</v>
      </c>
      <c r="R667" s="5"/>
      <c r="S667" s="3">
        <v>4</v>
      </c>
      <c r="T667" s="3" t="s">
        <v>5639</v>
      </c>
      <c r="U667" s="3" t="s">
        <v>46</v>
      </c>
      <c r="V667" s="3" t="s">
        <v>5640</v>
      </c>
      <c r="W667" s="3" t="s">
        <v>74</v>
      </c>
      <c r="X667" s="3" t="s">
        <v>5641</v>
      </c>
      <c r="Y667" s="3" t="s">
        <v>50</v>
      </c>
      <c r="Z667" s="3" t="s">
        <v>5642</v>
      </c>
      <c r="AA667" s="3">
        <v>2</v>
      </c>
      <c r="AB667" s="3">
        <v>75</v>
      </c>
      <c r="AC667" s="3" t="s">
        <v>5643</v>
      </c>
      <c r="AD667" s="3" t="s">
        <v>54</v>
      </c>
      <c r="AE667" s="3" t="s">
        <v>5629</v>
      </c>
      <c r="AF667" s="3" t="s">
        <v>552</v>
      </c>
      <c r="AG667" s="3" t="s">
        <v>5644</v>
      </c>
      <c r="AH667" s="3">
        <v>1</v>
      </c>
      <c r="AI667" s="3">
        <v>0</v>
      </c>
      <c r="AJ667" s="3" t="s">
        <v>5645</v>
      </c>
      <c r="AK667" s="3">
        <v>2</v>
      </c>
      <c r="AL667" s="3" t="s">
        <v>5646</v>
      </c>
      <c r="AM667" s="3" t="s">
        <v>5647</v>
      </c>
      <c r="AN667" s="3"/>
      <c r="AO667" s="3"/>
      <c r="AP667" s="1">
        <f t="shared" si="212"/>
        <v>5</v>
      </c>
      <c r="AQ667" s="1">
        <f t="shared" si="213"/>
        <v>8</v>
      </c>
      <c r="AR667" s="1">
        <f t="shared" si="214"/>
        <v>10</v>
      </c>
      <c r="AS667" s="1">
        <f t="shared" si="215"/>
        <v>10</v>
      </c>
      <c r="AT667" s="1">
        <f t="shared" si="216"/>
        <v>4</v>
      </c>
      <c r="AU667" s="1">
        <f t="shared" si="217"/>
        <v>5</v>
      </c>
      <c r="AV667" s="1">
        <f t="shared" si="218"/>
        <v>5</v>
      </c>
      <c r="AW667" s="1">
        <f t="shared" si="219"/>
        <v>0</v>
      </c>
      <c r="AX667" s="1">
        <f t="shared" si="220"/>
        <v>2</v>
      </c>
      <c r="AY667" s="1">
        <f t="shared" si="221"/>
        <v>5</v>
      </c>
      <c r="AZ667" s="1">
        <f t="shared" si="222"/>
        <v>0</v>
      </c>
      <c r="BA667" s="1">
        <f t="shared" si="223"/>
        <v>1</v>
      </c>
      <c r="BB667" s="1">
        <f t="shared" si="224"/>
        <v>2</v>
      </c>
      <c r="BC667" s="21">
        <f t="shared" si="209"/>
        <v>7.4</v>
      </c>
      <c r="BD667" s="21">
        <f t="shared" si="210"/>
        <v>4.166666666666667</v>
      </c>
      <c r="BE667" s="21">
        <f t="shared" si="211"/>
        <v>1.8333333333333333</v>
      </c>
      <c r="BF667" s="21">
        <f>((AP667*3)+(AQ667*3)+(AR667*3)+(AS667*3)+(AT667*3)+(AW667*1)+(AX667*2)+(AY667*1)+(AZ667*1)+(BA667*2)+(BB667*3))/25</f>
        <v>5.12</v>
      </c>
      <c r="BG667" s="3" t="s">
        <v>5616</v>
      </c>
    </row>
    <row r="668" spans="1:59" ht="13" x14ac:dyDescent="0.15">
      <c r="A668" s="2">
        <v>43330.758767905092</v>
      </c>
      <c r="B668" s="3" t="s">
        <v>29</v>
      </c>
      <c r="C668" s="3" t="s">
        <v>5634</v>
      </c>
      <c r="D668" s="3" t="s">
        <v>5616</v>
      </c>
      <c r="E668" s="58" t="s">
        <v>5617</v>
      </c>
      <c r="F668" s="3" t="s">
        <v>64</v>
      </c>
      <c r="G668" s="3" t="s">
        <v>5648</v>
      </c>
      <c r="H668" s="3" t="s">
        <v>35</v>
      </c>
      <c r="I668" s="3">
        <v>7</v>
      </c>
      <c r="J668" s="3" t="s">
        <v>5649</v>
      </c>
      <c r="K668" s="3">
        <v>4</v>
      </c>
      <c r="L668" s="4">
        <v>2.5</v>
      </c>
      <c r="M668" s="4">
        <v>1.2</v>
      </c>
      <c r="N668" s="3" t="s">
        <v>5650</v>
      </c>
      <c r="O668" s="3">
        <v>7</v>
      </c>
      <c r="P668" s="3" t="s">
        <v>5651</v>
      </c>
      <c r="Q668" s="3" t="s">
        <v>42</v>
      </c>
      <c r="R668" s="3" t="s">
        <v>5652</v>
      </c>
      <c r="S668" s="3">
        <v>2</v>
      </c>
      <c r="T668" s="3" t="s">
        <v>5653</v>
      </c>
      <c r="U668" s="3">
        <v>7</v>
      </c>
      <c r="V668" s="3" t="s">
        <v>5654</v>
      </c>
      <c r="W668" s="3">
        <v>3</v>
      </c>
      <c r="X668" s="3" t="s">
        <v>5655</v>
      </c>
      <c r="Y668" s="3">
        <v>7</v>
      </c>
      <c r="Z668" s="3" t="s">
        <v>5656</v>
      </c>
      <c r="AA668" s="3">
        <v>2</v>
      </c>
      <c r="AB668" s="3">
        <v>81</v>
      </c>
      <c r="AC668" s="3" t="s">
        <v>5657</v>
      </c>
      <c r="AD668" s="3" t="s">
        <v>54</v>
      </c>
      <c r="AE668" s="5"/>
      <c r="AF668" s="3" t="s">
        <v>56</v>
      </c>
      <c r="AG668" s="3" t="s">
        <v>5658</v>
      </c>
      <c r="AH668" s="3" t="s">
        <v>197</v>
      </c>
      <c r="AI668" s="3">
        <v>8</v>
      </c>
      <c r="AJ668" s="3" t="s">
        <v>5659</v>
      </c>
      <c r="AK668" s="3" t="s">
        <v>111</v>
      </c>
      <c r="AL668" s="3" t="s">
        <v>5660</v>
      </c>
      <c r="AM668" s="3" t="s">
        <v>5661</v>
      </c>
      <c r="AN668" s="3"/>
      <c r="AO668" s="3"/>
      <c r="AP668" s="1">
        <f t="shared" si="212"/>
        <v>7</v>
      </c>
      <c r="AQ668" s="1">
        <f t="shared" si="213"/>
        <v>4</v>
      </c>
      <c r="AR668" s="1">
        <f t="shared" si="214"/>
        <v>7</v>
      </c>
      <c r="AS668" s="1">
        <f t="shared" si="215"/>
        <v>5</v>
      </c>
      <c r="AT668" s="1">
        <f t="shared" si="216"/>
        <v>2</v>
      </c>
      <c r="AU668" s="1">
        <f t="shared" si="217"/>
        <v>7</v>
      </c>
      <c r="AV668" s="1">
        <f t="shared" si="218"/>
        <v>3</v>
      </c>
      <c r="AW668" s="1">
        <f t="shared" si="219"/>
        <v>7</v>
      </c>
      <c r="AX668" s="1">
        <f t="shared" si="220"/>
        <v>2</v>
      </c>
      <c r="AY668" s="1">
        <f t="shared" si="221"/>
        <v>5</v>
      </c>
      <c r="AZ668" s="1">
        <f t="shared" si="222"/>
        <v>5</v>
      </c>
      <c r="BA668" s="1">
        <f t="shared" si="223"/>
        <v>5</v>
      </c>
      <c r="BB668" s="1">
        <f t="shared" si="224"/>
        <v>5</v>
      </c>
      <c r="BC668" s="21">
        <f t="shared" si="209"/>
        <v>5</v>
      </c>
      <c r="BD668" s="21">
        <f t="shared" si="210"/>
        <v>5.666666666666667</v>
      </c>
      <c r="BE668" s="21">
        <f t="shared" si="211"/>
        <v>4</v>
      </c>
      <c r="BF668" s="21">
        <f t="shared" si="208"/>
        <v>4.9333333333333336</v>
      </c>
      <c r="BG668" s="3" t="s">
        <v>5616</v>
      </c>
    </row>
    <row r="669" spans="1:59" ht="13" x14ac:dyDescent="0.15">
      <c r="A669" s="2">
        <v>43330.776389525461</v>
      </c>
      <c r="B669" s="3" t="s">
        <v>29</v>
      </c>
      <c r="C669" s="3" t="s">
        <v>5634</v>
      </c>
      <c r="D669" s="3" t="s">
        <v>5616</v>
      </c>
      <c r="E669" s="58" t="s">
        <v>5617</v>
      </c>
      <c r="F669" s="3" t="s">
        <v>64</v>
      </c>
      <c r="G669" s="3" t="s">
        <v>5662</v>
      </c>
      <c r="H669" s="3" t="s">
        <v>264</v>
      </c>
      <c r="I669" s="3" t="s">
        <v>36</v>
      </c>
      <c r="J669" s="3" t="s">
        <v>5663</v>
      </c>
      <c r="K669" s="3">
        <v>8</v>
      </c>
      <c r="L669" s="4">
        <v>4.0999999999999996</v>
      </c>
      <c r="M669" s="4">
        <v>2.4</v>
      </c>
      <c r="N669" s="5"/>
      <c r="O669" s="3">
        <v>9</v>
      </c>
      <c r="P669" s="3" t="s">
        <v>5664</v>
      </c>
      <c r="Q669" s="3" t="s">
        <v>226</v>
      </c>
      <c r="R669" s="5"/>
      <c r="S669" s="3" t="s">
        <v>44</v>
      </c>
      <c r="T669" s="3" t="s">
        <v>5665</v>
      </c>
      <c r="U669" s="3" t="s">
        <v>46</v>
      </c>
      <c r="V669" s="3" t="s">
        <v>5666</v>
      </c>
      <c r="W669" s="3" t="s">
        <v>74</v>
      </c>
      <c r="X669" s="3" t="s">
        <v>5666</v>
      </c>
      <c r="Y669" s="3">
        <v>8</v>
      </c>
      <c r="Z669" s="3" t="s">
        <v>5667</v>
      </c>
      <c r="AA669" s="3" t="s">
        <v>291</v>
      </c>
      <c r="AB669" s="3">
        <v>64</v>
      </c>
      <c r="AC669" s="3" t="s">
        <v>5668</v>
      </c>
      <c r="AD669" s="3">
        <v>6</v>
      </c>
      <c r="AE669" s="3" t="s">
        <v>5669</v>
      </c>
      <c r="AF669" s="3">
        <v>9</v>
      </c>
      <c r="AG669" s="3" t="s">
        <v>5670</v>
      </c>
      <c r="AH669" s="3">
        <v>8</v>
      </c>
      <c r="AI669" s="3">
        <v>15</v>
      </c>
      <c r="AJ669" s="3" t="s">
        <v>5671</v>
      </c>
      <c r="AK669" s="3" t="s">
        <v>60</v>
      </c>
      <c r="AL669" s="5"/>
      <c r="AM669" s="3" t="s">
        <v>5672</v>
      </c>
      <c r="AN669" s="3"/>
      <c r="AO669" s="3"/>
      <c r="AP669" s="1">
        <f t="shared" si="212"/>
        <v>5</v>
      </c>
      <c r="AQ669" s="1">
        <f t="shared" si="213"/>
        <v>8</v>
      </c>
      <c r="AR669" s="1">
        <f t="shared" si="214"/>
        <v>9</v>
      </c>
      <c r="AS669" s="1">
        <f t="shared" si="215"/>
        <v>10</v>
      </c>
      <c r="AT669" s="1">
        <f t="shared" si="216"/>
        <v>5</v>
      </c>
      <c r="AU669" s="1">
        <f t="shared" si="217"/>
        <v>5</v>
      </c>
      <c r="AV669" s="1">
        <f t="shared" si="218"/>
        <v>5</v>
      </c>
      <c r="AW669" s="1">
        <f t="shared" si="219"/>
        <v>8</v>
      </c>
      <c r="AX669" s="1">
        <f t="shared" si="220"/>
        <v>10</v>
      </c>
      <c r="AY669" s="1">
        <f t="shared" si="221"/>
        <v>6</v>
      </c>
      <c r="AZ669" s="1">
        <f t="shared" si="222"/>
        <v>9</v>
      </c>
      <c r="BA669" s="1">
        <f t="shared" si="223"/>
        <v>8</v>
      </c>
      <c r="BB669" s="1">
        <f t="shared" si="224"/>
        <v>10</v>
      </c>
      <c r="BC669" s="21">
        <f t="shared" si="209"/>
        <v>7.4</v>
      </c>
      <c r="BD669" s="21">
        <f t="shared" si="210"/>
        <v>5.5</v>
      </c>
      <c r="BE669" s="21">
        <f t="shared" si="211"/>
        <v>8.5</v>
      </c>
      <c r="BF669" s="21">
        <f t="shared" si="208"/>
        <v>7.5</v>
      </c>
      <c r="BG669" s="3" t="s">
        <v>5616</v>
      </c>
    </row>
    <row r="670" spans="1:59" ht="13" x14ac:dyDescent="0.15">
      <c r="A670" s="2">
        <v>43330.807286493058</v>
      </c>
      <c r="B670" s="3" t="s">
        <v>29</v>
      </c>
      <c r="C670" s="3" t="s">
        <v>5634</v>
      </c>
      <c r="D670" s="3" t="s">
        <v>5616</v>
      </c>
      <c r="E670" s="58" t="s">
        <v>5617</v>
      </c>
      <c r="F670" s="3" t="s">
        <v>64</v>
      </c>
      <c r="G670" s="3" t="s">
        <v>5673</v>
      </c>
      <c r="H670" s="3" t="s">
        <v>264</v>
      </c>
      <c r="I670" s="3">
        <v>8</v>
      </c>
      <c r="J670" s="3" t="s">
        <v>5674</v>
      </c>
      <c r="K670" s="3">
        <v>8</v>
      </c>
      <c r="L670" s="4">
        <v>4.8</v>
      </c>
      <c r="M670" s="4">
        <v>3.8</v>
      </c>
      <c r="N670" s="3" t="s">
        <v>5675</v>
      </c>
      <c r="O670" s="3" t="s">
        <v>87</v>
      </c>
      <c r="P670" s="5"/>
      <c r="Q670" s="3">
        <v>9</v>
      </c>
      <c r="R670" s="3" t="s">
        <v>5676</v>
      </c>
      <c r="S670" s="3">
        <v>8</v>
      </c>
      <c r="T670" s="3" t="s">
        <v>5677</v>
      </c>
      <c r="U670" s="3">
        <v>9</v>
      </c>
      <c r="V670" s="3" t="s">
        <v>5678</v>
      </c>
      <c r="W670" s="3">
        <v>9</v>
      </c>
      <c r="X670" s="3" t="s">
        <v>5679</v>
      </c>
      <c r="Y670" s="3">
        <v>3</v>
      </c>
      <c r="Z670" s="3" t="s">
        <v>5680</v>
      </c>
      <c r="AA670" s="3" t="s">
        <v>52</v>
      </c>
      <c r="AB670" s="3">
        <v>73</v>
      </c>
      <c r="AC670" s="5"/>
      <c r="AD670" s="3">
        <v>4</v>
      </c>
      <c r="AE670" s="3" t="s">
        <v>5681</v>
      </c>
      <c r="AF670" s="3" t="s">
        <v>208</v>
      </c>
      <c r="AG670" s="3" t="s">
        <v>5682</v>
      </c>
      <c r="AH670" s="3" t="s">
        <v>197</v>
      </c>
      <c r="AI670" s="3">
        <v>10</v>
      </c>
      <c r="AJ670" s="3" t="s">
        <v>5683</v>
      </c>
      <c r="AK670" s="3" t="s">
        <v>60</v>
      </c>
      <c r="AL670" s="3" t="s">
        <v>5684</v>
      </c>
      <c r="AM670" s="3" t="s">
        <v>5685</v>
      </c>
      <c r="AN670" s="3"/>
      <c r="AO670" s="3"/>
      <c r="AP670" s="1">
        <f t="shared" si="212"/>
        <v>8</v>
      </c>
      <c r="AQ670" s="1">
        <f t="shared" si="213"/>
        <v>8</v>
      </c>
      <c r="AR670" s="1">
        <f t="shared" si="214"/>
        <v>10</v>
      </c>
      <c r="AS670" s="1">
        <f t="shared" si="215"/>
        <v>9</v>
      </c>
      <c r="AT670" s="1">
        <f t="shared" si="216"/>
        <v>8</v>
      </c>
      <c r="AU670" s="1">
        <f t="shared" si="217"/>
        <v>9</v>
      </c>
      <c r="AV670" s="1">
        <f t="shared" si="218"/>
        <v>9</v>
      </c>
      <c r="AW670" s="1">
        <f t="shared" si="219"/>
        <v>3</v>
      </c>
      <c r="AX670" s="1">
        <f t="shared" si="220"/>
        <v>5</v>
      </c>
      <c r="AY670" s="1">
        <f t="shared" si="221"/>
        <v>4</v>
      </c>
      <c r="AZ670" s="1">
        <f t="shared" si="222"/>
        <v>10</v>
      </c>
      <c r="BA670" s="1">
        <f t="shared" si="223"/>
        <v>5</v>
      </c>
      <c r="BB670" s="1">
        <f t="shared" si="224"/>
        <v>10</v>
      </c>
      <c r="BC670" s="21">
        <f t="shared" si="209"/>
        <v>8.6</v>
      </c>
      <c r="BD670" s="21">
        <f t="shared" si="210"/>
        <v>8</v>
      </c>
      <c r="BE670" s="21">
        <f t="shared" si="211"/>
        <v>5.666666666666667</v>
      </c>
      <c r="BF670" s="21">
        <f t="shared" si="208"/>
        <v>8.0333333333333332</v>
      </c>
      <c r="BG670" s="3" t="s">
        <v>5616</v>
      </c>
    </row>
    <row r="671" spans="1:59" ht="13" x14ac:dyDescent="0.15">
      <c r="A671" s="2">
        <v>43331.826468078703</v>
      </c>
      <c r="B671" s="3" t="s">
        <v>29</v>
      </c>
      <c r="C671" s="3" t="s">
        <v>5634</v>
      </c>
      <c r="D671" s="3" t="s">
        <v>5616</v>
      </c>
      <c r="E671" s="58" t="s">
        <v>5617</v>
      </c>
      <c r="F671" s="3" t="s">
        <v>147</v>
      </c>
      <c r="G671" s="3" t="s">
        <v>5686</v>
      </c>
      <c r="H671" s="3" t="s">
        <v>264</v>
      </c>
      <c r="I671" s="3">
        <v>3</v>
      </c>
      <c r="J671" s="3" t="s">
        <v>5687</v>
      </c>
      <c r="K671" s="3" t="s">
        <v>68</v>
      </c>
      <c r="L671" s="3">
        <v>5</v>
      </c>
      <c r="M671" s="3">
        <v>5</v>
      </c>
      <c r="N671" s="3" t="s">
        <v>5688</v>
      </c>
      <c r="O671" s="3">
        <v>9</v>
      </c>
      <c r="P671" s="3" t="s">
        <v>5689</v>
      </c>
      <c r="Q671" s="3">
        <v>6</v>
      </c>
      <c r="R671" s="3" t="s">
        <v>5690</v>
      </c>
      <c r="S671" s="3">
        <v>7</v>
      </c>
      <c r="T671" s="3" t="s">
        <v>5691</v>
      </c>
      <c r="U671" s="3" t="s">
        <v>46</v>
      </c>
      <c r="V671" s="3" t="s">
        <v>5692</v>
      </c>
      <c r="W671" s="3">
        <v>9</v>
      </c>
      <c r="X671" s="3" t="s">
        <v>5693</v>
      </c>
      <c r="Y671" s="3" t="s">
        <v>92</v>
      </c>
      <c r="Z671" s="3" t="s">
        <v>5694</v>
      </c>
      <c r="AA671" s="3" t="s">
        <v>52</v>
      </c>
      <c r="AB671" s="3">
        <v>73</v>
      </c>
      <c r="AC671" s="3" t="s">
        <v>5695</v>
      </c>
      <c r="AD671" s="3" t="s">
        <v>54</v>
      </c>
      <c r="AE671" s="5"/>
      <c r="AF671" s="3" t="s">
        <v>56</v>
      </c>
      <c r="AG671" s="3" t="s">
        <v>5696</v>
      </c>
      <c r="AH671" s="3">
        <v>3</v>
      </c>
      <c r="AI671" s="3">
        <v>2</v>
      </c>
      <c r="AJ671" s="3" t="s">
        <v>5697</v>
      </c>
      <c r="AK671" s="3">
        <v>6</v>
      </c>
      <c r="AL671" s="3" t="s">
        <v>5698</v>
      </c>
      <c r="AM671" s="3" t="s">
        <v>5699</v>
      </c>
      <c r="AN671" s="3"/>
      <c r="AO671" s="3"/>
      <c r="AP671" s="1">
        <f t="shared" si="212"/>
        <v>3</v>
      </c>
      <c r="AQ671" s="1">
        <f t="shared" si="213"/>
        <v>10</v>
      </c>
      <c r="AR671" s="1">
        <f t="shared" si="214"/>
        <v>9</v>
      </c>
      <c r="AS671" s="1">
        <f t="shared" si="215"/>
        <v>6</v>
      </c>
      <c r="AT671" s="1">
        <f t="shared" si="216"/>
        <v>7</v>
      </c>
      <c r="AU671" s="1">
        <f t="shared" si="217"/>
        <v>5</v>
      </c>
      <c r="AV671" s="1">
        <f t="shared" si="218"/>
        <v>9</v>
      </c>
      <c r="AW671" s="1">
        <f t="shared" si="219"/>
        <v>5</v>
      </c>
      <c r="AX671" s="1">
        <f t="shared" si="220"/>
        <v>5</v>
      </c>
      <c r="AY671" s="1">
        <f t="shared" si="221"/>
        <v>5</v>
      </c>
      <c r="AZ671" s="1">
        <f t="shared" si="222"/>
        <v>5</v>
      </c>
      <c r="BA671" s="1">
        <f t="shared" si="223"/>
        <v>3</v>
      </c>
      <c r="BB671" s="1">
        <f t="shared" si="224"/>
        <v>6</v>
      </c>
      <c r="BC671" s="21">
        <f t="shared" si="209"/>
        <v>7</v>
      </c>
      <c r="BD671" s="21">
        <f t="shared" si="210"/>
        <v>6.333333333333333</v>
      </c>
      <c r="BE671" s="21">
        <f t="shared" si="211"/>
        <v>4.333333333333333</v>
      </c>
      <c r="BF671" s="21">
        <f t="shared" si="208"/>
        <v>6.2333333333333334</v>
      </c>
      <c r="BG671" s="3" t="s">
        <v>5616</v>
      </c>
    </row>
    <row r="672" spans="1:59" ht="13" x14ac:dyDescent="0.15">
      <c r="A672" s="2">
        <v>43331.848510104166</v>
      </c>
      <c r="B672" s="3" t="s">
        <v>29</v>
      </c>
      <c r="C672" s="3" t="s">
        <v>5634</v>
      </c>
      <c r="D672" s="3" t="s">
        <v>5616</v>
      </c>
      <c r="E672" s="58" t="s">
        <v>5617</v>
      </c>
      <c r="F672" s="3" t="s">
        <v>147</v>
      </c>
      <c r="G672" s="3" t="s">
        <v>5700</v>
      </c>
      <c r="H672" s="3" t="s">
        <v>66</v>
      </c>
      <c r="I672" s="3" t="s">
        <v>36</v>
      </c>
      <c r="J672" s="3" t="s">
        <v>5701</v>
      </c>
      <c r="K672" s="3">
        <v>7</v>
      </c>
      <c r="L672" s="3">
        <v>4</v>
      </c>
      <c r="M672" s="3">
        <v>3</v>
      </c>
      <c r="N672" s="3" t="s">
        <v>5702</v>
      </c>
      <c r="O672" s="3" t="s">
        <v>87</v>
      </c>
      <c r="P672" s="5"/>
      <c r="Q672" s="3">
        <v>6</v>
      </c>
      <c r="R672" s="3" t="s">
        <v>5703</v>
      </c>
      <c r="S672" s="3" t="s">
        <v>44</v>
      </c>
      <c r="T672" s="3" t="s">
        <v>5704</v>
      </c>
      <c r="U672" s="3">
        <v>8</v>
      </c>
      <c r="V672" s="3" t="s">
        <v>5705</v>
      </c>
      <c r="W672" s="3">
        <v>8</v>
      </c>
      <c r="X672" s="3" t="s">
        <v>5706</v>
      </c>
      <c r="Y672" s="3">
        <v>4</v>
      </c>
      <c r="Z672" s="5"/>
      <c r="AA672" s="3">
        <v>3</v>
      </c>
      <c r="AB672" s="3">
        <v>80</v>
      </c>
      <c r="AC672" s="3" t="s">
        <v>5707</v>
      </c>
      <c r="AD672" s="3">
        <v>2</v>
      </c>
      <c r="AE672" s="3" t="s">
        <v>5708</v>
      </c>
      <c r="AF672" s="3" t="s">
        <v>56</v>
      </c>
      <c r="AG672" s="3" t="s">
        <v>5709</v>
      </c>
      <c r="AH672" s="3" t="s">
        <v>58</v>
      </c>
      <c r="AI672" s="5"/>
      <c r="AJ672" s="5"/>
      <c r="AK672" s="3">
        <v>2</v>
      </c>
      <c r="AL672" s="3" t="s">
        <v>5710</v>
      </c>
      <c r="AM672" s="3" t="s">
        <v>5711</v>
      </c>
      <c r="AN672" s="3"/>
      <c r="AO672" s="3"/>
      <c r="AP672" s="1">
        <f t="shared" si="212"/>
        <v>5</v>
      </c>
      <c r="AQ672" s="1">
        <f t="shared" si="213"/>
        <v>7</v>
      </c>
      <c r="AR672" s="1">
        <f t="shared" si="214"/>
        <v>10</v>
      </c>
      <c r="AS672" s="1">
        <f t="shared" si="215"/>
        <v>6</v>
      </c>
      <c r="AT672" s="1">
        <f t="shared" si="216"/>
        <v>5</v>
      </c>
      <c r="AU672" s="1">
        <f t="shared" si="217"/>
        <v>8</v>
      </c>
      <c r="AV672" s="1">
        <f t="shared" si="218"/>
        <v>8</v>
      </c>
      <c r="AW672" s="1">
        <f t="shared" si="219"/>
        <v>4</v>
      </c>
      <c r="AX672" s="1">
        <f t="shared" si="220"/>
        <v>3</v>
      </c>
      <c r="AY672" s="1">
        <f t="shared" si="221"/>
        <v>2</v>
      </c>
      <c r="AZ672" s="1">
        <f t="shared" si="222"/>
        <v>5</v>
      </c>
      <c r="BA672" s="1">
        <f t="shared" si="223"/>
        <v>0</v>
      </c>
      <c r="BB672" s="1">
        <f t="shared" si="224"/>
        <v>2</v>
      </c>
      <c r="BC672" s="21">
        <f t="shared" si="209"/>
        <v>6.6</v>
      </c>
      <c r="BD672" s="21">
        <f t="shared" si="210"/>
        <v>7.333333333333333</v>
      </c>
      <c r="BE672" s="21">
        <f t="shared" si="211"/>
        <v>2.1666666666666665</v>
      </c>
      <c r="BF672" s="21">
        <f t="shared" si="208"/>
        <v>5.4</v>
      </c>
      <c r="BG672" s="3" t="s">
        <v>5616</v>
      </c>
    </row>
    <row r="673" spans="1:59" ht="13" x14ac:dyDescent="0.15">
      <c r="A673" s="2">
        <v>43331.863386076388</v>
      </c>
      <c r="B673" s="3" t="s">
        <v>29</v>
      </c>
      <c r="C673" s="3" t="s">
        <v>5634</v>
      </c>
      <c r="D673" s="3" t="s">
        <v>5616</v>
      </c>
      <c r="E673" s="58" t="s">
        <v>5617</v>
      </c>
      <c r="F673" s="3" t="s">
        <v>147</v>
      </c>
      <c r="G673" s="3" t="s">
        <v>5712</v>
      </c>
      <c r="H673" s="3" t="s">
        <v>264</v>
      </c>
      <c r="I673" s="3">
        <v>8</v>
      </c>
      <c r="J673" s="3" t="s">
        <v>5713</v>
      </c>
      <c r="K673" s="3">
        <v>6</v>
      </c>
      <c r="L673" s="4">
        <v>2.4</v>
      </c>
      <c r="M673" s="4">
        <v>1.5</v>
      </c>
      <c r="N673" s="3" t="s">
        <v>5714</v>
      </c>
      <c r="O673" s="3" t="s">
        <v>87</v>
      </c>
      <c r="P673" s="5"/>
      <c r="Q673" s="3" t="s">
        <v>42</v>
      </c>
      <c r="R673" s="3" t="s">
        <v>5715</v>
      </c>
      <c r="S673" s="3" t="s">
        <v>560</v>
      </c>
      <c r="T673" s="5"/>
      <c r="U673" s="3">
        <v>8</v>
      </c>
      <c r="V673" s="3" t="s">
        <v>5716</v>
      </c>
      <c r="W673" s="3">
        <v>9</v>
      </c>
      <c r="X673" s="3" t="s">
        <v>5717</v>
      </c>
      <c r="Y673" s="3" t="s">
        <v>50</v>
      </c>
      <c r="Z673" s="5"/>
      <c r="AA673" s="3">
        <v>8</v>
      </c>
      <c r="AB673" s="3">
        <v>67</v>
      </c>
      <c r="AC673" s="5"/>
      <c r="AD673" s="3">
        <v>3</v>
      </c>
      <c r="AE673" s="3" t="s">
        <v>5718</v>
      </c>
      <c r="AF673" s="3" t="s">
        <v>552</v>
      </c>
      <c r="AG673" s="5"/>
      <c r="AH673" s="3" t="s">
        <v>58</v>
      </c>
      <c r="AI673" s="3">
        <v>0</v>
      </c>
      <c r="AJ673" s="5"/>
      <c r="AK673" s="3">
        <v>3</v>
      </c>
      <c r="AL673" s="3" t="s">
        <v>5719</v>
      </c>
      <c r="AM673" s="3" t="s">
        <v>5720</v>
      </c>
      <c r="AN673" s="3"/>
      <c r="AO673" s="3"/>
      <c r="AP673" s="1">
        <f t="shared" si="212"/>
        <v>8</v>
      </c>
      <c r="AQ673" s="1">
        <f t="shared" si="213"/>
        <v>6</v>
      </c>
      <c r="AR673" s="1">
        <f t="shared" si="214"/>
        <v>10</v>
      </c>
      <c r="AS673" s="1">
        <f t="shared" si="215"/>
        <v>5</v>
      </c>
      <c r="AT673" s="1">
        <f t="shared" si="216"/>
        <v>10</v>
      </c>
      <c r="AU673" s="1">
        <f t="shared" si="217"/>
        <v>8</v>
      </c>
      <c r="AV673" s="1">
        <f t="shared" si="218"/>
        <v>9</v>
      </c>
      <c r="AW673" s="1">
        <f t="shared" si="219"/>
        <v>0</v>
      </c>
      <c r="AX673" s="1">
        <f t="shared" si="220"/>
        <v>8</v>
      </c>
      <c r="AY673" s="1">
        <f t="shared" si="221"/>
        <v>3</v>
      </c>
      <c r="AZ673" s="1">
        <f t="shared" si="222"/>
        <v>0</v>
      </c>
      <c r="BA673" s="1">
        <f t="shared" si="223"/>
        <v>0</v>
      </c>
      <c r="BB673" s="1">
        <f t="shared" si="224"/>
        <v>3</v>
      </c>
      <c r="BC673" s="21">
        <f t="shared" si="209"/>
        <v>7.8</v>
      </c>
      <c r="BD673" s="21">
        <f t="shared" si="210"/>
        <v>7</v>
      </c>
      <c r="BE673" s="21">
        <f t="shared" si="211"/>
        <v>3.1666666666666665</v>
      </c>
      <c r="BF673" s="21">
        <f t="shared" ref="BF673:BF736" si="225">((AP673*3)+(AQ673*3)+(AR673*3)+(AS673*3)+(AT673*3)+(AU673*3)+(AV673*2)+(AW673*1)+(AX673*2)+(AY673*1)+(AZ673*1)+(BA673*2)+(BB673*3))/30</f>
        <v>6.2333333333333334</v>
      </c>
      <c r="BG673" s="3" t="s">
        <v>5616</v>
      </c>
    </row>
    <row r="674" spans="1:59" ht="13" x14ac:dyDescent="0.15">
      <c r="A674" s="2">
        <v>43332.85960625</v>
      </c>
      <c r="B674" s="3" t="s">
        <v>29</v>
      </c>
      <c r="C674" s="3" t="s">
        <v>5721</v>
      </c>
      <c r="D674" s="3" t="s">
        <v>5616</v>
      </c>
      <c r="E674" s="58" t="s">
        <v>5617</v>
      </c>
      <c r="F674" s="3" t="s">
        <v>178</v>
      </c>
      <c r="G674" s="3" t="s">
        <v>5722</v>
      </c>
      <c r="H674" s="3" t="s">
        <v>66</v>
      </c>
      <c r="I674" s="3">
        <v>8</v>
      </c>
      <c r="J674" s="5"/>
      <c r="K674" s="3">
        <v>8</v>
      </c>
      <c r="L674" s="5"/>
      <c r="M674" s="5"/>
      <c r="N674" s="5"/>
      <c r="O674" s="3">
        <v>8</v>
      </c>
      <c r="P674" s="5"/>
      <c r="Q674" s="3">
        <v>7</v>
      </c>
      <c r="R674" s="5"/>
      <c r="S674" s="3" t="s">
        <v>44</v>
      </c>
      <c r="T674" s="5"/>
      <c r="U674" s="3" t="s">
        <v>46</v>
      </c>
      <c r="V674" s="5"/>
      <c r="W674" s="3">
        <v>6</v>
      </c>
      <c r="X674" s="5"/>
      <c r="Y674" s="3" t="s">
        <v>92</v>
      </c>
      <c r="Z674" s="5"/>
      <c r="AA674" s="3" t="s">
        <v>52</v>
      </c>
      <c r="AB674" s="5"/>
      <c r="AC674" s="5"/>
      <c r="AD674" s="3" t="s">
        <v>54</v>
      </c>
      <c r="AE674" s="5"/>
      <c r="AF674" s="3">
        <v>6</v>
      </c>
      <c r="AG674" s="5"/>
      <c r="AH674" s="3">
        <v>7</v>
      </c>
      <c r="AI674" s="5"/>
      <c r="AJ674" s="5"/>
      <c r="AK674" s="3">
        <v>6</v>
      </c>
      <c r="AL674" s="5"/>
      <c r="AM674" s="5"/>
      <c r="AN674" s="5"/>
      <c r="AO674" s="5"/>
      <c r="AP674" s="1">
        <f t="shared" si="212"/>
        <v>8</v>
      </c>
      <c r="AQ674" s="1">
        <f t="shared" si="213"/>
        <v>8</v>
      </c>
      <c r="AR674" s="1">
        <f t="shared" si="214"/>
        <v>8</v>
      </c>
      <c r="AS674" s="1">
        <f t="shared" si="215"/>
        <v>7</v>
      </c>
      <c r="AT674" s="1">
        <f t="shared" si="216"/>
        <v>5</v>
      </c>
      <c r="AU674" s="1">
        <f t="shared" si="217"/>
        <v>5</v>
      </c>
      <c r="AV674" s="1">
        <f t="shared" si="218"/>
        <v>6</v>
      </c>
      <c r="AW674" s="1">
        <f t="shared" si="219"/>
        <v>5</v>
      </c>
      <c r="AX674" s="1">
        <f t="shared" si="220"/>
        <v>5</v>
      </c>
      <c r="AY674" s="1">
        <f t="shared" si="221"/>
        <v>5</v>
      </c>
      <c r="AZ674" s="1">
        <f t="shared" si="222"/>
        <v>6</v>
      </c>
      <c r="BA674" s="1">
        <f t="shared" si="223"/>
        <v>7</v>
      </c>
      <c r="BB674" s="1">
        <f t="shared" si="224"/>
        <v>6</v>
      </c>
      <c r="BC674" s="21">
        <f t="shared" si="209"/>
        <v>7.2</v>
      </c>
      <c r="BD674" s="21">
        <f t="shared" si="210"/>
        <v>5.333333333333333</v>
      </c>
      <c r="BE674" s="21">
        <f t="shared" si="211"/>
        <v>5.833333333333333</v>
      </c>
      <c r="BF674" s="21">
        <f t="shared" si="225"/>
        <v>6.4333333333333336</v>
      </c>
      <c r="BG674" s="3" t="s">
        <v>5616</v>
      </c>
    </row>
    <row r="675" spans="1:59" ht="13" x14ac:dyDescent="0.15">
      <c r="A675" s="2">
        <v>43332.861786064816</v>
      </c>
      <c r="B675" s="3" t="s">
        <v>29</v>
      </c>
      <c r="C675" s="3" t="s">
        <v>5721</v>
      </c>
      <c r="D675" s="3" t="s">
        <v>5616</v>
      </c>
      <c r="E675" s="58" t="s">
        <v>5617</v>
      </c>
      <c r="F675" s="3" t="s">
        <v>33</v>
      </c>
      <c r="G675" s="3" t="s">
        <v>5723</v>
      </c>
      <c r="H675" s="3" t="s">
        <v>264</v>
      </c>
      <c r="I675" s="3">
        <v>8</v>
      </c>
      <c r="J675" s="5"/>
      <c r="K675" s="3" t="s">
        <v>68</v>
      </c>
      <c r="L675" s="5"/>
      <c r="M675" s="5"/>
      <c r="N675" s="5"/>
      <c r="O675" s="3" t="s">
        <v>87</v>
      </c>
      <c r="P675" s="5"/>
      <c r="Q675" s="3">
        <v>8</v>
      </c>
      <c r="R675" s="5"/>
      <c r="S675" s="3">
        <v>8</v>
      </c>
      <c r="T675" s="5"/>
      <c r="U675" s="3">
        <v>7</v>
      </c>
      <c r="V675" s="5"/>
      <c r="W675" s="3">
        <v>7</v>
      </c>
      <c r="X675" s="5"/>
      <c r="Y675" s="3" t="s">
        <v>50</v>
      </c>
      <c r="Z675" s="5"/>
      <c r="AA675" s="3" t="s">
        <v>291</v>
      </c>
      <c r="AB675" s="5"/>
      <c r="AC675" s="5"/>
      <c r="AD675" s="3">
        <v>9</v>
      </c>
      <c r="AE675" s="5"/>
      <c r="AF675" s="3">
        <v>9</v>
      </c>
      <c r="AG675" s="5"/>
      <c r="AH675" s="3">
        <v>8</v>
      </c>
      <c r="AI675" s="5"/>
      <c r="AJ675" s="5"/>
      <c r="AK675" s="3" t="s">
        <v>60</v>
      </c>
      <c r="AL675" s="5"/>
      <c r="AM675" s="5"/>
      <c r="AN675" s="5"/>
      <c r="AO675" s="5"/>
      <c r="AP675" s="1">
        <f t="shared" si="212"/>
        <v>8</v>
      </c>
      <c r="AQ675" s="1">
        <f t="shared" si="213"/>
        <v>10</v>
      </c>
      <c r="AR675" s="1">
        <f t="shared" si="214"/>
        <v>10</v>
      </c>
      <c r="AS675" s="1">
        <f t="shared" si="215"/>
        <v>8</v>
      </c>
      <c r="AT675" s="1">
        <f t="shared" si="216"/>
        <v>8</v>
      </c>
      <c r="AU675" s="1">
        <f t="shared" si="217"/>
        <v>7</v>
      </c>
      <c r="AV675" s="1">
        <f t="shared" si="218"/>
        <v>7</v>
      </c>
      <c r="AW675" s="1">
        <f t="shared" si="219"/>
        <v>0</v>
      </c>
      <c r="AX675" s="1">
        <f t="shared" si="220"/>
        <v>10</v>
      </c>
      <c r="AY675" s="1">
        <f t="shared" si="221"/>
        <v>9</v>
      </c>
      <c r="AZ675" s="1">
        <f t="shared" si="222"/>
        <v>9</v>
      </c>
      <c r="BA675" s="1">
        <f t="shared" si="223"/>
        <v>8</v>
      </c>
      <c r="BB675" s="1">
        <f t="shared" si="224"/>
        <v>10</v>
      </c>
      <c r="BC675" s="21">
        <f t="shared" si="209"/>
        <v>8.8000000000000007</v>
      </c>
      <c r="BD675" s="21">
        <f t="shared" si="210"/>
        <v>5.833333333333333</v>
      </c>
      <c r="BE675" s="21">
        <f t="shared" si="211"/>
        <v>9</v>
      </c>
      <c r="BF675" s="21">
        <f t="shared" si="225"/>
        <v>8.3666666666666671</v>
      </c>
      <c r="BG675" s="3" t="s">
        <v>5616</v>
      </c>
    </row>
    <row r="676" spans="1:59" ht="13" x14ac:dyDescent="0.15">
      <c r="A676" s="2">
        <v>43332.86353368056</v>
      </c>
      <c r="B676" s="3" t="s">
        <v>29</v>
      </c>
      <c r="C676" s="3" t="s">
        <v>5721</v>
      </c>
      <c r="D676" s="3" t="s">
        <v>5616</v>
      </c>
      <c r="E676" s="58" t="s">
        <v>5617</v>
      </c>
      <c r="F676" s="3" t="s">
        <v>211</v>
      </c>
      <c r="G676" s="3" t="s">
        <v>5724</v>
      </c>
      <c r="H676" s="3" t="s">
        <v>35</v>
      </c>
      <c r="I676" s="3">
        <v>8</v>
      </c>
      <c r="J676" s="5"/>
      <c r="K676" s="3">
        <v>6</v>
      </c>
      <c r="L676" s="5"/>
      <c r="M676" s="5"/>
      <c r="N676" s="5"/>
      <c r="O676" s="3">
        <v>8</v>
      </c>
      <c r="P676" s="5"/>
      <c r="Q676" s="3" t="s">
        <v>42</v>
      </c>
      <c r="R676" s="5"/>
      <c r="S676" s="3">
        <v>8</v>
      </c>
      <c r="T676" s="5"/>
      <c r="U676" s="3">
        <v>6</v>
      </c>
      <c r="V676" s="5"/>
      <c r="W676" s="3">
        <v>7</v>
      </c>
      <c r="X676" s="5"/>
      <c r="Y676" s="3">
        <v>8</v>
      </c>
      <c r="Z676" s="5"/>
      <c r="AA676" s="3" t="s">
        <v>52</v>
      </c>
      <c r="AB676" s="5"/>
      <c r="AC676" s="5"/>
      <c r="AD676" s="3" t="s">
        <v>54</v>
      </c>
      <c r="AE676" s="5"/>
      <c r="AF676" s="3">
        <v>9</v>
      </c>
      <c r="AG676" s="5"/>
      <c r="AH676" s="3">
        <v>9</v>
      </c>
      <c r="AI676" s="5"/>
      <c r="AJ676" s="5"/>
      <c r="AK676" s="3" t="s">
        <v>111</v>
      </c>
      <c r="AL676" s="5"/>
      <c r="AM676" s="5"/>
      <c r="AN676" s="5"/>
      <c r="AO676" s="5"/>
      <c r="AP676" s="1">
        <f t="shared" si="212"/>
        <v>8</v>
      </c>
      <c r="AQ676" s="1">
        <f t="shared" si="213"/>
        <v>6</v>
      </c>
      <c r="AR676" s="1">
        <f t="shared" si="214"/>
        <v>8</v>
      </c>
      <c r="AS676" s="1">
        <f t="shared" si="215"/>
        <v>5</v>
      </c>
      <c r="AT676" s="1">
        <f t="shared" si="216"/>
        <v>8</v>
      </c>
      <c r="AU676" s="1">
        <f t="shared" si="217"/>
        <v>6</v>
      </c>
      <c r="AV676" s="1">
        <f t="shared" si="218"/>
        <v>7</v>
      </c>
      <c r="AW676" s="1">
        <f t="shared" si="219"/>
        <v>8</v>
      </c>
      <c r="AX676" s="1">
        <f t="shared" si="220"/>
        <v>5</v>
      </c>
      <c r="AY676" s="1">
        <f t="shared" si="221"/>
        <v>5</v>
      </c>
      <c r="AZ676" s="1">
        <f t="shared" si="222"/>
        <v>9</v>
      </c>
      <c r="BA676" s="1">
        <f t="shared" si="223"/>
        <v>9</v>
      </c>
      <c r="BB676" s="1">
        <f t="shared" si="224"/>
        <v>5</v>
      </c>
      <c r="BC676" s="21">
        <f t="shared" si="209"/>
        <v>7</v>
      </c>
      <c r="BD676" s="21">
        <f t="shared" si="210"/>
        <v>6.666666666666667</v>
      </c>
      <c r="BE676" s="21">
        <f t="shared" si="211"/>
        <v>7</v>
      </c>
      <c r="BF676" s="21">
        <f t="shared" si="225"/>
        <v>6.7333333333333334</v>
      </c>
      <c r="BG676" s="3" t="s">
        <v>5616</v>
      </c>
    </row>
    <row r="677" spans="1:59" ht="13" x14ac:dyDescent="0.15">
      <c r="A677" s="2">
        <v>43332.865047384257</v>
      </c>
      <c r="B677" s="3" t="s">
        <v>29</v>
      </c>
      <c r="C677" s="3" t="s">
        <v>5721</v>
      </c>
      <c r="D677" s="3" t="s">
        <v>5616</v>
      </c>
      <c r="E677" s="58" t="s">
        <v>5617</v>
      </c>
      <c r="F677" s="3" t="s">
        <v>147</v>
      </c>
      <c r="G677" s="3" t="s">
        <v>5725</v>
      </c>
      <c r="H677" s="3" t="s">
        <v>66</v>
      </c>
      <c r="I677" s="3" t="s">
        <v>36</v>
      </c>
      <c r="J677" s="5"/>
      <c r="K677" s="3">
        <v>7</v>
      </c>
      <c r="L677" s="5"/>
      <c r="M677" s="5"/>
      <c r="N677" s="5"/>
      <c r="O677" s="3" t="s">
        <v>40</v>
      </c>
      <c r="P677" s="5"/>
      <c r="Q677" s="3">
        <v>2</v>
      </c>
      <c r="R677" s="5"/>
      <c r="S677" s="3" t="s">
        <v>44</v>
      </c>
      <c r="T677" s="5"/>
      <c r="U677" s="3">
        <v>7</v>
      </c>
      <c r="V677" s="5"/>
      <c r="W677" s="3">
        <v>7</v>
      </c>
      <c r="X677" s="5"/>
      <c r="Y677" s="3" t="s">
        <v>92</v>
      </c>
      <c r="Z677" s="5"/>
      <c r="AA677" s="3" t="s">
        <v>52</v>
      </c>
      <c r="AB677" s="5"/>
      <c r="AC677" s="5"/>
      <c r="AD677" s="3" t="s">
        <v>54</v>
      </c>
      <c r="AE677" s="5"/>
      <c r="AF677" s="3">
        <v>4</v>
      </c>
      <c r="AG677" s="5"/>
      <c r="AH677" s="3">
        <v>6</v>
      </c>
      <c r="AI677" s="5"/>
      <c r="AJ677" s="5"/>
      <c r="AK677" s="3">
        <v>3</v>
      </c>
      <c r="AL677" s="5"/>
      <c r="AM677" s="5"/>
      <c r="AN677" s="5"/>
      <c r="AO677" s="5"/>
      <c r="AP677" s="1">
        <f t="shared" si="212"/>
        <v>5</v>
      </c>
      <c r="AQ677" s="1">
        <f t="shared" si="213"/>
        <v>7</v>
      </c>
      <c r="AR677" s="1">
        <f t="shared" si="214"/>
        <v>5</v>
      </c>
      <c r="AS677" s="1">
        <f t="shared" si="215"/>
        <v>2</v>
      </c>
      <c r="AT677" s="1">
        <f t="shared" si="216"/>
        <v>5</v>
      </c>
      <c r="AU677" s="1">
        <f t="shared" si="217"/>
        <v>7</v>
      </c>
      <c r="AV677" s="1">
        <f t="shared" si="218"/>
        <v>7</v>
      </c>
      <c r="AW677" s="1">
        <f t="shared" si="219"/>
        <v>5</v>
      </c>
      <c r="AX677" s="1">
        <f t="shared" si="220"/>
        <v>5</v>
      </c>
      <c r="AY677" s="1">
        <f t="shared" si="221"/>
        <v>5</v>
      </c>
      <c r="AZ677" s="1">
        <f t="shared" si="222"/>
        <v>4</v>
      </c>
      <c r="BA677" s="1">
        <f t="shared" si="223"/>
        <v>6</v>
      </c>
      <c r="BB677" s="1">
        <f t="shared" si="224"/>
        <v>3</v>
      </c>
      <c r="BC677" s="21">
        <f t="shared" si="209"/>
        <v>4.8</v>
      </c>
      <c r="BD677" s="21">
        <f t="shared" si="210"/>
        <v>6.666666666666667</v>
      </c>
      <c r="BE677" s="21">
        <f t="shared" si="211"/>
        <v>5.166666666666667</v>
      </c>
      <c r="BF677" s="21">
        <f t="shared" si="225"/>
        <v>5.0666666666666664</v>
      </c>
      <c r="BG677" s="3" t="s">
        <v>5616</v>
      </c>
    </row>
    <row r="678" spans="1:59" ht="13" x14ac:dyDescent="0.15">
      <c r="A678" s="2">
        <v>43332.866799583338</v>
      </c>
      <c r="B678" s="3" t="s">
        <v>29</v>
      </c>
      <c r="C678" s="3" t="s">
        <v>5721</v>
      </c>
      <c r="D678" s="3" t="s">
        <v>5616</v>
      </c>
      <c r="E678" s="58" t="s">
        <v>5617</v>
      </c>
      <c r="F678" s="3" t="s">
        <v>100</v>
      </c>
      <c r="G678" s="3" t="s">
        <v>5726</v>
      </c>
      <c r="H678" s="3" t="s">
        <v>66</v>
      </c>
      <c r="I678" s="3">
        <v>6</v>
      </c>
      <c r="J678" s="5"/>
      <c r="K678" s="3" t="s">
        <v>38</v>
      </c>
      <c r="L678" s="5"/>
      <c r="M678" s="5"/>
      <c r="N678" s="5"/>
      <c r="O678" s="3">
        <v>7</v>
      </c>
      <c r="P678" s="5"/>
      <c r="Q678" s="3">
        <v>4</v>
      </c>
      <c r="R678" s="5"/>
      <c r="S678" s="3">
        <v>4</v>
      </c>
      <c r="T678" s="5"/>
      <c r="U678" s="3" t="s">
        <v>46</v>
      </c>
      <c r="V678" s="5"/>
      <c r="W678" s="3">
        <v>6</v>
      </c>
      <c r="X678" s="5"/>
      <c r="Y678" s="3">
        <v>2</v>
      </c>
      <c r="Z678" s="5"/>
      <c r="AA678" s="3" t="s">
        <v>777</v>
      </c>
      <c r="AB678" s="5"/>
      <c r="AC678" s="5"/>
      <c r="AD678" s="3">
        <v>3</v>
      </c>
      <c r="AE678" s="5"/>
      <c r="AF678" s="3">
        <v>3</v>
      </c>
      <c r="AG678" s="5"/>
      <c r="AH678" s="3">
        <v>3</v>
      </c>
      <c r="AI678" s="5"/>
      <c r="AJ678" s="5"/>
      <c r="AK678" s="3">
        <v>2</v>
      </c>
      <c r="AL678" s="5"/>
      <c r="AM678" s="5"/>
      <c r="AN678" s="5"/>
      <c r="AO678" s="5"/>
      <c r="AP678" s="1">
        <f t="shared" si="212"/>
        <v>6</v>
      </c>
      <c r="AQ678" s="1">
        <f t="shared" si="213"/>
        <v>5</v>
      </c>
      <c r="AR678" s="1">
        <f t="shared" si="214"/>
        <v>7</v>
      </c>
      <c r="AS678" s="1">
        <f t="shared" si="215"/>
        <v>4</v>
      </c>
      <c r="AT678" s="1">
        <f t="shared" si="216"/>
        <v>4</v>
      </c>
      <c r="AU678" s="1">
        <f t="shared" si="217"/>
        <v>5</v>
      </c>
      <c r="AV678" s="1">
        <f t="shared" si="218"/>
        <v>6</v>
      </c>
      <c r="AW678" s="1">
        <f t="shared" si="219"/>
        <v>2</v>
      </c>
      <c r="AX678" s="1">
        <f t="shared" si="220"/>
        <v>0</v>
      </c>
      <c r="AY678" s="1">
        <f t="shared" si="221"/>
        <v>3</v>
      </c>
      <c r="AZ678" s="1">
        <f t="shared" si="222"/>
        <v>3</v>
      </c>
      <c r="BA678" s="1">
        <f t="shared" si="223"/>
        <v>3</v>
      </c>
      <c r="BB678" s="1">
        <f t="shared" si="224"/>
        <v>2</v>
      </c>
      <c r="BC678" s="21">
        <f t="shared" si="209"/>
        <v>5.2</v>
      </c>
      <c r="BD678" s="21">
        <f t="shared" si="210"/>
        <v>4.833333333333333</v>
      </c>
      <c r="BE678" s="21">
        <f t="shared" si="211"/>
        <v>2</v>
      </c>
      <c r="BF678" s="21">
        <f t="shared" si="225"/>
        <v>4.166666666666667</v>
      </c>
      <c r="BG678" s="3" t="s">
        <v>5616</v>
      </c>
    </row>
    <row r="679" spans="1:59" ht="13" x14ac:dyDescent="0.15">
      <c r="A679" s="2">
        <v>43586.159127847219</v>
      </c>
      <c r="B679" s="3" t="s">
        <v>29</v>
      </c>
      <c r="C679" s="3" t="s">
        <v>5727</v>
      </c>
      <c r="D679" s="3" t="s">
        <v>5616</v>
      </c>
      <c r="E679" s="58" t="s">
        <v>5617</v>
      </c>
      <c r="F679" s="3" t="s">
        <v>187</v>
      </c>
      <c r="G679" s="3" t="s">
        <v>5728</v>
      </c>
      <c r="H679" s="3" t="s">
        <v>35</v>
      </c>
      <c r="I679" s="3" t="s">
        <v>36</v>
      </c>
      <c r="J679" s="3" t="s">
        <v>5729</v>
      </c>
      <c r="K679" s="3" t="s">
        <v>381</v>
      </c>
      <c r="L679" s="3">
        <v>1</v>
      </c>
      <c r="M679" s="5"/>
      <c r="N679" s="5"/>
      <c r="O679" s="3" t="s">
        <v>40</v>
      </c>
      <c r="P679" s="3" t="s">
        <v>5730</v>
      </c>
      <c r="Q679" s="3" t="s">
        <v>226</v>
      </c>
      <c r="R679" s="3" t="s">
        <v>5731</v>
      </c>
      <c r="S679" s="3" t="s">
        <v>90</v>
      </c>
      <c r="T679" s="5"/>
      <c r="U679" s="3" t="s">
        <v>91</v>
      </c>
      <c r="V679" s="5"/>
      <c r="W679" s="3" t="s">
        <v>48</v>
      </c>
      <c r="X679" s="5"/>
      <c r="Y679" s="3" t="s">
        <v>50</v>
      </c>
      <c r="Z679" s="5"/>
      <c r="AA679" s="3" t="s">
        <v>52</v>
      </c>
      <c r="AB679" s="3">
        <v>75</v>
      </c>
      <c r="AC679" s="3" t="s">
        <v>5732</v>
      </c>
      <c r="AD679" s="3" t="s">
        <v>54</v>
      </c>
      <c r="AE679" s="3" t="s">
        <v>5733</v>
      </c>
      <c r="AF679" s="3" t="s">
        <v>275</v>
      </c>
      <c r="AG679" s="5"/>
      <c r="AH679" s="3" t="s">
        <v>197</v>
      </c>
      <c r="AI679" s="3">
        <v>3</v>
      </c>
      <c r="AJ679" s="5"/>
      <c r="AK679" s="3">
        <v>6</v>
      </c>
      <c r="AL679" s="3" t="s">
        <v>5734</v>
      </c>
      <c r="AM679" s="3" t="s">
        <v>5735</v>
      </c>
      <c r="AN679" s="3" t="s">
        <v>5736</v>
      </c>
      <c r="AO679" s="6">
        <v>0.71666666666715173</v>
      </c>
      <c r="AP679" s="1">
        <f t="shared" si="212"/>
        <v>5</v>
      </c>
      <c r="AQ679" s="1">
        <f t="shared" si="213"/>
        <v>0</v>
      </c>
      <c r="AR679" s="1">
        <f t="shared" si="214"/>
        <v>5</v>
      </c>
      <c r="AS679" s="1">
        <f t="shared" si="215"/>
        <v>10</v>
      </c>
      <c r="AT679" s="1">
        <f t="shared" si="216"/>
        <v>0</v>
      </c>
      <c r="AU679" s="1">
        <f t="shared" si="217"/>
        <v>0</v>
      </c>
      <c r="AV679" s="1">
        <f t="shared" si="218"/>
        <v>0</v>
      </c>
      <c r="AW679" s="1">
        <f t="shared" si="219"/>
        <v>0</v>
      </c>
      <c r="AX679" s="1">
        <f t="shared" si="220"/>
        <v>5</v>
      </c>
      <c r="AY679" s="1">
        <f t="shared" si="221"/>
        <v>5</v>
      </c>
      <c r="AZ679" s="1">
        <f t="shared" si="222"/>
        <v>0</v>
      </c>
      <c r="BA679" s="1">
        <f t="shared" si="223"/>
        <v>5</v>
      </c>
      <c r="BB679" s="1">
        <f t="shared" si="224"/>
        <v>6</v>
      </c>
      <c r="BC679" s="21">
        <f t="shared" si="209"/>
        <v>4</v>
      </c>
      <c r="BD679" s="21">
        <f t="shared" si="210"/>
        <v>0</v>
      </c>
      <c r="BE679" s="21">
        <f t="shared" si="211"/>
        <v>4.166666666666667</v>
      </c>
      <c r="BF679" s="21">
        <f t="shared" si="225"/>
        <v>3.4333333333333331</v>
      </c>
      <c r="BG679" s="3" t="s">
        <v>5616</v>
      </c>
    </row>
    <row r="680" spans="1:59" ht="13" x14ac:dyDescent="0.15">
      <c r="A680" s="2">
        <v>43586.173354259256</v>
      </c>
      <c r="B680" s="3" t="s">
        <v>29</v>
      </c>
      <c r="C680" s="3" t="s">
        <v>5727</v>
      </c>
      <c r="D680" s="3" t="s">
        <v>5616</v>
      </c>
      <c r="E680" s="58" t="s">
        <v>5617</v>
      </c>
      <c r="F680" s="3" t="s">
        <v>100</v>
      </c>
      <c r="G680" s="3" t="s">
        <v>5737</v>
      </c>
      <c r="H680" s="3" t="s">
        <v>35</v>
      </c>
      <c r="I680" s="3" t="s">
        <v>36</v>
      </c>
      <c r="J680" s="3" t="s">
        <v>5738</v>
      </c>
      <c r="K680" s="3" t="s">
        <v>381</v>
      </c>
      <c r="L680" s="39">
        <v>0</v>
      </c>
      <c r="M680" s="54">
        <v>0</v>
      </c>
      <c r="N680" s="5"/>
      <c r="O680" s="3" t="s">
        <v>87</v>
      </c>
      <c r="P680" s="3" t="s">
        <v>5739</v>
      </c>
      <c r="Q680" s="3" t="s">
        <v>181</v>
      </c>
      <c r="R680" s="5"/>
      <c r="S680" s="3" t="s">
        <v>90</v>
      </c>
      <c r="T680" s="5"/>
      <c r="U680" s="3" t="s">
        <v>91</v>
      </c>
      <c r="V680" s="5"/>
      <c r="W680" s="3" t="s">
        <v>48</v>
      </c>
      <c r="X680" s="5"/>
      <c r="Y680" s="3" t="s">
        <v>50</v>
      </c>
      <c r="Z680" s="5"/>
      <c r="AA680" s="3" t="s">
        <v>52</v>
      </c>
      <c r="AB680" s="3">
        <v>75</v>
      </c>
      <c r="AC680" s="5"/>
      <c r="AD680" s="3" t="s">
        <v>54</v>
      </c>
      <c r="AE680" s="5"/>
      <c r="AF680" s="3">
        <v>4</v>
      </c>
      <c r="AG680" s="3" t="s">
        <v>5740</v>
      </c>
      <c r="AH680" s="3" t="s">
        <v>58</v>
      </c>
      <c r="AI680" s="3">
        <v>0</v>
      </c>
      <c r="AJ680" s="5"/>
      <c r="AK680" s="3" t="s">
        <v>60</v>
      </c>
      <c r="AL680" s="3" t="s">
        <v>5741</v>
      </c>
      <c r="AM680" s="11" t="s">
        <v>5742</v>
      </c>
      <c r="AN680" s="3" t="s">
        <v>5736</v>
      </c>
      <c r="AO680" s="6">
        <v>0.52222222222189885</v>
      </c>
      <c r="AP680" s="1">
        <f t="shared" si="212"/>
        <v>5</v>
      </c>
      <c r="AQ680" s="1">
        <f t="shared" si="213"/>
        <v>0</v>
      </c>
      <c r="AR680" s="1">
        <f t="shared" si="214"/>
        <v>10</v>
      </c>
      <c r="AS680" s="1">
        <f t="shared" si="215"/>
        <v>0</v>
      </c>
      <c r="AT680" s="1">
        <f t="shared" si="216"/>
        <v>0</v>
      </c>
      <c r="AU680" s="1">
        <f t="shared" si="217"/>
        <v>0</v>
      </c>
      <c r="AV680" s="1">
        <f t="shared" si="218"/>
        <v>0</v>
      </c>
      <c r="AW680" s="1">
        <f t="shared" si="219"/>
        <v>0</v>
      </c>
      <c r="AX680" s="1">
        <f t="shared" si="220"/>
        <v>5</v>
      </c>
      <c r="AY680" s="1">
        <f t="shared" si="221"/>
        <v>5</v>
      </c>
      <c r="AZ680" s="1">
        <f t="shared" si="222"/>
        <v>4</v>
      </c>
      <c r="BA680" s="1">
        <f t="shared" si="223"/>
        <v>0</v>
      </c>
      <c r="BB680" s="1">
        <f t="shared" si="224"/>
        <v>10</v>
      </c>
      <c r="BC680" s="21">
        <f t="shared" si="209"/>
        <v>3</v>
      </c>
      <c r="BD680" s="21">
        <f t="shared" si="210"/>
        <v>0</v>
      </c>
      <c r="BE680" s="21">
        <f t="shared" si="211"/>
        <v>3.1666666666666665</v>
      </c>
      <c r="BF680" s="21">
        <f t="shared" si="225"/>
        <v>3.1333333333333333</v>
      </c>
      <c r="BG680" s="3" t="s">
        <v>5616</v>
      </c>
    </row>
    <row r="681" spans="1:59" ht="13" x14ac:dyDescent="0.15">
      <c r="A681" s="2">
        <v>43586.195268738426</v>
      </c>
      <c r="B681" s="3" t="s">
        <v>29</v>
      </c>
      <c r="C681" s="3" t="s">
        <v>5727</v>
      </c>
      <c r="D681" s="3" t="s">
        <v>5616</v>
      </c>
      <c r="E681" s="58" t="s">
        <v>5617</v>
      </c>
      <c r="F681" s="3" t="s">
        <v>187</v>
      </c>
      <c r="G681" s="3" t="s">
        <v>5743</v>
      </c>
      <c r="H681" s="3" t="s">
        <v>35</v>
      </c>
      <c r="I681" s="3" t="s">
        <v>223</v>
      </c>
      <c r="J681" s="5"/>
      <c r="K681" s="3" t="s">
        <v>68</v>
      </c>
      <c r="L681" s="3">
        <v>12</v>
      </c>
      <c r="M681" s="3">
        <v>12</v>
      </c>
      <c r="N681" s="3" t="s">
        <v>5744</v>
      </c>
      <c r="O681" s="3" t="s">
        <v>87</v>
      </c>
      <c r="P681" s="5"/>
      <c r="Q681" s="3" t="s">
        <v>226</v>
      </c>
      <c r="R681" s="5"/>
      <c r="S681" s="3" t="s">
        <v>560</v>
      </c>
      <c r="T681" s="5"/>
      <c r="U681" s="3" t="s">
        <v>183</v>
      </c>
      <c r="V681" s="3" t="s">
        <v>5745</v>
      </c>
      <c r="W681" s="3">
        <v>9</v>
      </c>
      <c r="X681" s="5"/>
      <c r="Y681" s="3" t="s">
        <v>50</v>
      </c>
      <c r="Z681" s="5"/>
      <c r="AA681" s="3" t="s">
        <v>291</v>
      </c>
      <c r="AB681" s="3">
        <v>65</v>
      </c>
      <c r="AC681" s="5"/>
      <c r="AD681" s="3">
        <v>7</v>
      </c>
      <c r="AE681" s="5"/>
      <c r="AF681" s="3" t="s">
        <v>208</v>
      </c>
      <c r="AG681" s="3" t="s">
        <v>5746</v>
      </c>
      <c r="AH681" s="3" t="s">
        <v>176</v>
      </c>
      <c r="AI681" s="3">
        <v>12</v>
      </c>
      <c r="AJ681" s="5"/>
      <c r="AK681" s="3" t="s">
        <v>60</v>
      </c>
      <c r="AL681" s="3" t="s">
        <v>5747</v>
      </c>
      <c r="AM681" s="3" t="s">
        <v>5748</v>
      </c>
      <c r="AN681" s="3" t="s">
        <v>5736</v>
      </c>
      <c r="AO681" s="6">
        <v>0.64097222222335404</v>
      </c>
      <c r="AP681" s="1">
        <f t="shared" si="212"/>
        <v>10</v>
      </c>
      <c r="AQ681" s="1">
        <f t="shared" si="213"/>
        <v>10</v>
      </c>
      <c r="AR681" s="1">
        <f t="shared" si="214"/>
        <v>10</v>
      </c>
      <c r="AS681" s="1">
        <f t="shared" si="215"/>
        <v>10</v>
      </c>
      <c r="AT681" s="1">
        <f t="shared" si="216"/>
        <v>10</v>
      </c>
      <c r="AU681" s="1">
        <f t="shared" si="217"/>
        <v>10</v>
      </c>
      <c r="AV681" s="1">
        <f t="shared" si="218"/>
        <v>9</v>
      </c>
      <c r="AW681" s="1">
        <f t="shared" si="219"/>
        <v>0</v>
      </c>
      <c r="AX681" s="1">
        <f t="shared" si="220"/>
        <v>10</v>
      </c>
      <c r="AY681" s="1">
        <f t="shared" si="221"/>
        <v>7</v>
      </c>
      <c r="AZ681" s="1">
        <f t="shared" si="222"/>
        <v>10</v>
      </c>
      <c r="BA681" s="1">
        <f t="shared" si="223"/>
        <v>10</v>
      </c>
      <c r="BB681" s="1">
        <f t="shared" si="224"/>
        <v>10</v>
      </c>
      <c r="BC681" s="21">
        <f t="shared" si="209"/>
        <v>10</v>
      </c>
      <c r="BD681" s="21">
        <f t="shared" si="210"/>
        <v>8</v>
      </c>
      <c r="BE681" s="21">
        <f t="shared" si="211"/>
        <v>9.5</v>
      </c>
      <c r="BF681" s="21">
        <f t="shared" si="225"/>
        <v>9.5</v>
      </c>
      <c r="BG681" s="3" t="s">
        <v>5616</v>
      </c>
    </row>
    <row r="682" spans="1:59" ht="13" x14ac:dyDescent="0.15">
      <c r="A682" s="2">
        <v>43586.204717337961</v>
      </c>
      <c r="B682" s="3" t="s">
        <v>29</v>
      </c>
      <c r="C682" s="3" t="s">
        <v>5727</v>
      </c>
      <c r="D682" s="3" t="s">
        <v>5616</v>
      </c>
      <c r="E682" s="58" t="s">
        <v>5617</v>
      </c>
      <c r="F682" s="3" t="s">
        <v>100</v>
      </c>
      <c r="G682" s="3" t="s">
        <v>5749</v>
      </c>
      <c r="H682" s="3" t="s">
        <v>35</v>
      </c>
      <c r="I682" s="3">
        <v>9</v>
      </c>
      <c r="J682" s="5"/>
      <c r="K682" s="3" t="s">
        <v>68</v>
      </c>
      <c r="L682" s="3">
        <v>12</v>
      </c>
      <c r="M682" s="3">
        <v>5</v>
      </c>
      <c r="N682" s="5"/>
      <c r="O682" s="3" t="s">
        <v>87</v>
      </c>
      <c r="P682" s="5"/>
      <c r="Q682" s="3" t="s">
        <v>226</v>
      </c>
      <c r="R682" s="5"/>
      <c r="S682" s="3" t="s">
        <v>560</v>
      </c>
      <c r="T682" s="5"/>
      <c r="U682" s="3" t="s">
        <v>183</v>
      </c>
      <c r="V682" s="3" t="s">
        <v>5750</v>
      </c>
      <c r="W682" s="3" t="s">
        <v>48</v>
      </c>
      <c r="X682" s="5"/>
      <c r="Y682" s="3" t="s">
        <v>92</v>
      </c>
      <c r="Z682" s="5"/>
      <c r="AA682" s="3">
        <v>6</v>
      </c>
      <c r="AB682" s="3">
        <v>68</v>
      </c>
      <c r="AC682" s="5"/>
      <c r="AD682" s="3">
        <v>6</v>
      </c>
      <c r="AE682" s="5"/>
      <c r="AF682" s="3" t="s">
        <v>56</v>
      </c>
      <c r="AG682" s="5"/>
      <c r="AH682" s="3" t="s">
        <v>197</v>
      </c>
      <c r="AI682" s="3">
        <v>5</v>
      </c>
      <c r="AJ682" s="5"/>
      <c r="AK682" s="3" t="s">
        <v>60</v>
      </c>
      <c r="AL682" s="5"/>
      <c r="AM682" s="3" t="s">
        <v>5751</v>
      </c>
      <c r="AN682" s="3" t="s">
        <v>5736</v>
      </c>
      <c r="AO682" s="6">
        <v>0.69791666666424135</v>
      </c>
      <c r="AP682" s="1">
        <f t="shared" si="212"/>
        <v>9</v>
      </c>
      <c r="AQ682" s="1">
        <f t="shared" si="213"/>
        <v>10</v>
      </c>
      <c r="AR682" s="1">
        <f t="shared" si="214"/>
        <v>10</v>
      </c>
      <c r="AS682" s="1">
        <f t="shared" si="215"/>
        <v>10</v>
      </c>
      <c r="AT682" s="1">
        <f t="shared" si="216"/>
        <v>10</v>
      </c>
      <c r="AU682" s="1">
        <f t="shared" si="217"/>
        <v>10</v>
      </c>
      <c r="AV682" s="1">
        <f t="shared" si="218"/>
        <v>0</v>
      </c>
      <c r="AW682" s="1">
        <f t="shared" si="219"/>
        <v>5</v>
      </c>
      <c r="AX682" s="1">
        <f t="shared" si="220"/>
        <v>6</v>
      </c>
      <c r="AY682" s="1">
        <f t="shared" si="221"/>
        <v>6</v>
      </c>
      <c r="AZ682" s="1">
        <f t="shared" si="222"/>
        <v>5</v>
      </c>
      <c r="BA682" s="1">
        <f t="shared" si="223"/>
        <v>5</v>
      </c>
      <c r="BB682" s="1">
        <f t="shared" si="224"/>
        <v>10</v>
      </c>
      <c r="BC682" s="21">
        <f t="shared" si="209"/>
        <v>9.8000000000000007</v>
      </c>
      <c r="BD682" s="21">
        <f t="shared" si="210"/>
        <v>5.833333333333333</v>
      </c>
      <c r="BE682" s="21">
        <f t="shared" si="211"/>
        <v>5.5</v>
      </c>
      <c r="BF682" s="21">
        <f t="shared" si="225"/>
        <v>8.1666666666666661</v>
      </c>
      <c r="BG682" s="3" t="s">
        <v>5616</v>
      </c>
    </row>
    <row r="683" spans="1:59" ht="13" x14ac:dyDescent="0.15">
      <c r="A683" s="2">
        <v>43324.555616053243</v>
      </c>
      <c r="B683" s="3" t="s">
        <v>29</v>
      </c>
      <c r="C683" s="3" t="s">
        <v>5752</v>
      </c>
      <c r="D683" s="3" t="s">
        <v>5616</v>
      </c>
      <c r="E683" s="58" t="s">
        <v>5617</v>
      </c>
      <c r="F683" s="3" t="s">
        <v>147</v>
      </c>
      <c r="G683" s="3" t="s">
        <v>5753</v>
      </c>
      <c r="H683" s="5"/>
      <c r="I683" s="3">
        <v>9</v>
      </c>
      <c r="J683" s="3" t="s">
        <v>5754</v>
      </c>
      <c r="K683" s="3" t="s">
        <v>68</v>
      </c>
      <c r="L683" s="3">
        <v>3.5</v>
      </c>
      <c r="M683" s="3">
        <v>1.5</v>
      </c>
      <c r="N683" s="3" t="s">
        <v>5755</v>
      </c>
      <c r="O683" s="3" t="s">
        <v>87</v>
      </c>
      <c r="P683" s="5"/>
      <c r="Q683" s="3">
        <v>8</v>
      </c>
      <c r="R683" s="3" t="s">
        <v>5756</v>
      </c>
      <c r="S683" s="3">
        <v>6</v>
      </c>
      <c r="T683" s="5"/>
      <c r="U683" s="3" t="s">
        <v>91</v>
      </c>
      <c r="V683" s="3" t="s">
        <v>5757</v>
      </c>
      <c r="W683" s="3" t="s">
        <v>5758</v>
      </c>
      <c r="X683" s="3" t="s">
        <v>5759</v>
      </c>
      <c r="Y683" s="3">
        <v>2</v>
      </c>
      <c r="Z683" s="3" t="s">
        <v>5760</v>
      </c>
      <c r="AA683" s="3" t="s">
        <v>52</v>
      </c>
      <c r="AB683" s="3">
        <v>75</v>
      </c>
      <c r="AC683" s="3" t="s">
        <v>5761</v>
      </c>
      <c r="AD683" s="3" t="s">
        <v>54</v>
      </c>
      <c r="AE683" s="5"/>
      <c r="AF683" s="3" t="s">
        <v>56</v>
      </c>
      <c r="AG683" s="5"/>
      <c r="AH683" s="3">
        <v>2</v>
      </c>
      <c r="AI683" s="3">
        <v>0</v>
      </c>
      <c r="AJ683" s="3" t="s">
        <v>5762</v>
      </c>
      <c r="AK683" s="3">
        <v>6</v>
      </c>
      <c r="AL683" s="3" t="s">
        <v>5763</v>
      </c>
      <c r="AM683" s="3" t="s">
        <v>5764</v>
      </c>
      <c r="AN683" s="3"/>
      <c r="AO683" s="3"/>
      <c r="AP683" s="1">
        <f t="shared" si="212"/>
        <v>9</v>
      </c>
      <c r="AQ683" s="1">
        <f t="shared" si="213"/>
        <v>10</v>
      </c>
      <c r="AR683" s="1">
        <f t="shared" si="214"/>
        <v>10</v>
      </c>
      <c r="AS683" s="1">
        <f t="shared" si="215"/>
        <v>8</v>
      </c>
      <c r="AT683" s="1">
        <f t="shared" si="216"/>
        <v>6</v>
      </c>
      <c r="AU683" s="1">
        <f t="shared" si="217"/>
        <v>0</v>
      </c>
      <c r="AV683" s="1">
        <f t="shared" si="218"/>
        <v>0</v>
      </c>
      <c r="AW683" s="1">
        <f t="shared" si="219"/>
        <v>2</v>
      </c>
      <c r="AX683" s="1">
        <f t="shared" si="220"/>
        <v>5</v>
      </c>
      <c r="AY683" s="1">
        <f t="shared" si="221"/>
        <v>5</v>
      </c>
      <c r="AZ683" s="1">
        <f t="shared" si="222"/>
        <v>5</v>
      </c>
      <c r="BA683" s="1">
        <f t="shared" si="223"/>
        <v>2</v>
      </c>
      <c r="BB683" s="1">
        <f t="shared" si="224"/>
        <v>6</v>
      </c>
      <c r="BC683" s="21">
        <f t="shared" si="209"/>
        <v>8.6</v>
      </c>
      <c r="BD683" s="21">
        <f t="shared" si="210"/>
        <v>0.33333333333333331</v>
      </c>
      <c r="BE683" s="21">
        <f t="shared" si="211"/>
        <v>4</v>
      </c>
      <c r="BF683" s="21">
        <f t="shared" si="225"/>
        <v>5.7666666666666666</v>
      </c>
      <c r="BG683" s="3" t="s">
        <v>5616</v>
      </c>
    </row>
    <row r="684" spans="1:59" ht="13" x14ac:dyDescent="0.15">
      <c r="A684" s="2">
        <v>43324.59940486111</v>
      </c>
      <c r="B684" s="3" t="s">
        <v>29</v>
      </c>
      <c r="C684" s="3" t="s">
        <v>5752</v>
      </c>
      <c r="D684" s="3" t="s">
        <v>5616</v>
      </c>
      <c r="E684" s="58" t="s">
        <v>5617</v>
      </c>
      <c r="F684" s="3" t="s">
        <v>147</v>
      </c>
      <c r="G684" s="3" t="s">
        <v>5765</v>
      </c>
      <c r="H684" s="5"/>
      <c r="I684" s="3">
        <v>7</v>
      </c>
      <c r="J684" s="3" t="s">
        <v>5766</v>
      </c>
      <c r="K684" s="3">
        <v>7</v>
      </c>
      <c r="L684" s="3">
        <v>3</v>
      </c>
      <c r="M684" s="3">
        <v>1.2</v>
      </c>
      <c r="N684" s="3" t="s">
        <v>5767</v>
      </c>
      <c r="O684" s="3">
        <v>9</v>
      </c>
      <c r="P684" s="5"/>
      <c r="Q684" s="3" t="s">
        <v>5768</v>
      </c>
      <c r="R684" s="3" t="s">
        <v>5769</v>
      </c>
      <c r="S684" s="3">
        <v>7</v>
      </c>
      <c r="T684" s="3" t="s">
        <v>5770</v>
      </c>
      <c r="U684" s="3">
        <v>6</v>
      </c>
      <c r="V684" s="3" t="s">
        <v>5771</v>
      </c>
      <c r="W684" s="3">
        <v>4</v>
      </c>
      <c r="X684" s="3" t="s">
        <v>5772</v>
      </c>
      <c r="Y684" s="3">
        <v>2</v>
      </c>
      <c r="Z684" s="3" t="s">
        <v>5773</v>
      </c>
      <c r="AA684" s="3">
        <v>6</v>
      </c>
      <c r="AB684" s="5"/>
      <c r="AC684" s="3" t="s">
        <v>5774</v>
      </c>
      <c r="AD684" s="3" t="s">
        <v>54</v>
      </c>
      <c r="AE684" s="5"/>
      <c r="AF684" s="3" t="s">
        <v>56</v>
      </c>
      <c r="AG684" s="5"/>
      <c r="AH684" s="3">
        <v>2</v>
      </c>
      <c r="AI684" s="3">
        <v>0</v>
      </c>
      <c r="AJ684" s="3" t="s">
        <v>5775</v>
      </c>
      <c r="AK684" s="3" t="s">
        <v>111</v>
      </c>
      <c r="AL684" s="3" t="s">
        <v>5776</v>
      </c>
      <c r="AM684" s="3" t="s">
        <v>5777</v>
      </c>
      <c r="AN684" s="3"/>
      <c r="AO684" s="3"/>
      <c r="AP684" s="1">
        <f t="shared" si="212"/>
        <v>7</v>
      </c>
      <c r="AQ684" s="1">
        <f t="shared" si="213"/>
        <v>7</v>
      </c>
      <c r="AR684" s="1">
        <f t="shared" si="214"/>
        <v>9</v>
      </c>
      <c r="AS684" s="1">
        <f t="shared" si="215"/>
        <v>5</v>
      </c>
      <c r="AT684" s="1">
        <f t="shared" si="216"/>
        <v>7</v>
      </c>
      <c r="AU684" s="1">
        <f t="shared" si="217"/>
        <v>6</v>
      </c>
      <c r="AV684" s="1">
        <f t="shared" si="218"/>
        <v>4</v>
      </c>
      <c r="AW684" s="1">
        <f t="shared" si="219"/>
        <v>2</v>
      </c>
      <c r="AX684" s="1">
        <f t="shared" si="220"/>
        <v>6</v>
      </c>
      <c r="AY684" s="1">
        <f t="shared" si="221"/>
        <v>5</v>
      </c>
      <c r="AZ684" s="1">
        <f t="shared" si="222"/>
        <v>5</v>
      </c>
      <c r="BA684" s="1">
        <f t="shared" si="223"/>
        <v>2</v>
      </c>
      <c r="BB684" s="1">
        <f t="shared" si="224"/>
        <v>5</v>
      </c>
      <c r="BC684" s="21">
        <f t="shared" si="209"/>
        <v>7</v>
      </c>
      <c r="BD684" s="21">
        <f t="shared" si="210"/>
        <v>4.666666666666667</v>
      </c>
      <c r="BE684" s="21">
        <f t="shared" si="211"/>
        <v>4.333333333333333</v>
      </c>
      <c r="BF684" s="21">
        <f t="shared" si="225"/>
        <v>5.8</v>
      </c>
      <c r="BG684" s="3" t="s">
        <v>5616</v>
      </c>
    </row>
    <row r="685" spans="1:59" ht="13" x14ac:dyDescent="0.15">
      <c r="A685" s="2">
        <v>43328.761173796302</v>
      </c>
      <c r="B685" s="3" t="s">
        <v>29</v>
      </c>
      <c r="C685" s="3" t="s">
        <v>5752</v>
      </c>
      <c r="D685" s="3" t="s">
        <v>5616</v>
      </c>
      <c r="E685" s="58" t="s">
        <v>5617</v>
      </c>
      <c r="F685" s="3" t="s">
        <v>187</v>
      </c>
      <c r="G685" s="3" t="s">
        <v>5778</v>
      </c>
      <c r="H685" s="3" t="s">
        <v>35</v>
      </c>
      <c r="I685" s="3">
        <v>7</v>
      </c>
      <c r="J685" s="3" t="s">
        <v>5779</v>
      </c>
      <c r="K685" s="3">
        <v>7</v>
      </c>
      <c r="L685" s="3">
        <v>3</v>
      </c>
      <c r="M685" s="3">
        <v>1</v>
      </c>
      <c r="N685" s="3" t="s">
        <v>5780</v>
      </c>
      <c r="O685" s="3">
        <v>7</v>
      </c>
      <c r="P685" s="5"/>
      <c r="Q685" s="3" t="s">
        <v>226</v>
      </c>
      <c r="R685" s="5"/>
      <c r="S685" s="3" t="s">
        <v>44</v>
      </c>
      <c r="T685" s="5"/>
      <c r="U685" s="3">
        <v>8</v>
      </c>
      <c r="V685" s="3" t="s">
        <v>5781</v>
      </c>
      <c r="W685" s="3">
        <v>7</v>
      </c>
      <c r="X685" s="5"/>
      <c r="Y685" s="3" t="s">
        <v>50</v>
      </c>
      <c r="Z685" s="3" t="s">
        <v>5782</v>
      </c>
      <c r="AA685" s="3">
        <v>7</v>
      </c>
      <c r="AB685" s="3">
        <v>55</v>
      </c>
      <c r="AC685" s="5"/>
      <c r="AD685" s="3">
        <v>7</v>
      </c>
      <c r="AE685" s="5"/>
      <c r="AF685" s="3" t="s">
        <v>552</v>
      </c>
      <c r="AG685" s="3" t="s">
        <v>5783</v>
      </c>
      <c r="AH685" s="3">
        <v>7</v>
      </c>
      <c r="AI685" s="3">
        <v>9</v>
      </c>
      <c r="AJ685" s="3" t="s">
        <v>5784</v>
      </c>
      <c r="AK685" s="3" t="s">
        <v>111</v>
      </c>
      <c r="AL685" s="3" t="s">
        <v>5785</v>
      </c>
      <c r="AM685" s="3" t="s">
        <v>5786</v>
      </c>
      <c r="AN685" s="3"/>
      <c r="AO685" s="3"/>
      <c r="AP685" s="1">
        <f t="shared" si="212"/>
        <v>7</v>
      </c>
      <c r="AQ685" s="1">
        <f t="shared" si="213"/>
        <v>7</v>
      </c>
      <c r="AR685" s="1">
        <f t="shared" si="214"/>
        <v>7</v>
      </c>
      <c r="AS685" s="1">
        <f t="shared" si="215"/>
        <v>10</v>
      </c>
      <c r="AT685" s="1">
        <f t="shared" si="216"/>
        <v>5</v>
      </c>
      <c r="AU685" s="1">
        <f t="shared" si="217"/>
        <v>8</v>
      </c>
      <c r="AV685" s="1">
        <f t="shared" si="218"/>
        <v>7</v>
      </c>
      <c r="AW685" s="1">
        <f t="shared" si="219"/>
        <v>0</v>
      </c>
      <c r="AX685" s="1">
        <f t="shared" si="220"/>
        <v>7</v>
      </c>
      <c r="AY685" s="1">
        <f t="shared" si="221"/>
        <v>7</v>
      </c>
      <c r="AZ685" s="1">
        <f t="shared" si="222"/>
        <v>0</v>
      </c>
      <c r="BA685" s="1">
        <f t="shared" si="223"/>
        <v>7</v>
      </c>
      <c r="BB685" s="1">
        <f t="shared" si="224"/>
        <v>5</v>
      </c>
      <c r="BC685" s="21">
        <f t="shared" si="209"/>
        <v>7.2</v>
      </c>
      <c r="BD685" s="21">
        <f t="shared" si="210"/>
        <v>6.333333333333333</v>
      </c>
      <c r="BE685" s="21">
        <f t="shared" si="211"/>
        <v>5.833333333333333</v>
      </c>
      <c r="BF685" s="21">
        <f t="shared" si="225"/>
        <v>6.5333333333333332</v>
      </c>
      <c r="BG685" s="3" t="s">
        <v>5616</v>
      </c>
    </row>
    <row r="686" spans="1:59" ht="13" x14ac:dyDescent="0.15">
      <c r="A686" s="2">
        <v>43328.773694780088</v>
      </c>
      <c r="B686" s="3" t="s">
        <v>29</v>
      </c>
      <c r="C686" s="3" t="s">
        <v>5752</v>
      </c>
      <c r="D686" s="3" t="s">
        <v>5616</v>
      </c>
      <c r="E686" s="58" t="s">
        <v>5617</v>
      </c>
      <c r="F686" s="3" t="s">
        <v>187</v>
      </c>
      <c r="G686" s="3" t="s">
        <v>5787</v>
      </c>
      <c r="H686" s="3" t="s">
        <v>66</v>
      </c>
      <c r="I686" s="3" t="s">
        <v>4046</v>
      </c>
      <c r="J686" s="3" t="s">
        <v>5788</v>
      </c>
      <c r="K686" s="3" t="s">
        <v>68</v>
      </c>
      <c r="L686" s="3">
        <v>6</v>
      </c>
      <c r="M686" s="3">
        <v>2</v>
      </c>
      <c r="N686" s="5"/>
      <c r="O686" s="3" t="s">
        <v>87</v>
      </c>
      <c r="P686" s="5"/>
      <c r="Q686" s="3" t="s">
        <v>226</v>
      </c>
      <c r="R686" s="5"/>
      <c r="S686" s="3" t="s">
        <v>44</v>
      </c>
      <c r="T686" s="3" t="s">
        <v>5789</v>
      </c>
      <c r="U686" s="3" t="s">
        <v>5790</v>
      </c>
      <c r="V686" s="5"/>
      <c r="W686" s="3">
        <v>7</v>
      </c>
      <c r="X686" s="3" t="s">
        <v>5791</v>
      </c>
      <c r="Y686" s="3">
        <v>9</v>
      </c>
      <c r="Z686" s="3" t="s">
        <v>5792</v>
      </c>
      <c r="AA686" s="3">
        <v>2</v>
      </c>
      <c r="AB686" s="5"/>
      <c r="AC686" s="3" t="s">
        <v>5793</v>
      </c>
      <c r="AD686" s="3" t="s">
        <v>54</v>
      </c>
      <c r="AE686" s="5"/>
      <c r="AF686" s="3">
        <v>3</v>
      </c>
      <c r="AG686" s="5"/>
      <c r="AH686" s="3" t="s">
        <v>197</v>
      </c>
      <c r="AI686" s="3">
        <v>5</v>
      </c>
      <c r="AJ686" s="5"/>
      <c r="AK686" s="3" t="s">
        <v>111</v>
      </c>
      <c r="AL686" s="3" t="s">
        <v>5794</v>
      </c>
      <c r="AM686" s="3" t="s">
        <v>5795</v>
      </c>
      <c r="AN686" s="3"/>
      <c r="AO686" s="3"/>
      <c r="AP686" s="1">
        <f t="shared" si="212"/>
        <v>10</v>
      </c>
      <c r="AQ686" s="1">
        <f t="shared" si="213"/>
        <v>10</v>
      </c>
      <c r="AR686" s="1">
        <f t="shared" si="214"/>
        <v>10</v>
      </c>
      <c r="AS686" s="1">
        <f t="shared" si="215"/>
        <v>10</v>
      </c>
      <c r="AT686" s="1">
        <f t="shared" si="216"/>
        <v>5</v>
      </c>
      <c r="AU686" s="1">
        <f t="shared" si="217"/>
        <v>10</v>
      </c>
      <c r="AV686" s="1">
        <f t="shared" si="218"/>
        <v>7</v>
      </c>
      <c r="AW686" s="1">
        <f t="shared" si="219"/>
        <v>9</v>
      </c>
      <c r="AX686" s="1">
        <f t="shared" si="220"/>
        <v>2</v>
      </c>
      <c r="AY686" s="1">
        <f t="shared" si="221"/>
        <v>5</v>
      </c>
      <c r="AZ686" s="1">
        <f t="shared" si="222"/>
        <v>3</v>
      </c>
      <c r="BA686" s="1">
        <f t="shared" si="223"/>
        <v>5</v>
      </c>
      <c r="BB686" s="1">
        <f t="shared" si="224"/>
        <v>5</v>
      </c>
      <c r="BC686" s="21">
        <f t="shared" si="209"/>
        <v>9</v>
      </c>
      <c r="BD686" s="21">
        <f t="shared" si="210"/>
        <v>8.8333333333333339</v>
      </c>
      <c r="BE686" s="21">
        <f t="shared" si="211"/>
        <v>3.6666666666666665</v>
      </c>
      <c r="BF686" s="21">
        <f t="shared" si="225"/>
        <v>7.5</v>
      </c>
      <c r="BG686" s="3" t="s">
        <v>5616</v>
      </c>
    </row>
    <row r="687" spans="1:59" ht="13" x14ac:dyDescent="0.15">
      <c r="A687" s="2">
        <v>43330.725651990739</v>
      </c>
      <c r="B687" s="3" t="s">
        <v>29</v>
      </c>
      <c r="C687" s="3" t="s">
        <v>5752</v>
      </c>
      <c r="D687" s="3" t="s">
        <v>5616</v>
      </c>
      <c r="E687" s="58" t="s">
        <v>5617</v>
      </c>
      <c r="F687" s="3" t="s">
        <v>187</v>
      </c>
      <c r="G687" s="3" t="s">
        <v>5796</v>
      </c>
      <c r="H687" s="3" t="s">
        <v>35</v>
      </c>
      <c r="I687" s="3" t="s">
        <v>36</v>
      </c>
      <c r="J687" s="3" t="s">
        <v>5797</v>
      </c>
      <c r="K687" s="3" t="s">
        <v>38</v>
      </c>
      <c r="L687" s="3">
        <v>2</v>
      </c>
      <c r="M687" s="3">
        <v>1</v>
      </c>
      <c r="N687" s="3" t="s">
        <v>5798</v>
      </c>
      <c r="O687" s="3">
        <v>9</v>
      </c>
      <c r="P687" s="5"/>
      <c r="Q687" s="3">
        <v>7</v>
      </c>
      <c r="R687" s="5"/>
      <c r="S687" s="3">
        <v>2</v>
      </c>
      <c r="T687" s="3" t="s">
        <v>5799</v>
      </c>
      <c r="U687" s="3" t="s">
        <v>46</v>
      </c>
      <c r="V687" s="3" t="s">
        <v>5800</v>
      </c>
      <c r="W687" s="3" t="s">
        <v>74</v>
      </c>
      <c r="X687" s="5"/>
      <c r="Y687" s="3" t="s">
        <v>50</v>
      </c>
      <c r="Z687" s="5"/>
      <c r="AA687" s="3">
        <v>6</v>
      </c>
      <c r="AB687" s="3">
        <v>60</v>
      </c>
      <c r="AC687" s="5"/>
      <c r="AD687" s="3">
        <v>6</v>
      </c>
      <c r="AE687" s="5"/>
      <c r="AF687" s="3" t="s">
        <v>552</v>
      </c>
      <c r="AG687" s="3" t="s">
        <v>5801</v>
      </c>
      <c r="AH687" s="3">
        <v>3</v>
      </c>
      <c r="AI687" s="3">
        <v>7</v>
      </c>
      <c r="AJ687" s="3" t="s">
        <v>5802</v>
      </c>
      <c r="AK687" s="3" t="s">
        <v>111</v>
      </c>
      <c r="AL687" s="3" t="s">
        <v>5803</v>
      </c>
      <c r="AM687" s="3" t="s">
        <v>5804</v>
      </c>
      <c r="AN687" s="3"/>
      <c r="AO687" s="3"/>
      <c r="AP687" s="1">
        <f t="shared" si="212"/>
        <v>5</v>
      </c>
      <c r="AQ687" s="1">
        <f t="shared" si="213"/>
        <v>5</v>
      </c>
      <c r="AR687" s="1">
        <f t="shared" si="214"/>
        <v>9</v>
      </c>
      <c r="AS687" s="1">
        <f t="shared" si="215"/>
        <v>7</v>
      </c>
      <c r="AT687" s="1">
        <f t="shared" si="216"/>
        <v>2</v>
      </c>
      <c r="AU687" s="1">
        <f t="shared" si="217"/>
        <v>5</v>
      </c>
      <c r="AV687" s="1">
        <f t="shared" si="218"/>
        <v>5</v>
      </c>
      <c r="AW687" s="1">
        <f t="shared" si="219"/>
        <v>0</v>
      </c>
      <c r="AX687" s="1">
        <f t="shared" si="220"/>
        <v>6</v>
      </c>
      <c r="AY687" s="1">
        <f t="shared" si="221"/>
        <v>6</v>
      </c>
      <c r="AZ687" s="1">
        <f t="shared" si="222"/>
        <v>0</v>
      </c>
      <c r="BA687" s="1">
        <f t="shared" si="223"/>
        <v>3</v>
      </c>
      <c r="BB687" s="1">
        <f t="shared" si="224"/>
        <v>5</v>
      </c>
      <c r="BC687" s="21">
        <f t="shared" si="209"/>
        <v>5.6</v>
      </c>
      <c r="BD687" s="21">
        <f t="shared" si="210"/>
        <v>4.166666666666667</v>
      </c>
      <c r="BE687" s="21">
        <f t="shared" si="211"/>
        <v>4</v>
      </c>
      <c r="BF687" s="21">
        <f t="shared" si="225"/>
        <v>4.9333333333333336</v>
      </c>
      <c r="BG687" s="3" t="s">
        <v>5616</v>
      </c>
    </row>
    <row r="688" spans="1:59" ht="13" x14ac:dyDescent="0.15">
      <c r="A688" s="2">
        <v>43573.57856115741</v>
      </c>
      <c r="B688" s="3" t="s">
        <v>29</v>
      </c>
      <c r="C688" s="3" t="s">
        <v>5805</v>
      </c>
      <c r="D688" s="3" t="s">
        <v>5616</v>
      </c>
      <c r="E688" s="58" t="s">
        <v>5617</v>
      </c>
      <c r="F688" s="3" t="s">
        <v>187</v>
      </c>
      <c r="G688" s="3" t="s">
        <v>5806</v>
      </c>
      <c r="H688" s="3" t="s">
        <v>35</v>
      </c>
      <c r="I688" s="3" t="s">
        <v>36</v>
      </c>
      <c r="J688" s="3" t="s">
        <v>5807</v>
      </c>
      <c r="K688" s="3" t="s">
        <v>68</v>
      </c>
      <c r="L688" s="5"/>
      <c r="M688" s="5"/>
      <c r="N688" s="5"/>
      <c r="O688" s="3">
        <v>9</v>
      </c>
      <c r="P688" s="5"/>
      <c r="Q688" s="3" t="s">
        <v>226</v>
      </c>
      <c r="R688" s="5"/>
      <c r="S688" s="3" t="s">
        <v>44</v>
      </c>
      <c r="T688" s="3" t="s">
        <v>5808</v>
      </c>
      <c r="U688" s="3" t="s">
        <v>91</v>
      </c>
      <c r="V688" s="5"/>
      <c r="W688" s="3" t="s">
        <v>48</v>
      </c>
      <c r="X688" s="5"/>
      <c r="Y688" s="3" t="s">
        <v>50</v>
      </c>
      <c r="Z688" s="5"/>
      <c r="AA688" s="3">
        <v>8</v>
      </c>
      <c r="AB688" s="5"/>
      <c r="AC688" s="5"/>
      <c r="AD688" s="3" t="s">
        <v>54</v>
      </c>
      <c r="AE688" s="5"/>
      <c r="AF688" s="3" t="s">
        <v>275</v>
      </c>
      <c r="AG688" s="5"/>
      <c r="AH688" s="3">
        <v>8</v>
      </c>
      <c r="AI688" s="5"/>
      <c r="AJ688" s="5"/>
      <c r="AK688" s="3">
        <v>6</v>
      </c>
      <c r="AL688" s="3" t="s">
        <v>5809</v>
      </c>
      <c r="AM688" s="3" t="s">
        <v>5810</v>
      </c>
      <c r="AN688" s="3" t="s">
        <v>5811</v>
      </c>
      <c r="AO688" s="6">
        <v>0.52777777778101154</v>
      </c>
      <c r="AP688" s="1">
        <f t="shared" si="212"/>
        <v>5</v>
      </c>
      <c r="AQ688" s="1">
        <f t="shared" si="213"/>
        <v>10</v>
      </c>
      <c r="AR688" s="1">
        <f t="shared" si="214"/>
        <v>9</v>
      </c>
      <c r="AS688" s="1">
        <f t="shared" si="215"/>
        <v>10</v>
      </c>
      <c r="AT688" s="1">
        <f t="shared" si="216"/>
        <v>5</v>
      </c>
      <c r="AU688" s="1">
        <f t="shared" si="217"/>
        <v>0</v>
      </c>
      <c r="AV688" s="1">
        <f t="shared" si="218"/>
        <v>0</v>
      </c>
      <c r="AW688" s="1">
        <f t="shared" si="219"/>
        <v>0</v>
      </c>
      <c r="AX688" s="1">
        <f t="shared" si="220"/>
        <v>8</v>
      </c>
      <c r="AY688" s="1">
        <f t="shared" si="221"/>
        <v>5</v>
      </c>
      <c r="AZ688" s="1">
        <f t="shared" si="222"/>
        <v>0</v>
      </c>
      <c r="BA688" s="1">
        <f t="shared" si="223"/>
        <v>8</v>
      </c>
      <c r="BB688" s="1">
        <f t="shared" si="224"/>
        <v>6</v>
      </c>
      <c r="BC688" s="21">
        <f t="shared" si="209"/>
        <v>7.8</v>
      </c>
      <c r="BD688" s="21">
        <f t="shared" si="210"/>
        <v>0</v>
      </c>
      <c r="BE688" s="21">
        <f t="shared" si="211"/>
        <v>6.166666666666667</v>
      </c>
      <c r="BF688" s="21">
        <f t="shared" si="225"/>
        <v>5.7333333333333334</v>
      </c>
      <c r="BG688" s="3" t="s">
        <v>5616</v>
      </c>
    </row>
    <row r="689" spans="1:59" ht="13" x14ac:dyDescent="0.15">
      <c r="A689" s="2">
        <v>43573.701225509256</v>
      </c>
      <c r="B689" s="3" t="s">
        <v>29</v>
      </c>
      <c r="C689" s="3" t="s">
        <v>5752</v>
      </c>
      <c r="D689" s="3" t="s">
        <v>5616</v>
      </c>
      <c r="E689" s="58" t="s">
        <v>5617</v>
      </c>
      <c r="F689" s="3" t="s">
        <v>100</v>
      </c>
      <c r="G689" s="3" t="s">
        <v>5812</v>
      </c>
      <c r="H689" s="3" t="s">
        <v>35</v>
      </c>
      <c r="I689" s="3">
        <v>8</v>
      </c>
      <c r="J689" s="5"/>
      <c r="K689" s="3">
        <v>7</v>
      </c>
      <c r="L689" s="3">
        <v>3</v>
      </c>
      <c r="M689" s="3">
        <v>1.5</v>
      </c>
      <c r="N689" s="3" t="s">
        <v>5813</v>
      </c>
      <c r="O689" s="3" t="s">
        <v>87</v>
      </c>
      <c r="P689" s="5"/>
      <c r="Q689" s="3" t="s">
        <v>226</v>
      </c>
      <c r="R689" s="5"/>
      <c r="S689" s="3" t="s">
        <v>90</v>
      </c>
      <c r="T689" s="3" t="s">
        <v>5814</v>
      </c>
      <c r="U689" s="3">
        <v>8</v>
      </c>
      <c r="V689" s="3" t="s">
        <v>5815</v>
      </c>
      <c r="W689" s="3">
        <v>8</v>
      </c>
      <c r="X689" s="3" t="s">
        <v>5816</v>
      </c>
      <c r="Y689" s="3" t="s">
        <v>50</v>
      </c>
      <c r="Z689" s="5"/>
      <c r="AA689" s="3">
        <v>6</v>
      </c>
      <c r="AB689" s="3">
        <v>70</v>
      </c>
      <c r="AC689" s="5"/>
      <c r="AD689" s="3">
        <v>6</v>
      </c>
      <c r="AE689" s="5"/>
      <c r="AF689" s="3" t="s">
        <v>275</v>
      </c>
      <c r="AG689" s="5"/>
      <c r="AH689" s="3" t="s">
        <v>197</v>
      </c>
      <c r="AI689" s="3">
        <v>6</v>
      </c>
      <c r="AJ689" s="5"/>
      <c r="AK689" s="3" t="s">
        <v>111</v>
      </c>
      <c r="AL689" s="5"/>
      <c r="AM689" s="3" t="s">
        <v>5817</v>
      </c>
      <c r="AN689" s="3" t="s">
        <v>5818</v>
      </c>
      <c r="AO689" s="6">
        <v>0.69236111111240461</v>
      </c>
      <c r="AP689" s="1">
        <f t="shared" si="212"/>
        <v>8</v>
      </c>
      <c r="AQ689" s="1">
        <f t="shared" si="213"/>
        <v>7</v>
      </c>
      <c r="AR689" s="1">
        <f t="shared" si="214"/>
        <v>10</v>
      </c>
      <c r="AS689" s="1">
        <f t="shared" si="215"/>
        <v>10</v>
      </c>
      <c r="AT689" s="1">
        <f t="shared" si="216"/>
        <v>0</v>
      </c>
      <c r="AU689" s="1">
        <f t="shared" si="217"/>
        <v>8</v>
      </c>
      <c r="AV689" s="1">
        <f t="shared" si="218"/>
        <v>8</v>
      </c>
      <c r="AW689" s="1">
        <f t="shared" si="219"/>
        <v>0</v>
      </c>
      <c r="AX689" s="1">
        <f t="shared" si="220"/>
        <v>6</v>
      </c>
      <c r="AY689" s="1">
        <f t="shared" si="221"/>
        <v>6</v>
      </c>
      <c r="AZ689" s="1">
        <f t="shared" si="222"/>
        <v>0</v>
      </c>
      <c r="BA689" s="1">
        <f t="shared" si="223"/>
        <v>5</v>
      </c>
      <c r="BB689" s="1">
        <f t="shared" si="224"/>
        <v>5</v>
      </c>
      <c r="BC689" s="21">
        <f t="shared" si="209"/>
        <v>7</v>
      </c>
      <c r="BD689" s="21">
        <f t="shared" si="210"/>
        <v>6.666666666666667</v>
      </c>
      <c r="BE689" s="21">
        <f t="shared" si="211"/>
        <v>4.666666666666667</v>
      </c>
      <c r="BF689" s="21">
        <f t="shared" si="225"/>
        <v>6.2666666666666666</v>
      </c>
      <c r="BG689" s="3" t="s">
        <v>5616</v>
      </c>
    </row>
    <row r="690" spans="1:59" ht="13" x14ac:dyDescent="0.15">
      <c r="A690" s="2">
        <v>43575.553695266208</v>
      </c>
      <c r="B690" s="3" t="s">
        <v>29</v>
      </c>
      <c r="C690" s="3" t="s">
        <v>5752</v>
      </c>
      <c r="D690" s="3" t="s">
        <v>5616</v>
      </c>
      <c r="E690" s="58" t="s">
        <v>5617</v>
      </c>
      <c r="F690" s="3" t="s">
        <v>187</v>
      </c>
      <c r="G690" s="3" t="s">
        <v>5819</v>
      </c>
      <c r="H690" s="3" t="s">
        <v>35</v>
      </c>
      <c r="I690" s="3">
        <v>7</v>
      </c>
      <c r="J690" s="3" t="s">
        <v>5820</v>
      </c>
      <c r="K690" s="3">
        <v>9</v>
      </c>
      <c r="L690" s="3">
        <v>3</v>
      </c>
      <c r="M690" s="3">
        <v>1.5</v>
      </c>
      <c r="N690" s="3" t="s">
        <v>5821</v>
      </c>
      <c r="O690" s="3" t="s">
        <v>87</v>
      </c>
      <c r="P690" s="5"/>
      <c r="Q690" s="3">
        <v>9</v>
      </c>
      <c r="R690" s="5"/>
      <c r="S690" s="3">
        <v>8</v>
      </c>
      <c r="T690" s="3" t="s">
        <v>5822</v>
      </c>
      <c r="U690" s="3">
        <v>8</v>
      </c>
      <c r="V690" s="5"/>
      <c r="W690" s="3">
        <v>7</v>
      </c>
      <c r="X690" s="3" t="s">
        <v>5823</v>
      </c>
      <c r="Y690" s="3">
        <v>3</v>
      </c>
      <c r="Z690" s="3" t="s">
        <v>5824</v>
      </c>
      <c r="AA690" s="3">
        <v>6</v>
      </c>
      <c r="AB690" s="5"/>
      <c r="AC690" s="5"/>
      <c r="AD690" s="3" t="s">
        <v>54</v>
      </c>
      <c r="AE690" s="5"/>
      <c r="AF690" s="3">
        <v>9</v>
      </c>
      <c r="AG690" s="3" t="s">
        <v>5825</v>
      </c>
      <c r="AH690" s="3">
        <v>8</v>
      </c>
      <c r="AI690" s="3">
        <v>13</v>
      </c>
      <c r="AJ690" s="3" t="s">
        <v>5826</v>
      </c>
      <c r="AK690" s="3">
        <v>7</v>
      </c>
      <c r="AL690" s="5"/>
      <c r="AM690" s="3" t="s">
        <v>5827</v>
      </c>
      <c r="AN690" s="3" t="s">
        <v>5818</v>
      </c>
      <c r="AO690" s="6">
        <v>0.538888888884685</v>
      </c>
      <c r="AP690" s="1">
        <f t="shared" si="212"/>
        <v>7</v>
      </c>
      <c r="AQ690" s="1">
        <f t="shared" si="213"/>
        <v>9</v>
      </c>
      <c r="AR690" s="1">
        <f t="shared" si="214"/>
        <v>10</v>
      </c>
      <c r="AS690" s="1">
        <f t="shared" si="215"/>
        <v>9</v>
      </c>
      <c r="AT690" s="1">
        <f t="shared" si="216"/>
        <v>8</v>
      </c>
      <c r="AU690" s="1">
        <f t="shared" si="217"/>
        <v>8</v>
      </c>
      <c r="AV690" s="1">
        <f t="shared" si="218"/>
        <v>7</v>
      </c>
      <c r="AW690" s="1">
        <f t="shared" si="219"/>
        <v>3</v>
      </c>
      <c r="AX690" s="1">
        <f t="shared" si="220"/>
        <v>6</v>
      </c>
      <c r="AY690" s="1">
        <f t="shared" si="221"/>
        <v>5</v>
      </c>
      <c r="AZ690" s="1">
        <f t="shared" si="222"/>
        <v>9</v>
      </c>
      <c r="BA690" s="1">
        <f t="shared" si="223"/>
        <v>8</v>
      </c>
      <c r="BB690" s="1">
        <f t="shared" si="224"/>
        <v>7</v>
      </c>
      <c r="BC690" s="21">
        <f t="shared" si="209"/>
        <v>8.6</v>
      </c>
      <c r="BD690" s="21">
        <f t="shared" si="210"/>
        <v>6.833333333333333</v>
      </c>
      <c r="BE690" s="21">
        <f t="shared" si="211"/>
        <v>7</v>
      </c>
      <c r="BF690" s="21">
        <f t="shared" si="225"/>
        <v>7.7666666666666666</v>
      </c>
      <c r="BG690" s="3" t="s">
        <v>5616</v>
      </c>
    </row>
    <row r="691" spans="1:59" ht="13" x14ac:dyDescent="0.15">
      <c r="A691" s="2">
        <v>43575.591781828705</v>
      </c>
      <c r="B691" s="3" t="s">
        <v>29</v>
      </c>
      <c r="C691" s="3" t="s">
        <v>5752</v>
      </c>
      <c r="D691" s="3" t="s">
        <v>5616</v>
      </c>
      <c r="E691" s="58" t="s">
        <v>5617</v>
      </c>
      <c r="F691" s="3" t="s">
        <v>100</v>
      </c>
      <c r="G691" s="3" t="s">
        <v>5828</v>
      </c>
      <c r="H691" s="3" t="s">
        <v>35</v>
      </c>
      <c r="I691" s="3">
        <v>2</v>
      </c>
      <c r="J691" s="3" t="s">
        <v>5829</v>
      </c>
      <c r="K691" s="3" t="s">
        <v>38</v>
      </c>
      <c r="L691" s="3">
        <v>1.8</v>
      </c>
      <c r="M691" s="3">
        <v>1</v>
      </c>
      <c r="N691" s="3" t="s">
        <v>5830</v>
      </c>
      <c r="O691" s="3">
        <v>6</v>
      </c>
      <c r="P691" s="3" t="s">
        <v>5831</v>
      </c>
      <c r="Q691" s="3">
        <v>7</v>
      </c>
      <c r="R691" s="5"/>
      <c r="S691" s="3" t="s">
        <v>44</v>
      </c>
      <c r="T691" s="5"/>
      <c r="U691" s="3" t="s">
        <v>46</v>
      </c>
      <c r="V691" s="5"/>
      <c r="W691" s="3" t="s">
        <v>74</v>
      </c>
      <c r="X691" s="5"/>
      <c r="Y691" s="3">
        <v>4</v>
      </c>
      <c r="Z691" s="3" t="s">
        <v>5832</v>
      </c>
      <c r="AA691" s="3">
        <v>6</v>
      </c>
      <c r="AB691" s="3">
        <v>55</v>
      </c>
      <c r="AC691" s="5"/>
      <c r="AD691" s="3" t="s">
        <v>54</v>
      </c>
      <c r="AE691" s="5"/>
      <c r="AF691" s="3" t="s">
        <v>275</v>
      </c>
      <c r="AG691" s="5"/>
      <c r="AH691" s="3">
        <v>8</v>
      </c>
      <c r="AI691" s="3">
        <v>23</v>
      </c>
      <c r="AJ691" s="3" t="s">
        <v>5833</v>
      </c>
      <c r="AK691" s="3" t="s">
        <v>111</v>
      </c>
      <c r="AL691" s="5"/>
      <c r="AM691" s="3" t="s">
        <v>5834</v>
      </c>
      <c r="AN691" s="3" t="s">
        <v>5818</v>
      </c>
      <c r="AO691" s="6">
        <v>0.58333333333575865</v>
      </c>
      <c r="AP691" s="1">
        <f t="shared" si="212"/>
        <v>2</v>
      </c>
      <c r="AQ691" s="1">
        <f t="shared" si="213"/>
        <v>5</v>
      </c>
      <c r="AR691" s="1">
        <f t="shared" si="214"/>
        <v>6</v>
      </c>
      <c r="AS691" s="1">
        <f t="shared" si="215"/>
        <v>7</v>
      </c>
      <c r="AT691" s="1">
        <f t="shared" si="216"/>
        <v>5</v>
      </c>
      <c r="AU691" s="1">
        <f t="shared" si="217"/>
        <v>5</v>
      </c>
      <c r="AV691" s="1">
        <f t="shared" si="218"/>
        <v>5</v>
      </c>
      <c r="AW691" s="1">
        <f t="shared" si="219"/>
        <v>4</v>
      </c>
      <c r="AX691" s="1">
        <f t="shared" si="220"/>
        <v>6</v>
      </c>
      <c r="AY691" s="1">
        <f t="shared" si="221"/>
        <v>5</v>
      </c>
      <c r="AZ691" s="1">
        <f t="shared" si="222"/>
        <v>0</v>
      </c>
      <c r="BA691" s="1">
        <f t="shared" si="223"/>
        <v>8</v>
      </c>
      <c r="BB691" s="1">
        <f t="shared" si="224"/>
        <v>5</v>
      </c>
      <c r="BC691" s="21">
        <f t="shared" si="209"/>
        <v>5</v>
      </c>
      <c r="BD691" s="21">
        <f t="shared" si="210"/>
        <v>4.833333333333333</v>
      </c>
      <c r="BE691" s="21">
        <f t="shared" si="211"/>
        <v>5.5</v>
      </c>
      <c r="BF691" s="21">
        <f t="shared" si="225"/>
        <v>5.0666666666666664</v>
      </c>
      <c r="BG691" s="3" t="s">
        <v>5616</v>
      </c>
    </row>
    <row r="692" spans="1:59" ht="13" x14ac:dyDescent="0.15">
      <c r="A692" s="2">
        <v>43575.650937500002</v>
      </c>
      <c r="B692" s="3" t="s">
        <v>29</v>
      </c>
      <c r="C692" s="3" t="s">
        <v>5752</v>
      </c>
      <c r="D692" s="3" t="s">
        <v>5616</v>
      </c>
      <c r="E692" s="58" t="s">
        <v>5617</v>
      </c>
      <c r="F692" s="3" t="s">
        <v>64</v>
      </c>
      <c r="G692" s="3" t="s">
        <v>5835</v>
      </c>
      <c r="H692" s="3" t="s">
        <v>66</v>
      </c>
      <c r="I692" s="3" t="s">
        <v>36</v>
      </c>
      <c r="J692" s="5"/>
      <c r="K692" s="3" t="s">
        <v>68</v>
      </c>
      <c r="L692" s="3">
        <v>5</v>
      </c>
      <c r="M692" s="3">
        <v>3</v>
      </c>
      <c r="N692" s="3" t="s">
        <v>5836</v>
      </c>
      <c r="O692" s="3" t="s">
        <v>87</v>
      </c>
      <c r="P692" s="5"/>
      <c r="Q692" s="3" t="s">
        <v>226</v>
      </c>
      <c r="R692" s="5"/>
      <c r="S692" s="3">
        <v>9</v>
      </c>
      <c r="T692" s="3" t="s">
        <v>5837</v>
      </c>
      <c r="U692" s="3" t="s">
        <v>46</v>
      </c>
      <c r="V692" s="5"/>
      <c r="W692" s="3" t="s">
        <v>74</v>
      </c>
      <c r="X692" s="5"/>
      <c r="Y692" s="3" t="s">
        <v>92</v>
      </c>
      <c r="Z692" s="3" t="s">
        <v>5838</v>
      </c>
      <c r="AA692" s="3" t="s">
        <v>52</v>
      </c>
      <c r="AB692" s="3">
        <v>70</v>
      </c>
      <c r="AC692" s="5"/>
      <c r="AD692" s="3" t="s">
        <v>54</v>
      </c>
      <c r="AE692" s="5"/>
      <c r="AF692" s="3" t="s">
        <v>275</v>
      </c>
      <c r="AG692" s="5"/>
      <c r="AH692" s="3" t="s">
        <v>58</v>
      </c>
      <c r="AI692" s="3">
        <v>0</v>
      </c>
      <c r="AJ692" s="5"/>
      <c r="AK692" s="3" t="s">
        <v>111</v>
      </c>
      <c r="AL692" s="5"/>
      <c r="AM692" s="3" t="s">
        <v>5839</v>
      </c>
      <c r="AN692" s="3" t="s">
        <v>5818</v>
      </c>
      <c r="AO692" s="6">
        <v>0.64583333333575865</v>
      </c>
      <c r="AP692" s="1">
        <f t="shared" si="212"/>
        <v>5</v>
      </c>
      <c r="AQ692" s="1">
        <f t="shared" si="213"/>
        <v>10</v>
      </c>
      <c r="AR692" s="1">
        <f t="shared" si="214"/>
        <v>10</v>
      </c>
      <c r="AS692" s="1">
        <f t="shared" si="215"/>
        <v>10</v>
      </c>
      <c r="AT692" s="1">
        <f t="shared" si="216"/>
        <v>9</v>
      </c>
      <c r="AU692" s="1">
        <f t="shared" si="217"/>
        <v>5</v>
      </c>
      <c r="AV692" s="1">
        <f t="shared" si="218"/>
        <v>5</v>
      </c>
      <c r="AW692" s="1">
        <f t="shared" si="219"/>
        <v>5</v>
      </c>
      <c r="AX692" s="1">
        <f t="shared" si="220"/>
        <v>5</v>
      </c>
      <c r="AY692" s="1">
        <f t="shared" si="221"/>
        <v>5</v>
      </c>
      <c r="AZ692" s="1">
        <f t="shared" si="222"/>
        <v>0</v>
      </c>
      <c r="BA692" s="1">
        <f t="shared" si="223"/>
        <v>0</v>
      </c>
      <c r="BB692" s="1">
        <f t="shared" si="224"/>
        <v>5</v>
      </c>
      <c r="BC692" s="21">
        <f t="shared" si="209"/>
        <v>8.8000000000000007</v>
      </c>
      <c r="BD692" s="21">
        <f t="shared" si="210"/>
        <v>5</v>
      </c>
      <c r="BE692" s="21">
        <f t="shared" si="211"/>
        <v>2.5</v>
      </c>
      <c r="BF692" s="21">
        <f t="shared" si="225"/>
        <v>6.4</v>
      </c>
      <c r="BG692" s="3" t="s">
        <v>5616</v>
      </c>
    </row>
    <row r="693" spans="1:59" ht="13" x14ac:dyDescent="0.15">
      <c r="A693" s="2">
        <v>43575.662665150463</v>
      </c>
      <c r="B693" s="3" t="s">
        <v>29</v>
      </c>
      <c r="C693" s="3" t="s">
        <v>5752</v>
      </c>
      <c r="D693" s="3" t="s">
        <v>5616</v>
      </c>
      <c r="E693" s="58" t="s">
        <v>5617</v>
      </c>
      <c r="F693" s="3" t="s">
        <v>100</v>
      </c>
      <c r="G693" s="3" t="s">
        <v>5840</v>
      </c>
      <c r="H693" s="3" t="s">
        <v>66</v>
      </c>
      <c r="I693" s="3" t="s">
        <v>36</v>
      </c>
      <c r="J693" s="5"/>
      <c r="K693" s="3">
        <v>6</v>
      </c>
      <c r="L693" s="3">
        <v>2</v>
      </c>
      <c r="M693" s="3">
        <v>1.7</v>
      </c>
      <c r="N693" s="3" t="s">
        <v>5841</v>
      </c>
      <c r="O693" s="3" t="s">
        <v>87</v>
      </c>
      <c r="P693" s="5"/>
      <c r="Q693" s="3" t="s">
        <v>226</v>
      </c>
      <c r="R693" s="5"/>
      <c r="S693" s="3">
        <v>8</v>
      </c>
      <c r="T693" s="3" t="s">
        <v>5842</v>
      </c>
      <c r="U693" s="3" t="s">
        <v>46</v>
      </c>
      <c r="V693" s="3" t="s">
        <v>5843</v>
      </c>
      <c r="W693" s="3" t="s">
        <v>74</v>
      </c>
      <c r="X693" s="3" t="s">
        <v>5844</v>
      </c>
      <c r="Y693" s="3" t="s">
        <v>50</v>
      </c>
      <c r="Z693" s="5"/>
      <c r="AA693" s="3" t="s">
        <v>52</v>
      </c>
      <c r="AB693" s="5"/>
      <c r="AC693" s="5"/>
      <c r="AD693" s="3" t="s">
        <v>54</v>
      </c>
      <c r="AE693" s="5"/>
      <c r="AF693" s="3" t="s">
        <v>275</v>
      </c>
      <c r="AG693" s="5"/>
      <c r="AH693" s="3">
        <v>3</v>
      </c>
      <c r="AI693" s="3">
        <v>2</v>
      </c>
      <c r="AJ693" s="3" t="s">
        <v>5845</v>
      </c>
      <c r="AK693" s="3" t="s">
        <v>111</v>
      </c>
      <c r="AL693" s="5"/>
      <c r="AM693" s="3" t="s">
        <v>5846</v>
      </c>
      <c r="AN693" s="3" t="s">
        <v>5818</v>
      </c>
      <c r="AO693" s="6">
        <v>0.65625</v>
      </c>
      <c r="AP693" s="1">
        <f t="shared" si="212"/>
        <v>5</v>
      </c>
      <c r="AQ693" s="1">
        <f t="shared" si="213"/>
        <v>6</v>
      </c>
      <c r="AR693" s="1">
        <f t="shared" si="214"/>
        <v>10</v>
      </c>
      <c r="AS693" s="1">
        <f t="shared" si="215"/>
        <v>10</v>
      </c>
      <c r="AT693" s="1">
        <f t="shared" si="216"/>
        <v>8</v>
      </c>
      <c r="AU693" s="1">
        <f t="shared" si="217"/>
        <v>5</v>
      </c>
      <c r="AV693" s="1">
        <f t="shared" si="218"/>
        <v>5</v>
      </c>
      <c r="AW693" s="1">
        <f t="shared" si="219"/>
        <v>0</v>
      </c>
      <c r="AX693" s="1">
        <f t="shared" si="220"/>
        <v>5</v>
      </c>
      <c r="AY693" s="1">
        <f t="shared" si="221"/>
        <v>5</v>
      </c>
      <c r="AZ693" s="1">
        <f t="shared" si="222"/>
        <v>0</v>
      </c>
      <c r="BA693" s="1">
        <f t="shared" si="223"/>
        <v>3</v>
      </c>
      <c r="BB693" s="1">
        <f t="shared" si="224"/>
        <v>5</v>
      </c>
      <c r="BC693" s="21">
        <f t="shared" si="209"/>
        <v>7.8</v>
      </c>
      <c r="BD693" s="21">
        <f t="shared" si="210"/>
        <v>4.166666666666667</v>
      </c>
      <c r="BE693" s="21">
        <f t="shared" si="211"/>
        <v>3.5</v>
      </c>
      <c r="BF693" s="21">
        <f t="shared" si="225"/>
        <v>5.9333333333333336</v>
      </c>
      <c r="BG693" s="3" t="s">
        <v>5616</v>
      </c>
    </row>
    <row r="694" spans="1:59" ht="13" x14ac:dyDescent="0.15">
      <c r="A694" s="2">
        <v>43575.677821666672</v>
      </c>
      <c r="B694" s="3" t="s">
        <v>29</v>
      </c>
      <c r="C694" s="3" t="s">
        <v>5752</v>
      </c>
      <c r="D694" s="3" t="s">
        <v>5616</v>
      </c>
      <c r="E694" s="58" t="s">
        <v>5617</v>
      </c>
      <c r="F694" s="3" t="s">
        <v>64</v>
      </c>
      <c r="G694" s="3" t="s">
        <v>5847</v>
      </c>
      <c r="H694" s="3" t="s">
        <v>35</v>
      </c>
      <c r="I694" s="3">
        <v>7</v>
      </c>
      <c r="J694" s="5"/>
      <c r="K694" s="3">
        <v>8</v>
      </c>
      <c r="L694" s="3">
        <v>2</v>
      </c>
      <c r="M694" s="3">
        <v>1.2</v>
      </c>
      <c r="N694" s="3" t="s">
        <v>5848</v>
      </c>
      <c r="O694" s="3">
        <v>9</v>
      </c>
      <c r="P694" s="5"/>
      <c r="Q694" s="3" t="s">
        <v>226</v>
      </c>
      <c r="R694" s="5"/>
      <c r="S694" s="3">
        <v>7</v>
      </c>
      <c r="T694" s="5"/>
      <c r="U694" s="3" t="s">
        <v>46</v>
      </c>
      <c r="V694" s="5"/>
      <c r="W694" s="3" t="s">
        <v>74</v>
      </c>
      <c r="X694" s="5"/>
      <c r="Y694" s="3" t="s">
        <v>50</v>
      </c>
      <c r="Z694" s="5"/>
      <c r="AA694" s="3">
        <v>7</v>
      </c>
      <c r="AB694" s="5"/>
      <c r="AC694" s="5"/>
      <c r="AD694" s="3" t="s">
        <v>54</v>
      </c>
      <c r="AE694" s="5"/>
      <c r="AF694" s="3" t="s">
        <v>275</v>
      </c>
      <c r="AG694" s="5"/>
      <c r="AH694" s="3" t="s">
        <v>176</v>
      </c>
      <c r="AI694" s="3">
        <v>7</v>
      </c>
      <c r="AJ694" s="3" t="s">
        <v>5849</v>
      </c>
      <c r="AK694" s="3" t="s">
        <v>111</v>
      </c>
      <c r="AL694" s="5"/>
      <c r="AM694" s="3" t="s">
        <v>5850</v>
      </c>
      <c r="AN694" s="3" t="s">
        <v>5818</v>
      </c>
      <c r="AO694" s="6">
        <v>0.68055555555474712</v>
      </c>
      <c r="AP694" s="1">
        <f t="shared" si="212"/>
        <v>7</v>
      </c>
      <c r="AQ694" s="1">
        <f t="shared" si="213"/>
        <v>8</v>
      </c>
      <c r="AR694" s="1">
        <f t="shared" si="214"/>
        <v>9</v>
      </c>
      <c r="AS694" s="1">
        <f t="shared" si="215"/>
        <v>10</v>
      </c>
      <c r="AT694" s="1">
        <f t="shared" si="216"/>
        <v>7</v>
      </c>
      <c r="AU694" s="1">
        <f t="shared" si="217"/>
        <v>5</v>
      </c>
      <c r="AV694" s="1">
        <f t="shared" si="218"/>
        <v>5</v>
      </c>
      <c r="AW694" s="1">
        <f t="shared" si="219"/>
        <v>0</v>
      </c>
      <c r="AX694" s="1">
        <f t="shared" si="220"/>
        <v>7</v>
      </c>
      <c r="AY694" s="1">
        <f t="shared" si="221"/>
        <v>5</v>
      </c>
      <c r="AZ694" s="1">
        <f t="shared" si="222"/>
        <v>0</v>
      </c>
      <c r="BA694" s="1">
        <f t="shared" si="223"/>
        <v>10</v>
      </c>
      <c r="BB694" s="1">
        <f t="shared" si="224"/>
        <v>5</v>
      </c>
      <c r="BC694" s="21">
        <f t="shared" si="209"/>
        <v>8.1999999999999993</v>
      </c>
      <c r="BD694" s="21">
        <f t="shared" si="210"/>
        <v>4.166666666666667</v>
      </c>
      <c r="BE694" s="21">
        <f t="shared" si="211"/>
        <v>6.5</v>
      </c>
      <c r="BF694" s="21">
        <f t="shared" si="225"/>
        <v>6.7333333333333334</v>
      </c>
      <c r="BG694" s="3" t="s">
        <v>5616</v>
      </c>
    </row>
    <row r="695" spans="1:59" ht="13" x14ac:dyDescent="0.15">
      <c r="A695" s="2">
        <v>43540.973573622687</v>
      </c>
      <c r="B695" s="3" t="s">
        <v>29</v>
      </c>
      <c r="C695" s="3" t="s">
        <v>5851</v>
      </c>
      <c r="D695" s="3" t="s">
        <v>5852</v>
      </c>
      <c r="E695" s="58" t="s">
        <v>5853</v>
      </c>
      <c r="F695" s="3" t="s">
        <v>113</v>
      </c>
      <c r="G695" s="3" t="s">
        <v>5854</v>
      </c>
      <c r="H695" s="3" t="s">
        <v>264</v>
      </c>
      <c r="I695" s="3">
        <v>9</v>
      </c>
      <c r="J695" s="3" t="s">
        <v>5855</v>
      </c>
      <c r="K695" s="3">
        <v>9</v>
      </c>
      <c r="L695" s="4">
        <v>2.5</v>
      </c>
      <c r="M695" s="4">
        <v>1.1000000000000001</v>
      </c>
      <c r="N695" s="5"/>
      <c r="O695" s="3" t="s">
        <v>87</v>
      </c>
      <c r="P695" s="5"/>
      <c r="Q695" s="3">
        <v>9</v>
      </c>
      <c r="R695" s="3" t="s">
        <v>5856</v>
      </c>
      <c r="S695" s="3" t="s">
        <v>560</v>
      </c>
      <c r="T695" s="5"/>
      <c r="U695" s="3">
        <v>9</v>
      </c>
      <c r="V695" s="5"/>
      <c r="W695" s="3" t="s">
        <v>48</v>
      </c>
      <c r="X695" s="3" t="s">
        <v>5857</v>
      </c>
      <c r="Y695" s="3" t="s">
        <v>92</v>
      </c>
      <c r="Z695" s="5"/>
      <c r="AA695" s="3" t="s">
        <v>291</v>
      </c>
      <c r="AB695" s="3">
        <v>45</v>
      </c>
      <c r="AC695" s="5"/>
      <c r="AD695" s="3">
        <v>9</v>
      </c>
      <c r="AE695" s="5"/>
      <c r="AF695" s="3" t="s">
        <v>208</v>
      </c>
      <c r="AG695" s="3" t="s">
        <v>5858</v>
      </c>
      <c r="AH695" s="3">
        <v>9</v>
      </c>
      <c r="AI695" s="5"/>
      <c r="AJ695" s="3" t="s">
        <v>5859</v>
      </c>
      <c r="AK695" s="3">
        <v>7</v>
      </c>
      <c r="AL695" s="3" t="s">
        <v>5860</v>
      </c>
      <c r="AM695" s="3" t="s">
        <v>5861</v>
      </c>
      <c r="AN695" s="3" t="s">
        <v>5862</v>
      </c>
      <c r="AO695" s="6">
        <v>0.5</v>
      </c>
      <c r="AP695" s="1">
        <f t="shared" si="212"/>
        <v>9</v>
      </c>
      <c r="AQ695" s="1">
        <f t="shared" si="213"/>
        <v>9</v>
      </c>
      <c r="AR695" s="1">
        <f t="shared" si="214"/>
        <v>10</v>
      </c>
      <c r="AS695" s="1">
        <f t="shared" si="215"/>
        <v>9</v>
      </c>
      <c r="AT695" s="1">
        <f t="shared" si="216"/>
        <v>10</v>
      </c>
      <c r="AU695" s="1">
        <f t="shared" si="217"/>
        <v>9</v>
      </c>
      <c r="AV695" s="1">
        <f t="shared" si="218"/>
        <v>0</v>
      </c>
      <c r="AW695" s="1">
        <f t="shared" si="219"/>
        <v>5</v>
      </c>
      <c r="AX695" s="1">
        <f t="shared" si="220"/>
        <v>10</v>
      </c>
      <c r="AY695" s="1">
        <f t="shared" si="221"/>
        <v>9</v>
      </c>
      <c r="AZ695" s="1">
        <f t="shared" si="222"/>
        <v>10</v>
      </c>
      <c r="BA695" s="1">
        <f t="shared" si="223"/>
        <v>9</v>
      </c>
      <c r="BB695" s="1">
        <f t="shared" si="224"/>
        <v>7</v>
      </c>
      <c r="BC695" s="21">
        <f t="shared" si="209"/>
        <v>9.4</v>
      </c>
      <c r="BD695" s="21">
        <f t="shared" si="210"/>
        <v>5.333333333333333</v>
      </c>
      <c r="BE695" s="21">
        <f t="shared" si="211"/>
        <v>9.5</v>
      </c>
      <c r="BF695" s="21">
        <f t="shared" si="225"/>
        <v>8.3666666666666671</v>
      </c>
      <c r="BG695" s="3" t="s">
        <v>5852</v>
      </c>
    </row>
    <row r="696" spans="1:59" ht="13" x14ac:dyDescent="0.15">
      <c r="A696" s="2">
        <v>43552.809258715279</v>
      </c>
      <c r="B696" s="3" t="s">
        <v>29</v>
      </c>
      <c r="C696" s="3" t="s">
        <v>5851</v>
      </c>
      <c r="D696" s="3" t="s">
        <v>5852</v>
      </c>
      <c r="E696" s="58" t="s">
        <v>5853</v>
      </c>
      <c r="F696" s="3" t="s">
        <v>187</v>
      </c>
      <c r="G696" s="3" t="s">
        <v>5863</v>
      </c>
      <c r="H696" s="3" t="s">
        <v>35</v>
      </c>
      <c r="I696" s="3">
        <v>3</v>
      </c>
      <c r="J696" s="3" t="s">
        <v>5864</v>
      </c>
      <c r="K696" s="3">
        <v>3</v>
      </c>
      <c r="L696" s="4">
        <v>2.5</v>
      </c>
      <c r="M696" s="3">
        <v>0</v>
      </c>
      <c r="N696" s="3" t="s">
        <v>5865</v>
      </c>
      <c r="O696" s="3">
        <v>8</v>
      </c>
      <c r="P696" s="5"/>
      <c r="Q696" s="3" t="s">
        <v>181</v>
      </c>
      <c r="R696" s="3" t="s">
        <v>5866</v>
      </c>
      <c r="S696" s="3" t="s">
        <v>90</v>
      </c>
      <c r="T696" s="5"/>
      <c r="U696" s="3" t="s">
        <v>46</v>
      </c>
      <c r="V696" s="5"/>
      <c r="W696" s="3" t="s">
        <v>48</v>
      </c>
      <c r="X696" s="3" t="s">
        <v>5867</v>
      </c>
      <c r="Y696" s="3">
        <v>1</v>
      </c>
      <c r="Z696" s="3" t="s">
        <v>5868</v>
      </c>
      <c r="AA696" s="3">
        <v>4</v>
      </c>
      <c r="AB696" s="3">
        <v>60</v>
      </c>
      <c r="AC696" s="5"/>
      <c r="AD696" s="3">
        <v>3</v>
      </c>
      <c r="AE696" s="5"/>
      <c r="AF696" s="3" t="s">
        <v>56</v>
      </c>
      <c r="AG696" s="3" t="s">
        <v>5869</v>
      </c>
      <c r="AH696" s="3">
        <v>3</v>
      </c>
      <c r="AI696" s="5"/>
      <c r="AJ696" s="3" t="s">
        <v>5870</v>
      </c>
      <c r="AK696" s="3">
        <v>7</v>
      </c>
      <c r="AL696" s="5"/>
      <c r="AM696" s="3" t="s">
        <v>5871</v>
      </c>
      <c r="AN696" s="3" t="s">
        <v>5862</v>
      </c>
      <c r="AO696" s="6">
        <v>0.66666666666424135</v>
      </c>
      <c r="AP696" s="1">
        <f t="shared" si="212"/>
        <v>3</v>
      </c>
      <c r="AQ696" s="1">
        <f t="shared" si="213"/>
        <v>3</v>
      </c>
      <c r="AR696" s="1">
        <f t="shared" si="214"/>
        <v>8</v>
      </c>
      <c r="AS696" s="1">
        <f t="shared" si="215"/>
        <v>0</v>
      </c>
      <c r="AT696" s="1">
        <f t="shared" si="216"/>
        <v>0</v>
      </c>
      <c r="AU696" s="1">
        <f t="shared" si="217"/>
        <v>5</v>
      </c>
      <c r="AV696" s="1">
        <f t="shared" si="218"/>
        <v>0</v>
      </c>
      <c r="AW696" s="1">
        <f t="shared" si="219"/>
        <v>1</v>
      </c>
      <c r="AX696" s="1">
        <f t="shared" si="220"/>
        <v>4</v>
      </c>
      <c r="AY696" s="1">
        <f t="shared" si="221"/>
        <v>3</v>
      </c>
      <c r="AZ696" s="1">
        <f t="shared" si="222"/>
        <v>5</v>
      </c>
      <c r="BA696" s="1">
        <f t="shared" si="223"/>
        <v>3</v>
      </c>
      <c r="BB696" s="1">
        <f t="shared" si="224"/>
        <v>7</v>
      </c>
      <c r="BC696" s="21">
        <f t="shared" si="209"/>
        <v>2.8</v>
      </c>
      <c r="BD696" s="21">
        <f t="shared" si="210"/>
        <v>2.6666666666666665</v>
      </c>
      <c r="BE696" s="21">
        <f t="shared" si="211"/>
        <v>3.6666666666666665</v>
      </c>
      <c r="BF696" s="21">
        <f t="shared" si="225"/>
        <v>3.3666666666666667</v>
      </c>
      <c r="BG696" s="3" t="s">
        <v>5852</v>
      </c>
    </row>
    <row r="697" spans="1:59" ht="13" x14ac:dyDescent="0.15">
      <c r="A697" s="2">
        <v>43552.817537476847</v>
      </c>
      <c r="B697" s="3" t="s">
        <v>29</v>
      </c>
      <c r="C697" s="3" t="s">
        <v>5851</v>
      </c>
      <c r="D697" s="3" t="s">
        <v>5852</v>
      </c>
      <c r="E697" s="58" t="s">
        <v>5853</v>
      </c>
      <c r="F697" s="3" t="s">
        <v>100</v>
      </c>
      <c r="G697" s="3" t="s">
        <v>5872</v>
      </c>
      <c r="H697" s="3" t="s">
        <v>264</v>
      </c>
      <c r="I697" s="3">
        <v>4</v>
      </c>
      <c r="J697" s="3" t="s">
        <v>5873</v>
      </c>
      <c r="K697" s="3" t="s">
        <v>381</v>
      </c>
      <c r="L697" s="4">
        <v>1.1000000000000001</v>
      </c>
      <c r="M697" s="3">
        <v>0</v>
      </c>
      <c r="N697" s="5"/>
      <c r="O697" s="3" t="s">
        <v>40</v>
      </c>
      <c r="P697" s="5"/>
      <c r="Q697" s="3" t="s">
        <v>42</v>
      </c>
      <c r="R697" s="5"/>
      <c r="S697" s="3" t="s">
        <v>90</v>
      </c>
      <c r="T697" s="5"/>
      <c r="U697" s="3" t="s">
        <v>91</v>
      </c>
      <c r="V697" s="5"/>
      <c r="W697" s="3" t="s">
        <v>48</v>
      </c>
      <c r="X697" s="3" t="s">
        <v>5874</v>
      </c>
      <c r="Y697" s="3">
        <v>2</v>
      </c>
      <c r="Z697" s="3" t="s">
        <v>5875</v>
      </c>
      <c r="AA697" s="3">
        <v>7</v>
      </c>
      <c r="AB697" s="3">
        <v>40</v>
      </c>
      <c r="AC697" s="5"/>
      <c r="AD697" s="3">
        <v>7</v>
      </c>
      <c r="AE697" s="5"/>
      <c r="AF697" s="3" t="s">
        <v>275</v>
      </c>
      <c r="AG697" s="5"/>
      <c r="AH697" s="3">
        <v>3</v>
      </c>
      <c r="AI697" s="5"/>
      <c r="AJ697" s="3" t="s">
        <v>5876</v>
      </c>
      <c r="AK697" s="3">
        <v>8</v>
      </c>
      <c r="AL697" s="5"/>
      <c r="AM697" s="3" t="s">
        <v>5877</v>
      </c>
      <c r="AN697" s="3" t="s">
        <v>5862</v>
      </c>
      <c r="AO697" s="6">
        <v>0.6875</v>
      </c>
      <c r="AP697" s="1">
        <f t="shared" si="212"/>
        <v>4</v>
      </c>
      <c r="AQ697" s="1">
        <f t="shared" si="213"/>
        <v>0</v>
      </c>
      <c r="AR697" s="1">
        <f t="shared" si="214"/>
        <v>5</v>
      </c>
      <c r="AS697" s="1">
        <f t="shared" si="215"/>
        <v>5</v>
      </c>
      <c r="AT697" s="1">
        <f t="shared" si="216"/>
        <v>0</v>
      </c>
      <c r="AU697" s="1">
        <f t="shared" si="217"/>
        <v>0</v>
      </c>
      <c r="AV697" s="1">
        <f t="shared" si="218"/>
        <v>0</v>
      </c>
      <c r="AW697" s="1">
        <f t="shared" si="219"/>
        <v>2</v>
      </c>
      <c r="AX697" s="1">
        <f t="shared" si="220"/>
        <v>7</v>
      </c>
      <c r="AY697" s="1">
        <f t="shared" si="221"/>
        <v>7</v>
      </c>
      <c r="AZ697" s="1">
        <f t="shared" si="222"/>
        <v>0</v>
      </c>
      <c r="BA697" s="1">
        <f t="shared" si="223"/>
        <v>3</v>
      </c>
      <c r="BB697" s="1">
        <f t="shared" si="224"/>
        <v>8</v>
      </c>
      <c r="BC697" s="21">
        <f t="shared" si="209"/>
        <v>2.8</v>
      </c>
      <c r="BD697" s="21">
        <f t="shared" si="210"/>
        <v>0.33333333333333331</v>
      </c>
      <c r="BE697" s="21">
        <f t="shared" si="211"/>
        <v>4.5</v>
      </c>
      <c r="BF697" s="21">
        <f t="shared" si="225"/>
        <v>3.1666666666666665</v>
      </c>
      <c r="BG697" s="3" t="s">
        <v>5852</v>
      </c>
    </row>
    <row r="698" spans="1:59" ht="13" x14ac:dyDescent="0.15">
      <c r="A698" s="2">
        <v>43552.830024062496</v>
      </c>
      <c r="B698" s="3" t="s">
        <v>29</v>
      </c>
      <c r="C698" s="3" t="s">
        <v>5851</v>
      </c>
      <c r="D698" s="3" t="s">
        <v>5852</v>
      </c>
      <c r="E698" s="58" t="s">
        <v>5853</v>
      </c>
      <c r="F698" s="3" t="s">
        <v>33</v>
      </c>
      <c r="G698" s="3" t="s">
        <v>5878</v>
      </c>
      <c r="H698" s="3" t="s">
        <v>264</v>
      </c>
      <c r="I698" s="3">
        <v>3</v>
      </c>
      <c r="J698" s="3" t="s">
        <v>5879</v>
      </c>
      <c r="K698" s="3">
        <v>4</v>
      </c>
      <c r="L698" s="4">
        <v>2.5</v>
      </c>
      <c r="M698" s="3">
        <v>1</v>
      </c>
      <c r="N698" s="3" t="s">
        <v>5880</v>
      </c>
      <c r="O698" s="3">
        <v>8</v>
      </c>
      <c r="P698" s="5"/>
      <c r="Q698" s="3" t="s">
        <v>42</v>
      </c>
      <c r="R698" s="5"/>
      <c r="S698" s="3" t="s">
        <v>90</v>
      </c>
      <c r="T698" s="5"/>
      <c r="U698" s="3" t="s">
        <v>46</v>
      </c>
      <c r="V698" s="5"/>
      <c r="W698" s="3" t="s">
        <v>48</v>
      </c>
      <c r="X698" s="3" t="s">
        <v>5874</v>
      </c>
      <c r="Y698" s="3" t="s">
        <v>92</v>
      </c>
      <c r="Z698" s="5"/>
      <c r="AA698" s="3" t="s">
        <v>291</v>
      </c>
      <c r="AB698" s="3">
        <v>40</v>
      </c>
      <c r="AC698" s="5"/>
      <c r="AD698" s="3">
        <v>9</v>
      </c>
      <c r="AE698" s="5"/>
      <c r="AF698" s="3" t="s">
        <v>56</v>
      </c>
      <c r="AG698" s="3" t="s">
        <v>5881</v>
      </c>
      <c r="AH698" s="3" t="s">
        <v>176</v>
      </c>
      <c r="AI698" s="5"/>
      <c r="AJ698" s="5"/>
      <c r="AK698" s="3">
        <v>7</v>
      </c>
      <c r="AL698" s="5"/>
      <c r="AM698" s="3" t="s">
        <v>5882</v>
      </c>
      <c r="AN698" s="3" t="s">
        <v>5862</v>
      </c>
      <c r="AO698" s="6">
        <v>0.5</v>
      </c>
      <c r="AP698" s="1">
        <f t="shared" si="212"/>
        <v>3</v>
      </c>
      <c r="AQ698" s="1">
        <f t="shared" si="213"/>
        <v>4</v>
      </c>
      <c r="AR698" s="1">
        <f t="shared" si="214"/>
        <v>8</v>
      </c>
      <c r="AS698" s="1">
        <f t="shared" si="215"/>
        <v>5</v>
      </c>
      <c r="AT698" s="1">
        <f t="shared" si="216"/>
        <v>0</v>
      </c>
      <c r="AU698" s="1">
        <f t="shared" si="217"/>
        <v>5</v>
      </c>
      <c r="AV698" s="1">
        <f t="shared" si="218"/>
        <v>0</v>
      </c>
      <c r="AW698" s="1">
        <f t="shared" si="219"/>
        <v>5</v>
      </c>
      <c r="AX698" s="1">
        <f t="shared" si="220"/>
        <v>10</v>
      </c>
      <c r="AY698" s="1">
        <f t="shared" si="221"/>
        <v>9</v>
      </c>
      <c r="AZ698" s="1">
        <f t="shared" si="222"/>
        <v>5</v>
      </c>
      <c r="BA698" s="1">
        <f t="shared" si="223"/>
        <v>10</v>
      </c>
      <c r="BB698" s="1">
        <f t="shared" si="224"/>
        <v>7</v>
      </c>
      <c r="BC698" s="21">
        <f t="shared" si="209"/>
        <v>4</v>
      </c>
      <c r="BD698" s="21">
        <f t="shared" si="210"/>
        <v>3.3333333333333335</v>
      </c>
      <c r="BE698" s="21">
        <f t="shared" si="211"/>
        <v>9</v>
      </c>
      <c r="BF698" s="21">
        <f t="shared" si="225"/>
        <v>5.166666666666667</v>
      </c>
      <c r="BG698" s="3" t="s">
        <v>5852</v>
      </c>
    </row>
    <row r="699" spans="1:59" ht="13" x14ac:dyDescent="0.15">
      <c r="A699" s="2">
        <v>43552.875124571758</v>
      </c>
      <c r="B699" s="3" t="s">
        <v>29</v>
      </c>
      <c r="C699" s="3" t="s">
        <v>5851</v>
      </c>
      <c r="D699" s="3" t="s">
        <v>5852</v>
      </c>
      <c r="E699" s="58" t="s">
        <v>5853</v>
      </c>
      <c r="F699" s="3" t="s">
        <v>187</v>
      </c>
      <c r="G699" s="3" t="s">
        <v>5883</v>
      </c>
      <c r="H699" s="3" t="s">
        <v>66</v>
      </c>
      <c r="I699" s="3" t="s">
        <v>36</v>
      </c>
      <c r="J699" s="5"/>
      <c r="K699" s="3">
        <v>6</v>
      </c>
      <c r="L699" s="3">
        <v>2</v>
      </c>
      <c r="M699" s="3">
        <v>1</v>
      </c>
      <c r="N699" s="3" t="s">
        <v>5884</v>
      </c>
      <c r="O699" s="3">
        <v>8</v>
      </c>
      <c r="P699" s="5"/>
      <c r="Q699" s="3" t="s">
        <v>42</v>
      </c>
      <c r="R699" s="5"/>
      <c r="S699" s="3" t="s">
        <v>90</v>
      </c>
      <c r="T699" s="5"/>
      <c r="U699" s="3">
        <v>6</v>
      </c>
      <c r="V699" s="3" t="s">
        <v>5885</v>
      </c>
      <c r="W699" s="3" t="s">
        <v>74</v>
      </c>
      <c r="X699" s="5"/>
      <c r="Y699" s="3" t="s">
        <v>92</v>
      </c>
      <c r="Z699" s="5"/>
      <c r="AA699" s="3" t="s">
        <v>291</v>
      </c>
      <c r="AB699" s="3">
        <v>58</v>
      </c>
      <c r="AC699" s="5"/>
      <c r="AD699" s="3">
        <v>6</v>
      </c>
      <c r="AE699" s="5"/>
      <c r="AF699" s="3" t="s">
        <v>56</v>
      </c>
      <c r="AG699" s="3" t="s">
        <v>5886</v>
      </c>
      <c r="AH699" s="3">
        <v>4</v>
      </c>
      <c r="AI699" s="5"/>
      <c r="AJ699" s="3" t="s">
        <v>5887</v>
      </c>
      <c r="AK699" s="3">
        <v>6</v>
      </c>
      <c r="AL699" s="5"/>
      <c r="AM699" s="3" t="s">
        <v>5888</v>
      </c>
      <c r="AN699" s="3" t="s">
        <v>5862</v>
      </c>
      <c r="AO699" s="6">
        <v>0.4375</v>
      </c>
      <c r="AP699" s="1">
        <f t="shared" si="212"/>
        <v>5</v>
      </c>
      <c r="AQ699" s="1">
        <f t="shared" si="213"/>
        <v>6</v>
      </c>
      <c r="AR699" s="1">
        <f t="shared" si="214"/>
        <v>8</v>
      </c>
      <c r="AS699" s="1">
        <f t="shared" si="215"/>
        <v>5</v>
      </c>
      <c r="AT699" s="1">
        <f t="shared" si="216"/>
        <v>0</v>
      </c>
      <c r="AU699" s="1">
        <f t="shared" si="217"/>
        <v>6</v>
      </c>
      <c r="AV699" s="1">
        <f t="shared" si="218"/>
        <v>5</v>
      </c>
      <c r="AW699" s="1">
        <f t="shared" si="219"/>
        <v>5</v>
      </c>
      <c r="AX699" s="1">
        <f t="shared" si="220"/>
        <v>10</v>
      </c>
      <c r="AY699" s="1">
        <f t="shared" si="221"/>
        <v>6</v>
      </c>
      <c r="AZ699" s="1">
        <f t="shared" si="222"/>
        <v>5</v>
      </c>
      <c r="BA699" s="1">
        <f t="shared" si="223"/>
        <v>4</v>
      </c>
      <c r="BB699" s="1">
        <f t="shared" si="224"/>
        <v>6</v>
      </c>
      <c r="BC699" s="21">
        <f t="shared" si="209"/>
        <v>4.8</v>
      </c>
      <c r="BD699" s="21">
        <f t="shared" si="210"/>
        <v>5.5</v>
      </c>
      <c r="BE699" s="21">
        <f t="shared" si="211"/>
        <v>6.5</v>
      </c>
      <c r="BF699" s="21">
        <f t="shared" si="225"/>
        <v>5.4</v>
      </c>
      <c r="BG699" s="3" t="s">
        <v>5852</v>
      </c>
    </row>
    <row r="700" spans="1:59" ht="13" x14ac:dyDescent="0.15">
      <c r="A700" s="2">
        <v>43552.881854027779</v>
      </c>
      <c r="B700" s="3" t="s">
        <v>29</v>
      </c>
      <c r="C700" s="3" t="s">
        <v>5851</v>
      </c>
      <c r="D700" s="3" t="s">
        <v>5852</v>
      </c>
      <c r="E700" s="58" t="s">
        <v>5853</v>
      </c>
      <c r="F700" s="3" t="s">
        <v>100</v>
      </c>
      <c r="G700" s="3" t="s">
        <v>5889</v>
      </c>
      <c r="H700" s="3" t="s">
        <v>264</v>
      </c>
      <c r="I700" s="3" t="s">
        <v>36</v>
      </c>
      <c r="J700" s="5"/>
      <c r="K700" s="3">
        <v>1</v>
      </c>
      <c r="L700" s="4">
        <v>1.5</v>
      </c>
      <c r="M700" s="3">
        <v>0</v>
      </c>
      <c r="N700" s="3" t="s">
        <v>5890</v>
      </c>
      <c r="O700" s="3">
        <v>9</v>
      </c>
      <c r="P700" s="5"/>
      <c r="Q700" s="3">
        <v>9</v>
      </c>
      <c r="R700" s="5"/>
      <c r="S700" s="3" t="s">
        <v>90</v>
      </c>
      <c r="T700" s="5"/>
      <c r="U700" s="3">
        <v>7</v>
      </c>
      <c r="V700" s="3" t="s">
        <v>5891</v>
      </c>
      <c r="W700" s="3" t="s">
        <v>74</v>
      </c>
      <c r="X700" s="5"/>
      <c r="Y700" s="3" t="s">
        <v>92</v>
      </c>
      <c r="Z700" s="5"/>
      <c r="AA700" s="3" t="s">
        <v>291</v>
      </c>
      <c r="AB700" s="3">
        <v>56</v>
      </c>
      <c r="AC700" s="5"/>
      <c r="AD700" s="3">
        <v>9</v>
      </c>
      <c r="AE700" s="5"/>
      <c r="AF700" s="3" t="s">
        <v>275</v>
      </c>
      <c r="AG700" s="5"/>
      <c r="AH700" s="3">
        <v>4</v>
      </c>
      <c r="AI700" s="5"/>
      <c r="AJ700" s="3" t="s">
        <v>5876</v>
      </c>
      <c r="AK700" s="3">
        <v>8</v>
      </c>
      <c r="AL700" s="5"/>
      <c r="AM700" s="3" t="s">
        <v>5892</v>
      </c>
      <c r="AN700" s="3" t="s">
        <v>5862</v>
      </c>
      <c r="AO700" s="6">
        <v>0.45833333333575865</v>
      </c>
      <c r="AP700" s="1">
        <f t="shared" si="212"/>
        <v>5</v>
      </c>
      <c r="AQ700" s="1">
        <f t="shared" si="213"/>
        <v>1</v>
      </c>
      <c r="AR700" s="1">
        <f t="shared" si="214"/>
        <v>9</v>
      </c>
      <c r="AS700" s="1">
        <f t="shared" si="215"/>
        <v>9</v>
      </c>
      <c r="AT700" s="1">
        <f t="shared" si="216"/>
        <v>0</v>
      </c>
      <c r="AU700" s="1">
        <f t="shared" si="217"/>
        <v>7</v>
      </c>
      <c r="AV700" s="1">
        <f t="shared" si="218"/>
        <v>5</v>
      </c>
      <c r="AW700" s="1">
        <f t="shared" si="219"/>
        <v>5</v>
      </c>
      <c r="AX700" s="1">
        <f t="shared" si="220"/>
        <v>10</v>
      </c>
      <c r="AY700" s="1">
        <f t="shared" si="221"/>
        <v>9</v>
      </c>
      <c r="AZ700" s="1">
        <f t="shared" si="222"/>
        <v>0</v>
      </c>
      <c r="BA700" s="1">
        <f t="shared" si="223"/>
        <v>4</v>
      </c>
      <c r="BB700" s="1">
        <f t="shared" si="224"/>
        <v>8</v>
      </c>
      <c r="BC700" s="21">
        <f t="shared" si="209"/>
        <v>4.8</v>
      </c>
      <c r="BD700" s="21">
        <f t="shared" si="210"/>
        <v>6</v>
      </c>
      <c r="BE700" s="21">
        <f t="shared" si="211"/>
        <v>6.166666666666667</v>
      </c>
      <c r="BF700" s="21">
        <f t="shared" si="225"/>
        <v>5.6333333333333337</v>
      </c>
      <c r="BG700" s="3" t="s">
        <v>5852</v>
      </c>
    </row>
    <row r="701" spans="1:59" ht="13" x14ac:dyDescent="0.15">
      <c r="A701" s="2">
        <v>43558.37672075232</v>
      </c>
      <c r="B701" s="3" t="s">
        <v>29</v>
      </c>
      <c r="C701" s="3" t="s">
        <v>5851</v>
      </c>
      <c r="D701" s="3" t="s">
        <v>5852</v>
      </c>
      <c r="E701" s="58" t="s">
        <v>5853</v>
      </c>
      <c r="F701" s="3" t="s">
        <v>147</v>
      </c>
      <c r="G701" s="3" t="s">
        <v>5893</v>
      </c>
      <c r="H701" s="3" t="s">
        <v>66</v>
      </c>
      <c r="I701" s="3" t="s">
        <v>36</v>
      </c>
      <c r="J701" s="5"/>
      <c r="K701" s="3" t="s">
        <v>38</v>
      </c>
      <c r="L701" s="3">
        <v>2</v>
      </c>
      <c r="M701" s="3">
        <v>1</v>
      </c>
      <c r="N701" s="3" t="s">
        <v>5894</v>
      </c>
      <c r="O701" s="3">
        <v>3</v>
      </c>
      <c r="P701" s="5"/>
      <c r="Q701" s="3">
        <v>6</v>
      </c>
      <c r="R701" s="5"/>
      <c r="S701" s="3" t="s">
        <v>90</v>
      </c>
      <c r="T701" s="5"/>
      <c r="U701" s="3" t="s">
        <v>46</v>
      </c>
      <c r="V701" s="5"/>
      <c r="W701" s="3" t="s">
        <v>48</v>
      </c>
      <c r="X701" s="5"/>
      <c r="Y701" s="3" t="s">
        <v>92</v>
      </c>
      <c r="Z701" s="5"/>
      <c r="AA701" s="3" t="s">
        <v>52</v>
      </c>
      <c r="AB701" s="3">
        <v>80</v>
      </c>
      <c r="AC701" s="5"/>
      <c r="AD701" s="3">
        <v>7</v>
      </c>
      <c r="AE701" s="5"/>
      <c r="AF701" s="3" t="s">
        <v>275</v>
      </c>
      <c r="AG701" s="5"/>
      <c r="AH701" s="3">
        <v>4</v>
      </c>
      <c r="AI701" s="5"/>
      <c r="AJ701" s="3" t="s">
        <v>5895</v>
      </c>
      <c r="AK701" s="3" t="s">
        <v>111</v>
      </c>
      <c r="AL701" s="5"/>
      <c r="AM701" s="3" t="s">
        <v>5896</v>
      </c>
      <c r="AN701" s="3" t="s">
        <v>5862</v>
      </c>
      <c r="AO701" s="6">
        <v>0.6875</v>
      </c>
      <c r="AP701" s="1">
        <f t="shared" si="212"/>
        <v>5</v>
      </c>
      <c r="AQ701" s="1">
        <f t="shared" si="213"/>
        <v>5</v>
      </c>
      <c r="AR701" s="1">
        <f t="shared" si="214"/>
        <v>3</v>
      </c>
      <c r="AS701" s="1">
        <f t="shared" si="215"/>
        <v>6</v>
      </c>
      <c r="AT701" s="1">
        <f t="shared" si="216"/>
        <v>0</v>
      </c>
      <c r="AU701" s="1">
        <f t="shared" si="217"/>
        <v>5</v>
      </c>
      <c r="AV701" s="1">
        <f t="shared" si="218"/>
        <v>0</v>
      </c>
      <c r="AW701" s="1">
        <f t="shared" si="219"/>
        <v>5</v>
      </c>
      <c r="AX701" s="1">
        <f t="shared" si="220"/>
        <v>5</v>
      </c>
      <c r="AY701" s="1">
        <f t="shared" si="221"/>
        <v>7</v>
      </c>
      <c r="AZ701" s="1">
        <f t="shared" si="222"/>
        <v>0</v>
      </c>
      <c r="BA701" s="1">
        <f t="shared" si="223"/>
        <v>4</v>
      </c>
      <c r="BB701" s="1">
        <f t="shared" si="224"/>
        <v>5</v>
      </c>
      <c r="BC701" s="21">
        <f t="shared" si="209"/>
        <v>3.8</v>
      </c>
      <c r="BD701" s="21">
        <f t="shared" si="210"/>
        <v>3.3333333333333335</v>
      </c>
      <c r="BE701" s="21">
        <f t="shared" si="211"/>
        <v>4.166666666666667</v>
      </c>
      <c r="BF701" s="21">
        <f t="shared" si="225"/>
        <v>3.9</v>
      </c>
      <c r="BG701" s="3" t="s">
        <v>5852</v>
      </c>
    </row>
    <row r="702" spans="1:59" ht="13" x14ac:dyDescent="0.15">
      <c r="A702" s="2">
        <v>43560.951808506943</v>
      </c>
      <c r="B702" s="3" t="s">
        <v>29</v>
      </c>
      <c r="C702" s="3" t="s">
        <v>5897</v>
      </c>
      <c r="D702" s="3" t="s">
        <v>5852</v>
      </c>
      <c r="E702" s="58" t="s">
        <v>5853</v>
      </c>
      <c r="F702" s="3" t="s">
        <v>187</v>
      </c>
      <c r="G702" s="3" t="s">
        <v>5898</v>
      </c>
      <c r="H702" s="3" t="s">
        <v>35</v>
      </c>
      <c r="I702" s="3">
        <v>4</v>
      </c>
      <c r="J702" s="3" t="s">
        <v>5899</v>
      </c>
      <c r="K702" s="3">
        <v>7</v>
      </c>
      <c r="L702" s="5"/>
      <c r="M702" s="5"/>
      <c r="N702" s="3" t="s">
        <v>5900</v>
      </c>
      <c r="O702" s="3">
        <v>2</v>
      </c>
      <c r="P702" s="3" t="s">
        <v>5901</v>
      </c>
      <c r="Q702" s="3" t="s">
        <v>42</v>
      </c>
      <c r="R702" s="3" t="s">
        <v>5902</v>
      </c>
      <c r="S702" s="3">
        <v>2</v>
      </c>
      <c r="T702" s="3" t="s">
        <v>5903</v>
      </c>
      <c r="U702" s="3" t="s">
        <v>46</v>
      </c>
      <c r="V702" s="3" t="s">
        <v>5904</v>
      </c>
      <c r="W702" s="3">
        <v>3</v>
      </c>
      <c r="X702" s="5"/>
      <c r="Y702" s="3">
        <v>4</v>
      </c>
      <c r="Z702" s="5"/>
      <c r="AA702" s="3">
        <v>7</v>
      </c>
      <c r="AB702" s="5"/>
      <c r="AC702" s="3" t="s">
        <v>5905</v>
      </c>
      <c r="AD702" s="3">
        <v>8</v>
      </c>
      <c r="AE702" s="3" t="s">
        <v>5906</v>
      </c>
      <c r="AF702" s="3" t="s">
        <v>56</v>
      </c>
      <c r="AG702" s="3" t="s">
        <v>5907</v>
      </c>
      <c r="AH702" s="3">
        <v>3</v>
      </c>
      <c r="AI702" s="3">
        <v>24</v>
      </c>
      <c r="AJ702" s="3" t="s">
        <v>5908</v>
      </c>
      <c r="AK702" s="3">
        <v>6</v>
      </c>
      <c r="AL702" s="3" t="s">
        <v>5909</v>
      </c>
      <c r="AM702" s="3" t="s">
        <v>5910</v>
      </c>
      <c r="AN702" s="3" t="s">
        <v>5911</v>
      </c>
      <c r="AO702" s="6">
        <v>0.6875</v>
      </c>
      <c r="AP702" s="1">
        <f t="shared" si="212"/>
        <v>4</v>
      </c>
      <c r="AQ702" s="1">
        <f t="shared" si="213"/>
        <v>7</v>
      </c>
      <c r="AR702" s="1">
        <f t="shared" si="214"/>
        <v>2</v>
      </c>
      <c r="AS702" s="1">
        <f t="shared" si="215"/>
        <v>5</v>
      </c>
      <c r="AT702" s="1">
        <f t="shared" si="216"/>
        <v>2</v>
      </c>
      <c r="AU702" s="1">
        <f t="shared" si="217"/>
        <v>5</v>
      </c>
      <c r="AV702" s="1">
        <f t="shared" si="218"/>
        <v>3</v>
      </c>
      <c r="AW702" s="1">
        <f t="shared" si="219"/>
        <v>4</v>
      </c>
      <c r="AX702" s="1">
        <f t="shared" si="220"/>
        <v>7</v>
      </c>
      <c r="AY702" s="1">
        <f t="shared" si="221"/>
        <v>8</v>
      </c>
      <c r="AZ702" s="1">
        <f t="shared" si="222"/>
        <v>5</v>
      </c>
      <c r="BA702" s="1">
        <f t="shared" si="223"/>
        <v>3</v>
      </c>
      <c r="BB702" s="1">
        <f t="shared" si="224"/>
        <v>6</v>
      </c>
      <c r="BC702" s="21">
        <f t="shared" si="209"/>
        <v>4</v>
      </c>
      <c r="BD702" s="21">
        <f t="shared" si="210"/>
        <v>4.166666666666667</v>
      </c>
      <c r="BE702" s="21">
        <f t="shared" si="211"/>
        <v>5.5</v>
      </c>
      <c r="BF702" s="21">
        <f t="shared" si="225"/>
        <v>4.5333333333333332</v>
      </c>
      <c r="BG702" s="3" t="s">
        <v>5852</v>
      </c>
    </row>
    <row r="703" spans="1:59" ht="13" x14ac:dyDescent="0.15">
      <c r="A703" s="2">
        <v>43560.997402349538</v>
      </c>
      <c r="B703" s="3" t="s">
        <v>29</v>
      </c>
      <c r="C703" s="3" t="s">
        <v>5897</v>
      </c>
      <c r="D703" s="3" t="s">
        <v>5852</v>
      </c>
      <c r="E703" s="58" t="s">
        <v>5853</v>
      </c>
      <c r="F703" s="3" t="s">
        <v>187</v>
      </c>
      <c r="G703" s="3" t="s">
        <v>5912</v>
      </c>
      <c r="H703" s="3" t="s">
        <v>35</v>
      </c>
      <c r="I703" s="3" t="s">
        <v>36</v>
      </c>
      <c r="J703" s="3" t="s">
        <v>5913</v>
      </c>
      <c r="K703" s="3" t="s">
        <v>38</v>
      </c>
      <c r="L703" s="5"/>
      <c r="M703" s="5"/>
      <c r="N703" s="3" t="s">
        <v>5914</v>
      </c>
      <c r="O703" s="3">
        <v>7</v>
      </c>
      <c r="P703" s="3" t="s">
        <v>5915</v>
      </c>
      <c r="Q703" s="3" t="s">
        <v>42</v>
      </c>
      <c r="R703" s="3" t="s">
        <v>5916</v>
      </c>
      <c r="S703" s="3">
        <v>2</v>
      </c>
      <c r="T703" s="3" t="s">
        <v>5917</v>
      </c>
      <c r="U703" s="3" t="s">
        <v>46</v>
      </c>
      <c r="V703" s="5"/>
      <c r="W703" s="3" t="s">
        <v>48</v>
      </c>
      <c r="X703" s="3" t="s">
        <v>5918</v>
      </c>
      <c r="Y703" s="3" t="s">
        <v>92</v>
      </c>
      <c r="Z703" s="3" t="s">
        <v>5918</v>
      </c>
      <c r="AA703" s="3">
        <v>7</v>
      </c>
      <c r="AB703" s="5"/>
      <c r="AC703" s="3" t="s">
        <v>5919</v>
      </c>
      <c r="AD703" s="3">
        <v>8</v>
      </c>
      <c r="AE703" s="5"/>
      <c r="AF703" s="3">
        <v>2</v>
      </c>
      <c r="AG703" s="3" t="s">
        <v>5920</v>
      </c>
      <c r="AH703" s="3" t="s">
        <v>197</v>
      </c>
      <c r="AI703" s="3">
        <v>10</v>
      </c>
      <c r="AJ703" s="5"/>
      <c r="AK703" s="3">
        <v>6</v>
      </c>
      <c r="AL703" s="3" t="s">
        <v>5921</v>
      </c>
      <c r="AM703" s="3" t="s">
        <v>5922</v>
      </c>
      <c r="AN703" s="3" t="s">
        <v>5911</v>
      </c>
      <c r="AO703" s="6">
        <v>0.375</v>
      </c>
      <c r="AP703" s="1">
        <f t="shared" si="212"/>
        <v>5</v>
      </c>
      <c r="AQ703" s="1">
        <f t="shared" si="213"/>
        <v>5</v>
      </c>
      <c r="AR703" s="1">
        <f t="shared" si="214"/>
        <v>7</v>
      </c>
      <c r="AS703" s="1">
        <f t="shared" si="215"/>
        <v>5</v>
      </c>
      <c r="AT703" s="1">
        <f t="shared" si="216"/>
        <v>2</v>
      </c>
      <c r="AU703" s="1">
        <f t="shared" si="217"/>
        <v>5</v>
      </c>
      <c r="AV703" s="1">
        <f t="shared" si="218"/>
        <v>0</v>
      </c>
      <c r="AW703" s="1">
        <f t="shared" si="219"/>
        <v>5</v>
      </c>
      <c r="AX703" s="1">
        <f t="shared" si="220"/>
        <v>7</v>
      </c>
      <c r="AY703" s="1">
        <f t="shared" si="221"/>
        <v>8</v>
      </c>
      <c r="AZ703" s="1">
        <f t="shared" si="222"/>
        <v>2</v>
      </c>
      <c r="BA703" s="1">
        <f t="shared" si="223"/>
        <v>5</v>
      </c>
      <c r="BB703" s="1">
        <f t="shared" si="224"/>
        <v>6</v>
      </c>
      <c r="BC703" s="21">
        <f t="shared" si="209"/>
        <v>4.8</v>
      </c>
      <c r="BD703" s="21">
        <f t="shared" si="210"/>
        <v>3.3333333333333335</v>
      </c>
      <c r="BE703" s="21">
        <f t="shared" si="211"/>
        <v>5.666666666666667</v>
      </c>
      <c r="BF703" s="21">
        <f t="shared" si="225"/>
        <v>4.8</v>
      </c>
      <c r="BG703" s="3" t="s">
        <v>5852</v>
      </c>
    </row>
    <row r="704" spans="1:59" ht="13" x14ac:dyDescent="0.15">
      <c r="A704" s="2">
        <v>43563.705807268518</v>
      </c>
      <c r="B704" s="3" t="s">
        <v>29</v>
      </c>
      <c r="C704" s="3" t="s">
        <v>5923</v>
      </c>
      <c r="D704" s="3" t="s">
        <v>5852</v>
      </c>
      <c r="E704" s="58" t="s">
        <v>5853</v>
      </c>
      <c r="F704" s="3" t="s">
        <v>33</v>
      </c>
      <c r="G704" s="3" t="s">
        <v>5924</v>
      </c>
      <c r="H704" s="3" t="s">
        <v>66</v>
      </c>
      <c r="I704" s="3">
        <v>2</v>
      </c>
      <c r="J704" s="3" t="s">
        <v>5925</v>
      </c>
      <c r="K704" s="3">
        <v>3</v>
      </c>
      <c r="L704" s="3">
        <v>1</v>
      </c>
      <c r="M704" s="5"/>
      <c r="N704" s="3" t="s">
        <v>5926</v>
      </c>
      <c r="O704" s="3" t="s">
        <v>40</v>
      </c>
      <c r="P704" s="5"/>
      <c r="Q704" s="3" t="s">
        <v>42</v>
      </c>
      <c r="R704" s="5"/>
      <c r="S704" s="3" t="s">
        <v>90</v>
      </c>
      <c r="T704" s="5"/>
      <c r="U704" s="3" t="s">
        <v>91</v>
      </c>
      <c r="V704" s="5"/>
      <c r="W704" s="3" t="s">
        <v>48</v>
      </c>
      <c r="X704" s="5"/>
      <c r="Y704" s="3" t="s">
        <v>50</v>
      </c>
      <c r="Z704" s="5"/>
      <c r="AA704" s="3">
        <v>7</v>
      </c>
      <c r="AB704" s="5"/>
      <c r="AC704" s="5"/>
      <c r="AD704" s="3" t="s">
        <v>54</v>
      </c>
      <c r="AE704" s="5"/>
      <c r="AF704" s="3" t="s">
        <v>275</v>
      </c>
      <c r="AG704" s="5"/>
      <c r="AH704" s="3" t="s">
        <v>58</v>
      </c>
      <c r="AI704" s="5"/>
      <c r="AJ704" s="5"/>
      <c r="AK704" s="3" t="s">
        <v>574</v>
      </c>
      <c r="AL704" s="5"/>
      <c r="AM704" s="3" t="s">
        <v>5927</v>
      </c>
      <c r="AN704" s="3" t="s">
        <v>5928</v>
      </c>
      <c r="AO704" s="6">
        <v>0.55972222222044365</v>
      </c>
      <c r="AP704" s="1">
        <f t="shared" si="212"/>
        <v>2</v>
      </c>
      <c r="AQ704" s="1">
        <f t="shared" si="213"/>
        <v>3</v>
      </c>
      <c r="AR704" s="1">
        <f t="shared" si="214"/>
        <v>5</v>
      </c>
      <c r="AS704" s="1">
        <f t="shared" si="215"/>
        <v>5</v>
      </c>
      <c r="AT704" s="1">
        <f t="shared" si="216"/>
        <v>0</v>
      </c>
      <c r="AU704" s="1">
        <f t="shared" si="217"/>
        <v>0</v>
      </c>
      <c r="AV704" s="1">
        <f t="shared" si="218"/>
        <v>0</v>
      </c>
      <c r="AW704" s="1">
        <f t="shared" si="219"/>
        <v>0</v>
      </c>
      <c r="AX704" s="1">
        <f t="shared" si="220"/>
        <v>7</v>
      </c>
      <c r="AY704" s="1">
        <f t="shared" si="221"/>
        <v>5</v>
      </c>
      <c r="AZ704" s="1">
        <f t="shared" si="222"/>
        <v>0</v>
      </c>
      <c r="BA704" s="1">
        <f t="shared" si="223"/>
        <v>0</v>
      </c>
      <c r="BB704" s="1">
        <f t="shared" si="224"/>
        <v>0</v>
      </c>
      <c r="BC704" s="21">
        <f t="shared" si="209"/>
        <v>3</v>
      </c>
      <c r="BD704" s="21">
        <f t="shared" si="210"/>
        <v>0</v>
      </c>
      <c r="BE704" s="21">
        <f t="shared" si="211"/>
        <v>3.1666666666666665</v>
      </c>
      <c r="BF704" s="21">
        <f t="shared" si="225"/>
        <v>2.1333333333333333</v>
      </c>
      <c r="BG704" s="3" t="s">
        <v>5852</v>
      </c>
    </row>
    <row r="705" spans="1:59" ht="13" x14ac:dyDescent="0.15">
      <c r="A705" s="2">
        <v>43563.716214143518</v>
      </c>
      <c r="B705" s="3" t="s">
        <v>29</v>
      </c>
      <c r="C705" s="3" t="s">
        <v>5929</v>
      </c>
      <c r="D705" s="3" t="s">
        <v>5852</v>
      </c>
      <c r="E705" s="58" t="s">
        <v>5853</v>
      </c>
      <c r="F705" s="3" t="s">
        <v>187</v>
      </c>
      <c r="G705" s="3" t="s">
        <v>5930</v>
      </c>
      <c r="H705" s="3" t="s">
        <v>35</v>
      </c>
      <c r="I705" s="3">
        <v>4</v>
      </c>
      <c r="J705" s="5"/>
      <c r="K705" s="3">
        <v>3</v>
      </c>
      <c r="L705" s="3">
        <v>1</v>
      </c>
      <c r="M705" s="5"/>
      <c r="N705" s="5"/>
      <c r="O705" s="3">
        <v>7</v>
      </c>
      <c r="P705" s="5"/>
      <c r="Q705" s="3" t="s">
        <v>42</v>
      </c>
      <c r="R705" s="5"/>
      <c r="S705" s="3" t="s">
        <v>90</v>
      </c>
      <c r="T705" s="5"/>
      <c r="U705" s="3" t="s">
        <v>91</v>
      </c>
      <c r="V705" s="5"/>
      <c r="W705" s="3" t="s">
        <v>48</v>
      </c>
      <c r="X705" s="5"/>
      <c r="Y705" s="3" t="s">
        <v>50</v>
      </c>
      <c r="Z705" s="5"/>
      <c r="AA705" s="3">
        <v>7</v>
      </c>
      <c r="AB705" s="5"/>
      <c r="AC705" s="5"/>
      <c r="AD705" s="3" t="s">
        <v>54</v>
      </c>
      <c r="AE705" s="5"/>
      <c r="AF705" s="3">
        <v>4</v>
      </c>
      <c r="AG705" s="5"/>
      <c r="AH705" s="3">
        <v>4</v>
      </c>
      <c r="AI705" s="5"/>
      <c r="AJ705" s="5"/>
      <c r="AK705" s="3" t="s">
        <v>574</v>
      </c>
      <c r="AL705" s="5"/>
      <c r="AM705" s="3" t="s">
        <v>5931</v>
      </c>
      <c r="AN705" s="3" t="s">
        <v>5928</v>
      </c>
      <c r="AO705" s="6">
        <v>0.48541666666278616</v>
      </c>
      <c r="AP705" s="1">
        <f t="shared" si="212"/>
        <v>4</v>
      </c>
      <c r="AQ705" s="1">
        <f t="shared" si="213"/>
        <v>3</v>
      </c>
      <c r="AR705" s="1">
        <f t="shared" si="214"/>
        <v>7</v>
      </c>
      <c r="AS705" s="1">
        <f t="shared" si="215"/>
        <v>5</v>
      </c>
      <c r="AT705" s="1">
        <f t="shared" si="216"/>
        <v>0</v>
      </c>
      <c r="AU705" s="1">
        <f t="shared" si="217"/>
        <v>0</v>
      </c>
      <c r="AV705" s="1">
        <f t="shared" si="218"/>
        <v>0</v>
      </c>
      <c r="AW705" s="1">
        <f t="shared" si="219"/>
        <v>0</v>
      </c>
      <c r="AX705" s="1">
        <f t="shared" si="220"/>
        <v>7</v>
      </c>
      <c r="AY705" s="1">
        <f t="shared" si="221"/>
        <v>5</v>
      </c>
      <c r="AZ705" s="1">
        <f t="shared" si="222"/>
        <v>4</v>
      </c>
      <c r="BA705" s="1">
        <f t="shared" si="223"/>
        <v>4</v>
      </c>
      <c r="BB705" s="1">
        <f t="shared" si="224"/>
        <v>0</v>
      </c>
      <c r="BC705" s="21">
        <f t="shared" si="209"/>
        <v>3.8</v>
      </c>
      <c r="BD705" s="21">
        <f t="shared" si="210"/>
        <v>0</v>
      </c>
      <c r="BE705" s="21">
        <f t="shared" si="211"/>
        <v>5.166666666666667</v>
      </c>
      <c r="BF705" s="21">
        <f t="shared" si="225"/>
        <v>2.9333333333333331</v>
      </c>
      <c r="BG705" s="3" t="s">
        <v>5852</v>
      </c>
    </row>
    <row r="706" spans="1:59" ht="13" x14ac:dyDescent="0.15">
      <c r="A706" s="2">
        <v>43563.746557916667</v>
      </c>
      <c r="B706" s="3" t="s">
        <v>29</v>
      </c>
      <c r="C706" s="3" t="s">
        <v>5932</v>
      </c>
      <c r="D706" s="3" t="s">
        <v>5852</v>
      </c>
      <c r="E706" s="58" t="s">
        <v>5853</v>
      </c>
      <c r="F706" s="3" t="s">
        <v>315</v>
      </c>
      <c r="G706" s="3" t="s">
        <v>5933</v>
      </c>
      <c r="H706" s="3" t="s">
        <v>35</v>
      </c>
      <c r="I706" s="3" t="s">
        <v>36</v>
      </c>
      <c r="J706" s="3" t="s">
        <v>5934</v>
      </c>
      <c r="K706" s="3">
        <v>4</v>
      </c>
      <c r="L706" s="3">
        <v>1.5</v>
      </c>
      <c r="M706" s="3">
        <v>1</v>
      </c>
      <c r="N706" s="3" t="s">
        <v>5935</v>
      </c>
      <c r="O706" s="3">
        <v>9</v>
      </c>
      <c r="P706" s="5"/>
      <c r="Q706" s="3" t="s">
        <v>42</v>
      </c>
      <c r="R706" s="3" t="s">
        <v>5936</v>
      </c>
      <c r="S706" s="3" t="s">
        <v>90</v>
      </c>
      <c r="T706" s="5"/>
      <c r="U706" s="3" t="s">
        <v>46</v>
      </c>
      <c r="V706" s="5"/>
      <c r="W706" s="3">
        <v>2</v>
      </c>
      <c r="X706" s="5"/>
      <c r="Y706" s="3" t="s">
        <v>92</v>
      </c>
      <c r="Z706" s="5"/>
      <c r="AA706" s="3">
        <v>7</v>
      </c>
      <c r="AB706" s="5"/>
      <c r="AC706" s="5"/>
      <c r="AD706" s="3">
        <v>8</v>
      </c>
      <c r="AE706" s="5"/>
      <c r="AF706" s="3">
        <v>2</v>
      </c>
      <c r="AG706" s="5"/>
      <c r="AH706" s="3" t="s">
        <v>197</v>
      </c>
      <c r="AI706" s="3">
        <v>16</v>
      </c>
      <c r="AJ706" s="3" t="s">
        <v>5937</v>
      </c>
      <c r="AK706" s="3" t="s">
        <v>60</v>
      </c>
      <c r="AL706" s="5"/>
      <c r="AM706" s="5"/>
      <c r="AN706" s="3" t="s">
        <v>5938</v>
      </c>
      <c r="AO706" s="6">
        <v>0.70833333333575865</v>
      </c>
      <c r="AP706" s="1">
        <f t="shared" si="212"/>
        <v>5</v>
      </c>
      <c r="AQ706" s="1">
        <f t="shared" si="213"/>
        <v>4</v>
      </c>
      <c r="AR706" s="1">
        <f t="shared" si="214"/>
        <v>9</v>
      </c>
      <c r="AS706" s="1">
        <f t="shared" si="215"/>
        <v>5</v>
      </c>
      <c r="AT706" s="1">
        <f t="shared" si="216"/>
        <v>0</v>
      </c>
      <c r="AU706" s="1">
        <f t="shared" si="217"/>
        <v>5</v>
      </c>
      <c r="AV706" s="1">
        <f t="shared" si="218"/>
        <v>2</v>
      </c>
      <c r="AW706" s="1">
        <f t="shared" si="219"/>
        <v>5</v>
      </c>
      <c r="AX706" s="1">
        <f t="shared" si="220"/>
        <v>7</v>
      </c>
      <c r="AY706" s="1">
        <f t="shared" si="221"/>
        <v>8</v>
      </c>
      <c r="AZ706" s="1">
        <f t="shared" si="222"/>
        <v>2</v>
      </c>
      <c r="BA706" s="1">
        <f t="shared" si="223"/>
        <v>5</v>
      </c>
      <c r="BB706" s="1">
        <f t="shared" si="224"/>
        <v>10</v>
      </c>
      <c r="BC706" s="21">
        <f t="shared" si="209"/>
        <v>4.5999999999999996</v>
      </c>
      <c r="BD706" s="21">
        <f t="shared" si="210"/>
        <v>4</v>
      </c>
      <c r="BE706" s="21">
        <f t="shared" si="211"/>
        <v>5.666666666666667</v>
      </c>
      <c r="BF706" s="21">
        <f t="shared" si="225"/>
        <v>5.2333333333333334</v>
      </c>
      <c r="BG706" s="3" t="s">
        <v>5852</v>
      </c>
    </row>
    <row r="707" spans="1:59" ht="13" x14ac:dyDescent="0.15">
      <c r="A707" s="2">
        <v>43563.834907384255</v>
      </c>
      <c r="B707" s="3" t="s">
        <v>29</v>
      </c>
      <c r="C707" s="3" t="s">
        <v>5932</v>
      </c>
      <c r="D707" s="3" t="s">
        <v>5852</v>
      </c>
      <c r="E707" s="58" t="s">
        <v>5853</v>
      </c>
      <c r="F707" s="3" t="s">
        <v>33</v>
      </c>
      <c r="G707" s="3" t="s">
        <v>5939</v>
      </c>
      <c r="H707" s="3" t="s">
        <v>264</v>
      </c>
      <c r="I707" s="3">
        <v>3</v>
      </c>
      <c r="J707" s="5"/>
      <c r="K707" s="3">
        <v>3</v>
      </c>
      <c r="L707" s="3">
        <v>1.3</v>
      </c>
      <c r="M707" s="3">
        <v>0.6</v>
      </c>
      <c r="N707" s="5"/>
      <c r="O707" s="3">
        <v>7</v>
      </c>
      <c r="P707" s="5"/>
      <c r="Q707" s="3" t="s">
        <v>42</v>
      </c>
      <c r="R707" s="5"/>
      <c r="S707" s="3">
        <v>3</v>
      </c>
      <c r="T707" s="5"/>
      <c r="U707" s="3">
        <v>3</v>
      </c>
      <c r="V707" s="5"/>
      <c r="W707" s="3" t="s">
        <v>48</v>
      </c>
      <c r="X707" s="5"/>
      <c r="Y707" s="3" t="s">
        <v>50</v>
      </c>
      <c r="Z707" s="5"/>
      <c r="AA707" s="3">
        <v>9</v>
      </c>
      <c r="AB707" s="5"/>
      <c r="AC707" s="5"/>
      <c r="AD707" s="3" t="s">
        <v>343</v>
      </c>
      <c r="AE707" s="5"/>
      <c r="AF707" s="3">
        <v>1</v>
      </c>
      <c r="AG707" s="5"/>
      <c r="AH707" s="3">
        <v>7</v>
      </c>
      <c r="AI707" s="3">
        <v>25</v>
      </c>
      <c r="AJ707" s="3" t="s">
        <v>5940</v>
      </c>
      <c r="AK707" s="3">
        <v>6</v>
      </c>
      <c r="AL707" s="5"/>
      <c r="AM707" s="5"/>
      <c r="AN707" s="3" t="s">
        <v>5938</v>
      </c>
      <c r="AO707" s="6">
        <v>0.625</v>
      </c>
      <c r="AP707" s="1">
        <f t="shared" si="212"/>
        <v>3</v>
      </c>
      <c r="AQ707" s="1">
        <f t="shared" si="213"/>
        <v>3</v>
      </c>
      <c r="AR707" s="1">
        <f t="shared" si="214"/>
        <v>7</v>
      </c>
      <c r="AS707" s="1">
        <f t="shared" si="215"/>
        <v>5</v>
      </c>
      <c r="AT707" s="1">
        <f t="shared" si="216"/>
        <v>3</v>
      </c>
      <c r="AU707" s="1">
        <f t="shared" si="217"/>
        <v>3</v>
      </c>
      <c r="AV707" s="1">
        <f t="shared" si="218"/>
        <v>0</v>
      </c>
      <c r="AW707" s="1">
        <f t="shared" si="219"/>
        <v>0</v>
      </c>
      <c r="AX707" s="1">
        <f t="shared" si="220"/>
        <v>9</v>
      </c>
      <c r="AY707" s="1">
        <f t="shared" si="221"/>
        <v>10</v>
      </c>
      <c r="AZ707" s="1">
        <f t="shared" si="222"/>
        <v>1</v>
      </c>
      <c r="BA707" s="1">
        <f t="shared" si="223"/>
        <v>7</v>
      </c>
      <c r="BB707" s="1">
        <f t="shared" si="224"/>
        <v>6</v>
      </c>
      <c r="BC707" s="21">
        <f t="shared" ref="BC707:BC770" si="226">((AP707*3)+(AQ707*3)+(AR707*3)+(AS707*3)+(AT707*3))/15</f>
        <v>4.2</v>
      </c>
      <c r="BD707" s="21">
        <f t="shared" ref="BD707:BD770" si="227">((AU707*3)+(AV707*2)+(AW707*1))/6</f>
        <v>1.5</v>
      </c>
      <c r="BE707" s="21">
        <f t="shared" ref="BE707:BE770" si="228">((AX707*2)+(AY707*1)+(AZ707*1)+(BA707*2))/6</f>
        <v>7.166666666666667</v>
      </c>
      <c r="BF707" s="21">
        <f t="shared" si="225"/>
        <v>4.4333333333333336</v>
      </c>
      <c r="BG707" s="3" t="s">
        <v>5852</v>
      </c>
    </row>
    <row r="708" spans="1:59" ht="13" x14ac:dyDescent="0.15">
      <c r="A708" s="2">
        <v>43563.852312407413</v>
      </c>
      <c r="B708" s="3" t="s">
        <v>29</v>
      </c>
      <c r="C708" s="3" t="s">
        <v>5897</v>
      </c>
      <c r="D708" s="3" t="s">
        <v>5852</v>
      </c>
      <c r="E708" s="58" t="s">
        <v>5853</v>
      </c>
      <c r="F708" s="3" t="s">
        <v>187</v>
      </c>
      <c r="G708" s="3" t="s">
        <v>5941</v>
      </c>
      <c r="H708" s="3" t="s">
        <v>66</v>
      </c>
      <c r="I708" s="3">
        <v>7</v>
      </c>
      <c r="J708" s="3" t="s">
        <v>5942</v>
      </c>
      <c r="K708" s="3">
        <v>6</v>
      </c>
      <c r="L708" s="5"/>
      <c r="M708" s="5"/>
      <c r="N708" s="3" t="s">
        <v>5943</v>
      </c>
      <c r="O708" s="3" t="s">
        <v>87</v>
      </c>
      <c r="P708" s="5"/>
      <c r="Q708" s="3" t="s">
        <v>42</v>
      </c>
      <c r="R708" s="3" t="s">
        <v>5944</v>
      </c>
      <c r="S708" s="3" t="s">
        <v>44</v>
      </c>
      <c r="T708" s="3" t="s">
        <v>5945</v>
      </c>
      <c r="U708" s="3" t="s">
        <v>46</v>
      </c>
      <c r="V708" s="5"/>
      <c r="W708" s="3" t="s">
        <v>74</v>
      </c>
      <c r="X708" s="5"/>
      <c r="Y708" s="3" t="s">
        <v>92</v>
      </c>
      <c r="Z708" s="5"/>
      <c r="AA708" s="3" t="s">
        <v>52</v>
      </c>
      <c r="AB708" s="5"/>
      <c r="AC708" s="5"/>
      <c r="AD708" s="3" t="s">
        <v>54</v>
      </c>
      <c r="AE708" s="5"/>
      <c r="AF708" s="3">
        <v>4</v>
      </c>
      <c r="AG708" s="3" t="s">
        <v>5946</v>
      </c>
      <c r="AH708" s="3" t="s">
        <v>197</v>
      </c>
      <c r="AI708" s="3">
        <v>13</v>
      </c>
      <c r="AJ708" s="3" t="s">
        <v>5947</v>
      </c>
      <c r="AK708" s="3">
        <v>4</v>
      </c>
      <c r="AL708" s="3" t="s">
        <v>5948</v>
      </c>
      <c r="AM708" s="3" t="s">
        <v>5949</v>
      </c>
      <c r="AN708" s="3" t="s">
        <v>5911</v>
      </c>
      <c r="AO708" s="6">
        <v>0.6875</v>
      </c>
      <c r="AP708" s="1">
        <f t="shared" si="212"/>
        <v>7</v>
      </c>
      <c r="AQ708" s="1">
        <f t="shared" si="213"/>
        <v>6</v>
      </c>
      <c r="AR708" s="1">
        <f t="shared" si="214"/>
        <v>10</v>
      </c>
      <c r="AS708" s="1">
        <f t="shared" si="215"/>
        <v>5</v>
      </c>
      <c r="AT708" s="1">
        <f t="shared" si="216"/>
        <v>5</v>
      </c>
      <c r="AU708" s="1">
        <f t="shared" si="217"/>
        <v>5</v>
      </c>
      <c r="AV708" s="1">
        <f t="shared" si="218"/>
        <v>5</v>
      </c>
      <c r="AW708" s="1">
        <f t="shared" si="219"/>
        <v>5</v>
      </c>
      <c r="AX708" s="1">
        <f t="shared" si="220"/>
        <v>5</v>
      </c>
      <c r="AY708" s="1">
        <f t="shared" si="221"/>
        <v>5</v>
      </c>
      <c r="AZ708" s="1">
        <f t="shared" si="222"/>
        <v>4</v>
      </c>
      <c r="BA708" s="1">
        <f t="shared" si="223"/>
        <v>5</v>
      </c>
      <c r="BB708" s="1">
        <f t="shared" si="224"/>
        <v>4</v>
      </c>
      <c r="BC708" s="21">
        <f t="shared" si="226"/>
        <v>6.6</v>
      </c>
      <c r="BD708" s="21">
        <f t="shared" si="227"/>
        <v>5</v>
      </c>
      <c r="BE708" s="21">
        <f t="shared" si="228"/>
        <v>4.833333333333333</v>
      </c>
      <c r="BF708" s="21">
        <f t="shared" si="225"/>
        <v>5.666666666666667</v>
      </c>
      <c r="BG708" s="3" t="s">
        <v>5852</v>
      </c>
    </row>
    <row r="709" spans="1:59" ht="13" x14ac:dyDescent="0.15">
      <c r="A709" s="2">
        <v>43563.888776296299</v>
      </c>
      <c r="B709" s="3" t="s">
        <v>29</v>
      </c>
      <c r="C709" s="3" t="s">
        <v>5897</v>
      </c>
      <c r="D709" s="3" t="s">
        <v>5852</v>
      </c>
      <c r="E709" s="58" t="s">
        <v>5853</v>
      </c>
      <c r="F709" s="3" t="s">
        <v>315</v>
      </c>
      <c r="G709" s="3" t="s">
        <v>5950</v>
      </c>
      <c r="H709" s="3" t="s">
        <v>66</v>
      </c>
      <c r="I709" s="3">
        <v>7</v>
      </c>
      <c r="J709" s="3" t="s">
        <v>5951</v>
      </c>
      <c r="K709" s="3">
        <v>8</v>
      </c>
      <c r="L709" s="5"/>
      <c r="M709" s="5"/>
      <c r="N709" s="3" t="s">
        <v>5952</v>
      </c>
      <c r="O709" s="3" t="s">
        <v>87</v>
      </c>
      <c r="P709" s="5"/>
      <c r="Q709" s="3" t="s">
        <v>42</v>
      </c>
      <c r="R709" s="3" t="s">
        <v>5953</v>
      </c>
      <c r="S709" s="3">
        <v>4</v>
      </c>
      <c r="T709" s="3" t="s">
        <v>5954</v>
      </c>
      <c r="U709" s="3">
        <v>8</v>
      </c>
      <c r="V709" s="5"/>
      <c r="W709" s="3">
        <v>6</v>
      </c>
      <c r="X709" s="5"/>
      <c r="Y709" s="3">
        <v>6</v>
      </c>
      <c r="Z709" s="3" t="s">
        <v>5955</v>
      </c>
      <c r="AA709" s="3" t="s">
        <v>52</v>
      </c>
      <c r="AB709" s="5"/>
      <c r="AC709" s="3" t="s">
        <v>5956</v>
      </c>
      <c r="AD709" s="3" t="s">
        <v>54</v>
      </c>
      <c r="AE709" s="3" t="s">
        <v>5957</v>
      </c>
      <c r="AF709" s="3">
        <v>2</v>
      </c>
      <c r="AG709" s="3" t="s">
        <v>5958</v>
      </c>
      <c r="AH709" s="3" t="s">
        <v>197</v>
      </c>
      <c r="AI709" s="5"/>
      <c r="AJ709" s="3" t="s">
        <v>5959</v>
      </c>
      <c r="AK709" s="3">
        <v>6</v>
      </c>
      <c r="AL709" s="3" t="s">
        <v>5960</v>
      </c>
      <c r="AM709" s="3" t="s">
        <v>5961</v>
      </c>
      <c r="AN709" s="3" t="s">
        <v>5911</v>
      </c>
      <c r="AO709" s="5"/>
      <c r="AP709" s="1">
        <f t="shared" si="212"/>
        <v>7</v>
      </c>
      <c r="AQ709" s="1">
        <f t="shared" si="213"/>
        <v>8</v>
      </c>
      <c r="AR709" s="1">
        <f t="shared" si="214"/>
        <v>10</v>
      </c>
      <c r="AS709" s="1">
        <f t="shared" si="215"/>
        <v>5</v>
      </c>
      <c r="AT709" s="1">
        <f t="shared" si="216"/>
        <v>4</v>
      </c>
      <c r="AU709" s="1">
        <f t="shared" si="217"/>
        <v>8</v>
      </c>
      <c r="AV709" s="1">
        <f t="shared" si="218"/>
        <v>6</v>
      </c>
      <c r="AW709" s="1">
        <f t="shared" si="219"/>
        <v>6</v>
      </c>
      <c r="AX709" s="1">
        <f t="shared" si="220"/>
        <v>5</v>
      </c>
      <c r="AY709" s="1">
        <f t="shared" si="221"/>
        <v>5</v>
      </c>
      <c r="AZ709" s="1">
        <f t="shared" si="222"/>
        <v>2</v>
      </c>
      <c r="BA709" s="1">
        <f t="shared" si="223"/>
        <v>5</v>
      </c>
      <c r="BB709" s="1">
        <f t="shared" si="224"/>
        <v>6</v>
      </c>
      <c r="BC709" s="21">
        <f t="shared" si="226"/>
        <v>6.8</v>
      </c>
      <c r="BD709" s="21">
        <f t="shared" si="227"/>
        <v>7</v>
      </c>
      <c r="BE709" s="21">
        <f t="shared" si="228"/>
        <v>4.5</v>
      </c>
      <c r="BF709" s="21">
        <f t="shared" si="225"/>
        <v>6.3</v>
      </c>
      <c r="BG709" s="3" t="s">
        <v>5852</v>
      </c>
    </row>
    <row r="710" spans="1:59" ht="13" x14ac:dyDescent="0.15">
      <c r="A710" s="2">
        <v>43563.908696134255</v>
      </c>
      <c r="B710" s="3" t="s">
        <v>29</v>
      </c>
      <c r="C710" s="3" t="s">
        <v>5897</v>
      </c>
      <c r="D710" s="3" t="s">
        <v>5852</v>
      </c>
      <c r="E710" s="58" t="s">
        <v>5853</v>
      </c>
      <c r="F710" s="3" t="s">
        <v>33</v>
      </c>
      <c r="G710" s="3" t="s">
        <v>5962</v>
      </c>
      <c r="H710" s="3" t="s">
        <v>66</v>
      </c>
      <c r="I710" s="3" t="s">
        <v>36</v>
      </c>
      <c r="J710" s="3" t="s">
        <v>5963</v>
      </c>
      <c r="K710" s="3" t="s">
        <v>38</v>
      </c>
      <c r="L710" s="5"/>
      <c r="M710" s="5"/>
      <c r="N710" s="3" t="s">
        <v>5964</v>
      </c>
      <c r="O710" s="3" t="s">
        <v>87</v>
      </c>
      <c r="P710" s="5"/>
      <c r="Q710" s="3">
        <v>7</v>
      </c>
      <c r="R710" s="3" t="s">
        <v>5965</v>
      </c>
      <c r="S710" s="3" t="s">
        <v>90</v>
      </c>
      <c r="T710" s="5"/>
      <c r="U710" s="3" t="s">
        <v>46</v>
      </c>
      <c r="V710" s="3" t="s">
        <v>5966</v>
      </c>
      <c r="W710" s="3" t="s">
        <v>74</v>
      </c>
      <c r="X710" s="5"/>
      <c r="Y710" s="3" t="s">
        <v>92</v>
      </c>
      <c r="Z710" s="5"/>
      <c r="AA710" s="3" t="s">
        <v>52</v>
      </c>
      <c r="AB710" s="5"/>
      <c r="AC710" s="3" t="s">
        <v>5967</v>
      </c>
      <c r="AD710" s="3">
        <v>7</v>
      </c>
      <c r="AE710" s="5"/>
      <c r="AF710" s="3" t="s">
        <v>56</v>
      </c>
      <c r="AG710" s="5"/>
      <c r="AH710" s="3">
        <v>2</v>
      </c>
      <c r="AI710" s="3">
        <v>8</v>
      </c>
      <c r="AJ710" s="3" t="s">
        <v>5968</v>
      </c>
      <c r="AK710" s="3">
        <v>4</v>
      </c>
      <c r="AL710" s="3" t="s">
        <v>5969</v>
      </c>
      <c r="AM710" s="3" t="s">
        <v>5970</v>
      </c>
      <c r="AN710" s="3" t="s">
        <v>5911</v>
      </c>
      <c r="AO710" s="6">
        <v>0.625</v>
      </c>
      <c r="AP710" s="1">
        <f t="shared" si="212"/>
        <v>5</v>
      </c>
      <c r="AQ710" s="1">
        <f t="shared" si="213"/>
        <v>5</v>
      </c>
      <c r="AR710" s="1">
        <f t="shared" si="214"/>
        <v>10</v>
      </c>
      <c r="AS710" s="1">
        <f t="shared" si="215"/>
        <v>7</v>
      </c>
      <c r="AT710" s="1">
        <f t="shared" si="216"/>
        <v>0</v>
      </c>
      <c r="AU710" s="1">
        <f t="shared" si="217"/>
        <v>5</v>
      </c>
      <c r="AV710" s="1">
        <f t="shared" si="218"/>
        <v>5</v>
      </c>
      <c r="AW710" s="1">
        <f t="shared" si="219"/>
        <v>5</v>
      </c>
      <c r="AX710" s="1">
        <f t="shared" si="220"/>
        <v>5</v>
      </c>
      <c r="AY710" s="1">
        <f t="shared" si="221"/>
        <v>7</v>
      </c>
      <c r="AZ710" s="1">
        <f t="shared" si="222"/>
        <v>5</v>
      </c>
      <c r="BA710" s="1">
        <f t="shared" si="223"/>
        <v>2</v>
      </c>
      <c r="BB710" s="1">
        <f t="shared" si="224"/>
        <v>4</v>
      </c>
      <c r="BC710" s="21">
        <f t="shared" si="226"/>
        <v>5.4</v>
      </c>
      <c r="BD710" s="21">
        <f t="shared" si="227"/>
        <v>5</v>
      </c>
      <c r="BE710" s="21">
        <f t="shared" si="228"/>
        <v>4.333333333333333</v>
      </c>
      <c r="BF710" s="21">
        <f t="shared" si="225"/>
        <v>4.9666666666666668</v>
      </c>
      <c r="BG710" s="3" t="s">
        <v>5852</v>
      </c>
    </row>
    <row r="711" spans="1:59" ht="13" x14ac:dyDescent="0.15">
      <c r="A711" s="2">
        <v>43563.931446238421</v>
      </c>
      <c r="B711" s="3" t="s">
        <v>29</v>
      </c>
      <c r="C711" s="3" t="s">
        <v>5897</v>
      </c>
      <c r="D711" s="3" t="s">
        <v>5852</v>
      </c>
      <c r="E711" s="58" t="s">
        <v>5853</v>
      </c>
      <c r="F711" s="3" t="s">
        <v>187</v>
      </c>
      <c r="G711" s="3" t="s">
        <v>5971</v>
      </c>
      <c r="H711" s="3" t="s">
        <v>66</v>
      </c>
      <c r="I711" s="3">
        <v>7</v>
      </c>
      <c r="J711" s="3" t="s">
        <v>5972</v>
      </c>
      <c r="K711" s="3" t="s">
        <v>38</v>
      </c>
      <c r="L711" s="5"/>
      <c r="M711" s="5"/>
      <c r="N711" s="3" t="s">
        <v>5973</v>
      </c>
      <c r="O711" s="3" t="s">
        <v>87</v>
      </c>
      <c r="P711" s="5"/>
      <c r="Q711" s="3">
        <v>8</v>
      </c>
      <c r="R711" s="3" t="s">
        <v>5974</v>
      </c>
      <c r="S711" s="3" t="s">
        <v>44</v>
      </c>
      <c r="T711" s="3" t="s">
        <v>5975</v>
      </c>
      <c r="U711" s="3">
        <v>8</v>
      </c>
      <c r="V711" s="3" t="s">
        <v>5976</v>
      </c>
      <c r="W711" s="3" t="s">
        <v>74</v>
      </c>
      <c r="X711" s="5"/>
      <c r="Y711" s="3" t="s">
        <v>92</v>
      </c>
      <c r="Z711" s="3" t="s">
        <v>5977</v>
      </c>
      <c r="AA711" s="3" t="s">
        <v>52</v>
      </c>
      <c r="AB711" s="5"/>
      <c r="AC711" s="3" t="s">
        <v>5978</v>
      </c>
      <c r="AD711" s="3">
        <v>7</v>
      </c>
      <c r="AE711" s="3" t="s">
        <v>5979</v>
      </c>
      <c r="AF711" s="3" t="s">
        <v>56</v>
      </c>
      <c r="AG711" s="3" t="s">
        <v>5980</v>
      </c>
      <c r="AH711" s="3">
        <v>9</v>
      </c>
      <c r="AI711" s="5"/>
      <c r="AJ711" s="3" t="s">
        <v>5981</v>
      </c>
      <c r="AK711" s="3">
        <v>6</v>
      </c>
      <c r="AL711" s="5"/>
      <c r="AM711" s="3" t="s">
        <v>5982</v>
      </c>
      <c r="AN711" s="3" t="s">
        <v>5911</v>
      </c>
      <c r="AO711" s="6">
        <v>0.66666666666424135</v>
      </c>
      <c r="AP711" s="1">
        <f t="shared" si="212"/>
        <v>7</v>
      </c>
      <c r="AQ711" s="1">
        <f t="shared" si="213"/>
        <v>5</v>
      </c>
      <c r="AR711" s="1">
        <f t="shared" si="214"/>
        <v>10</v>
      </c>
      <c r="AS711" s="1">
        <f t="shared" si="215"/>
        <v>8</v>
      </c>
      <c r="AT711" s="1">
        <f t="shared" si="216"/>
        <v>5</v>
      </c>
      <c r="AU711" s="1">
        <f t="shared" si="217"/>
        <v>8</v>
      </c>
      <c r="AV711" s="1">
        <f t="shared" si="218"/>
        <v>5</v>
      </c>
      <c r="AW711" s="1">
        <f t="shared" si="219"/>
        <v>5</v>
      </c>
      <c r="AX711" s="1">
        <f t="shared" si="220"/>
        <v>5</v>
      </c>
      <c r="AY711" s="1">
        <f t="shared" si="221"/>
        <v>7</v>
      </c>
      <c r="AZ711" s="1">
        <f t="shared" si="222"/>
        <v>5</v>
      </c>
      <c r="BA711" s="1">
        <f t="shared" si="223"/>
        <v>9</v>
      </c>
      <c r="BB711" s="1">
        <f t="shared" si="224"/>
        <v>6</v>
      </c>
      <c r="BC711" s="21">
        <f t="shared" si="226"/>
        <v>7</v>
      </c>
      <c r="BD711" s="21">
        <f t="shared" si="227"/>
        <v>6.5</v>
      </c>
      <c r="BE711" s="21">
        <f t="shared" si="228"/>
        <v>6.666666666666667</v>
      </c>
      <c r="BF711" s="21">
        <f t="shared" si="225"/>
        <v>6.7333333333333334</v>
      </c>
      <c r="BG711" s="3" t="s">
        <v>5852</v>
      </c>
    </row>
    <row r="712" spans="1:59" ht="13" x14ac:dyDescent="0.15">
      <c r="A712" s="2">
        <v>43564.801003310189</v>
      </c>
      <c r="B712" s="3" t="s">
        <v>29</v>
      </c>
      <c r="C712" s="3" t="s">
        <v>5923</v>
      </c>
      <c r="D712" s="3" t="s">
        <v>5852</v>
      </c>
      <c r="E712" s="58" t="s">
        <v>5853</v>
      </c>
      <c r="F712" s="3" t="s">
        <v>147</v>
      </c>
      <c r="G712" s="3" t="s">
        <v>5983</v>
      </c>
      <c r="H712" s="3" t="s">
        <v>35</v>
      </c>
      <c r="I712" s="3">
        <v>4</v>
      </c>
      <c r="J712" s="5"/>
      <c r="K712" s="3" t="s">
        <v>381</v>
      </c>
      <c r="L712" s="4">
        <v>0.6</v>
      </c>
      <c r="M712" s="5">
        <v>0</v>
      </c>
      <c r="N712" s="5"/>
      <c r="O712" s="3">
        <v>6</v>
      </c>
      <c r="P712" s="5"/>
      <c r="Q712" s="3" t="s">
        <v>42</v>
      </c>
      <c r="R712" s="5"/>
      <c r="S712" s="3" t="s">
        <v>90</v>
      </c>
      <c r="T712" s="5"/>
      <c r="U712" s="3" t="s">
        <v>91</v>
      </c>
      <c r="V712" s="5"/>
      <c r="W712" s="3" t="s">
        <v>48</v>
      </c>
      <c r="X712" s="5"/>
      <c r="Y712" s="3" t="s">
        <v>50</v>
      </c>
      <c r="Z712" s="5"/>
      <c r="AA712" s="3">
        <v>4</v>
      </c>
      <c r="AB712" s="5"/>
      <c r="AC712" s="5"/>
      <c r="AD712" s="3" t="s">
        <v>54</v>
      </c>
      <c r="AE712" s="5"/>
      <c r="AF712" s="3" t="s">
        <v>275</v>
      </c>
      <c r="AG712" s="5"/>
      <c r="AH712" s="3" t="s">
        <v>58</v>
      </c>
      <c r="AI712" s="5"/>
      <c r="AJ712" s="5"/>
      <c r="AK712" s="3" t="s">
        <v>574</v>
      </c>
      <c r="AL712" s="5"/>
      <c r="AM712" s="5"/>
      <c r="AN712" s="3" t="s">
        <v>5928</v>
      </c>
      <c r="AO712" s="6">
        <v>0.51527777777664596</v>
      </c>
      <c r="AP712" s="1">
        <f t="shared" si="212"/>
        <v>4</v>
      </c>
      <c r="AQ712" s="1">
        <f t="shared" si="213"/>
        <v>0</v>
      </c>
      <c r="AR712" s="1">
        <f t="shared" si="214"/>
        <v>6</v>
      </c>
      <c r="AS712" s="1">
        <f t="shared" si="215"/>
        <v>5</v>
      </c>
      <c r="AT712" s="1">
        <f t="shared" si="216"/>
        <v>0</v>
      </c>
      <c r="AU712" s="1">
        <f t="shared" si="217"/>
        <v>0</v>
      </c>
      <c r="AV712" s="1">
        <f t="shared" si="218"/>
        <v>0</v>
      </c>
      <c r="AW712" s="1">
        <f t="shared" si="219"/>
        <v>0</v>
      </c>
      <c r="AX712" s="1">
        <f t="shared" si="220"/>
        <v>4</v>
      </c>
      <c r="AY712" s="1">
        <f t="shared" si="221"/>
        <v>5</v>
      </c>
      <c r="AZ712" s="1">
        <f t="shared" si="222"/>
        <v>0</v>
      </c>
      <c r="BA712" s="1">
        <f t="shared" si="223"/>
        <v>0</v>
      </c>
      <c r="BB712" s="1">
        <f t="shared" si="224"/>
        <v>0</v>
      </c>
      <c r="BC712" s="21">
        <f t="shared" si="226"/>
        <v>3</v>
      </c>
      <c r="BD712" s="21">
        <f t="shared" si="227"/>
        <v>0</v>
      </c>
      <c r="BE712" s="21">
        <f t="shared" si="228"/>
        <v>2.1666666666666665</v>
      </c>
      <c r="BF712" s="21">
        <f t="shared" si="225"/>
        <v>1.9333333333333333</v>
      </c>
      <c r="BG712" s="3" t="s">
        <v>5852</v>
      </c>
    </row>
    <row r="713" spans="1:59" ht="13" x14ac:dyDescent="0.15">
      <c r="A713" s="2">
        <v>43563.811074641199</v>
      </c>
      <c r="B713" s="3" t="s">
        <v>29</v>
      </c>
      <c r="C713" s="3" t="s">
        <v>5932</v>
      </c>
      <c r="D713" s="3" t="s">
        <v>5852</v>
      </c>
      <c r="E713" s="58" t="s">
        <v>5853</v>
      </c>
      <c r="F713" s="3" t="s">
        <v>315</v>
      </c>
      <c r="G713" s="3" t="s">
        <v>5984</v>
      </c>
      <c r="H713" s="3" t="s">
        <v>66</v>
      </c>
      <c r="I713" s="3" t="s">
        <v>223</v>
      </c>
      <c r="J713" s="5"/>
      <c r="K713" s="3">
        <v>7</v>
      </c>
      <c r="L713" s="3">
        <v>5.15</v>
      </c>
      <c r="M713" s="4">
        <v>2.5</v>
      </c>
      <c r="N713" s="5"/>
      <c r="O713" s="3" t="s">
        <v>87</v>
      </c>
      <c r="P713" s="5"/>
      <c r="Q713" s="3" t="s">
        <v>226</v>
      </c>
      <c r="R713" s="5"/>
      <c r="S713" s="3">
        <v>8</v>
      </c>
      <c r="T713" s="5"/>
      <c r="U713" s="3">
        <v>7</v>
      </c>
      <c r="V713" s="5"/>
      <c r="W713" s="3" t="s">
        <v>74</v>
      </c>
      <c r="X713" s="5"/>
      <c r="Y713" s="3" t="s">
        <v>92</v>
      </c>
      <c r="Z713" s="5"/>
      <c r="AA713" s="3" t="s">
        <v>291</v>
      </c>
      <c r="AB713" s="5"/>
      <c r="AC713" s="5"/>
      <c r="AD713" s="3">
        <v>7</v>
      </c>
      <c r="AE713" s="5"/>
      <c r="AF713" s="3">
        <v>8</v>
      </c>
      <c r="AG713" s="5"/>
      <c r="AH713" s="3">
        <v>3</v>
      </c>
      <c r="AI713" s="3">
        <v>3</v>
      </c>
      <c r="AJ713" s="3" t="s">
        <v>5985</v>
      </c>
      <c r="AK713" s="3">
        <v>7</v>
      </c>
      <c r="AL713" s="5"/>
      <c r="AM713" s="5"/>
      <c r="AN713" s="3" t="s">
        <v>5938</v>
      </c>
      <c r="AO713" s="6">
        <v>0.59722222221898846</v>
      </c>
      <c r="AP713" s="1">
        <f t="shared" si="212"/>
        <v>10</v>
      </c>
      <c r="AQ713" s="1">
        <f t="shared" si="213"/>
        <v>7</v>
      </c>
      <c r="AR713" s="1">
        <f t="shared" si="214"/>
        <v>10</v>
      </c>
      <c r="AS713" s="1">
        <f t="shared" si="215"/>
        <v>10</v>
      </c>
      <c r="AT713" s="1">
        <f t="shared" si="216"/>
        <v>8</v>
      </c>
      <c r="AU713" s="1">
        <f t="shared" si="217"/>
        <v>7</v>
      </c>
      <c r="AV713" s="1">
        <f t="shared" si="218"/>
        <v>5</v>
      </c>
      <c r="AW713" s="1">
        <f t="shared" si="219"/>
        <v>5</v>
      </c>
      <c r="AX713" s="1">
        <f t="shared" si="220"/>
        <v>10</v>
      </c>
      <c r="AY713" s="1">
        <f t="shared" si="221"/>
        <v>7</v>
      </c>
      <c r="AZ713" s="1">
        <f t="shared" si="222"/>
        <v>8</v>
      </c>
      <c r="BA713" s="1">
        <f t="shared" si="223"/>
        <v>3</v>
      </c>
      <c r="BB713" s="1">
        <f t="shared" si="224"/>
        <v>7</v>
      </c>
      <c r="BC713" s="21">
        <f t="shared" si="226"/>
        <v>9</v>
      </c>
      <c r="BD713" s="21">
        <f t="shared" si="227"/>
        <v>6</v>
      </c>
      <c r="BE713" s="21">
        <f t="shared" si="228"/>
        <v>6.833333333333333</v>
      </c>
      <c r="BF713" s="21">
        <f t="shared" si="225"/>
        <v>7.7666666666666666</v>
      </c>
      <c r="BG713" s="3" t="s">
        <v>5852</v>
      </c>
    </row>
    <row r="714" spans="1:59" ht="13" x14ac:dyDescent="0.15">
      <c r="A714" s="2">
        <v>43542.893348611113</v>
      </c>
      <c r="B714" s="3" t="s">
        <v>29</v>
      </c>
      <c r="C714" s="3" t="s">
        <v>5986</v>
      </c>
      <c r="D714" s="3" t="s">
        <v>5987</v>
      </c>
      <c r="E714" s="58" t="s">
        <v>5988</v>
      </c>
      <c r="F714" s="3" t="s">
        <v>187</v>
      </c>
      <c r="G714" s="3" t="s">
        <v>5989</v>
      </c>
      <c r="H714" s="3" t="s">
        <v>264</v>
      </c>
      <c r="I714" s="3" t="s">
        <v>36</v>
      </c>
      <c r="J714" s="3" t="s">
        <v>5990</v>
      </c>
      <c r="K714" s="3" t="s">
        <v>38</v>
      </c>
      <c r="L714" s="3">
        <v>1.2</v>
      </c>
      <c r="M714" s="3">
        <v>0.85</v>
      </c>
      <c r="N714" s="3" t="s">
        <v>5991</v>
      </c>
      <c r="O714" s="3" t="s">
        <v>87</v>
      </c>
      <c r="P714" s="3" t="s">
        <v>5992</v>
      </c>
      <c r="Q714" s="3" t="s">
        <v>42</v>
      </c>
      <c r="R714" s="3" t="s">
        <v>5993</v>
      </c>
      <c r="S714" s="3" t="s">
        <v>90</v>
      </c>
      <c r="T714" s="5"/>
      <c r="U714" s="3" t="s">
        <v>91</v>
      </c>
      <c r="V714" s="5"/>
      <c r="W714" s="3" t="s">
        <v>48</v>
      </c>
      <c r="X714" s="5"/>
      <c r="Y714" s="3" t="s">
        <v>50</v>
      </c>
      <c r="Z714" s="5"/>
      <c r="AA714" s="3" t="s">
        <v>291</v>
      </c>
      <c r="AB714" s="5"/>
      <c r="AC714" s="3" t="s">
        <v>5994</v>
      </c>
      <c r="AD714" s="3">
        <v>7</v>
      </c>
      <c r="AE714" s="5"/>
      <c r="AF714" s="3">
        <v>2</v>
      </c>
      <c r="AG714" s="5"/>
      <c r="AH714" s="3" t="s">
        <v>58</v>
      </c>
      <c r="AI714" s="5"/>
      <c r="AJ714" s="5"/>
      <c r="AK714" s="3" t="s">
        <v>60</v>
      </c>
      <c r="AL714" s="3" t="s">
        <v>5995</v>
      </c>
      <c r="AM714" s="3" t="s">
        <v>5996</v>
      </c>
      <c r="AN714" s="3" t="s">
        <v>5997</v>
      </c>
      <c r="AO714" s="6">
        <v>0.32777777777664596</v>
      </c>
      <c r="AP714" s="1">
        <f t="shared" si="212"/>
        <v>5</v>
      </c>
      <c r="AQ714" s="1">
        <f t="shared" si="213"/>
        <v>5</v>
      </c>
      <c r="AR714" s="1">
        <f t="shared" si="214"/>
        <v>10</v>
      </c>
      <c r="AS714" s="1">
        <f t="shared" si="215"/>
        <v>5</v>
      </c>
      <c r="AT714" s="1">
        <f t="shared" si="216"/>
        <v>0</v>
      </c>
      <c r="AU714" s="1">
        <f t="shared" si="217"/>
        <v>0</v>
      </c>
      <c r="AV714" s="1">
        <f t="shared" si="218"/>
        <v>0</v>
      </c>
      <c r="AW714" s="1">
        <f t="shared" si="219"/>
        <v>0</v>
      </c>
      <c r="AX714" s="1">
        <f t="shared" si="220"/>
        <v>10</v>
      </c>
      <c r="AY714" s="1">
        <f t="shared" si="221"/>
        <v>7</v>
      </c>
      <c r="AZ714" s="1">
        <f t="shared" si="222"/>
        <v>2</v>
      </c>
      <c r="BA714" s="1">
        <f t="shared" si="223"/>
        <v>0</v>
      </c>
      <c r="BB714" s="1">
        <f t="shared" si="224"/>
        <v>10</v>
      </c>
      <c r="BC714" s="21">
        <f t="shared" si="226"/>
        <v>5</v>
      </c>
      <c r="BD714" s="21">
        <f t="shared" si="227"/>
        <v>0</v>
      </c>
      <c r="BE714" s="21">
        <f t="shared" si="228"/>
        <v>4.833333333333333</v>
      </c>
      <c r="BF714" s="21">
        <f t="shared" si="225"/>
        <v>4.4666666666666668</v>
      </c>
      <c r="BG714" s="3" t="s">
        <v>5987</v>
      </c>
    </row>
    <row r="715" spans="1:59" ht="13" x14ac:dyDescent="0.15">
      <c r="A715" s="2">
        <v>43542.924631192131</v>
      </c>
      <c r="B715" s="3" t="s">
        <v>29</v>
      </c>
      <c r="C715" s="3" t="s">
        <v>5986</v>
      </c>
      <c r="D715" s="3" t="s">
        <v>5987</v>
      </c>
      <c r="E715" s="58" t="s">
        <v>5988</v>
      </c>
      <c r="F715" s="3" t="s">
        <v>315</v>
      </c>
      <c r="G715" s="3" t="s">
        <v>5998</v>
      </c>
      <c r="H715" s="3" t="s">
        <v>35</v>
      </c>
      <c r="I715" s="3">
        <v>7</v>
      </c>
      <c r="J715" s="5"/>
      <c r="K715" s="3">
        <v>7</v>
      </c>
      <c r="L715" s="4">
        <v>2.1</v>
      </c>
      <c r="M715" s="3">
        <v>1</v>
      </c>
      <c r="N715" s="3" t="s">
        <v>5999</v>
      </c>
      <c r="O715" s="3" t="s">
        <v>87</v>
      </c>
      <c r="P715" s="5"/>
      <c r="Q715" s="3" t="s">
        <v>42</v>
      </c>
      <c r="R715" s="3" t="s">
        <v>6000</v>
      </c>
      <c r="S715" s="3" t="s">
        <v>44</v>
      </c>
      <c r="T715" s="3" t="s">
        <v>6001</v>
      </c>
      <c r="U715" s="3" t="s">
        <v>46</v>
      </c>
      <c r="V715" s="3" t="s">
        <v>6002</v>
      </c>
      <c r="W715" s="3" t="s">
        <v>48</v>
      </c>
      <c r="X715" s="5"/>
      <c r="Y715" s="3" t="s">
        <v>50</v>
      </c>
      <c r="Z715" s="5"/>
      <c r="AA715" s="3">
        <v>6</v>
      </c>
      <c r="AB715" s="5"/>
      <c r="AC715" s="5"/>
      <c r="AD715" s="3">
        <v>6</v>
      </c>
      <c r="AE715" s="5"/>
      <c r="AF715" s="3" t="s">
        <v>275</v>
      </c>
      <c r="AG715" s="5"/>
      <c r="AH715" s="3" t="s">
        <v>58</v>
      </c>
      <c r="AI715" s="5"/>
      <c r="AJ715" s="5"/>
      <c r="AK715" s="3">
        <v>7</v>
      </c>
      <c r="AL715" s="3" t="s">
        <v>6003</v>
      </c>
      <c r="AM715" s="3" t="s">
        <v>6004</v>
      </c>
      <c r="AN715" s="3" t="s">
        <v>5997</v>
      </c>
      <c r="AO715" s="6">
        <v>0.3631944444423425</v>
      </c>
      <c r="AP715" s="1">
        <f t="shared" si="212"/>
        <v>7</v>
      </c>
      <c r="AQ715" s="1">
        <f t="shared" si="213"/>
        <v>7</v>
      </c>
      <c r="AR715" s="1">
        <f t="shared" si="214"/>
        <v>10</v>
      </c>
      <c r="AS715" s="1">
        <f t="shared" si="215"/>
        <v>5</v>
      </c>
      <c r="AT715" s="1">
        <f t="shared" si="216"/>
        <v>5</v>
      </c>
      <c r="AU715" s="1">
        <f t="shared" si="217"/>
        <v>5</v>
      </c>
      <c r="AV715" s="1">
        <f t="shared" si="218"/>
        <v>0</v>
      </c>
      <c r="AW715" s="1">
        <f t="shared" si="219"/>
        <v>0</v>
      </c>
      <c r="AX715" s="1">
        <f t="shared" si="220"/>
        <v>6</v>
      </c>
      <c r="AY715" s="1">
        <f t="shared" si="221"/>
        <v>6</v>
      </c>
      <c r="AZ715" s="1">
        <f t="shared" si="222"/>
        <v>0</v>
      </c>
      <c r="BA715" s="1">
        <f t="shared" si="223"/>
        <v>0</v>
      </c>
      <c r="BB715" s="1">
        <f t="shared" si="224"/>
        <v>7</v>
      </c>
      <c r="BC715" s="21">
        <f t="shared" si="226"/>
        <v>6.8</v>
      </c>
      <c r="BD715" s="21">
        <f t="shared" si="227"/>
        <v>2.5</v>
      </c>
      <c r="BE715" s="21">
        <f t="shared" si="228"/>
        <v>3</v>
      </c>
      <c r="BF715" s="21">
        <f t="shared" si="225"/>
        <v>5.2</v>
      </c>
      <c r="BG715" s="3" t="s">
        <v>5987</v>
      </c>
    </row>
    <row r="716" spans="1:59" ht="13" x14ac:dyDescent="0.15">
      <c r="A716" s="2">
        <v>43542.945331145835</v>
      </c>
      <c r="B716" s="3" t="s">
        <v>29</v>
      </c>
      <c r="C716" s="3" t="s">
        <v>6005</v>
      </c>
      <c r="D716" s="3" t="s">
        <v>5987</v>
      </c>
      <c r="E716" s="58" t="s">
        <v>5988</v>
      </c>
      <c r="F716" s="3" t="s">
        <v>211</v>
      </c>
      <c r="G716" s="3" t="s">
        <v>6006</v>
      </c>
      <c r="H716" s="3" t="s">
        <v>264</v>
      </c>
      <c r="I716" s="3" t="s">
        <v>36</v>
      </c>
      <c r="J716" s="3" t="s">
        <v>6007</v>
      </c>
      <c r="K716" s="3">
        <v>4</v>
      </c>
      <c r="L716" s="3">
        <v>1.4</v>
      </c>
      <c r="M716" s="3">
        <v>0.7</v>
      </c>
      <c r="N716" s="3" t="s">
        <v>6008</v>
      </c>
      <c r="O716" s="3" t="s">
        <v>87</v>
      </c>
      <c r="P716" s="3" t="s">
        <v>6009</v>
      </c>
      <c r="Q716" s="3">
        <v>8</v>
      </c>
      <c r="R716" s="3" t="s">
        <v>6010</v>
      </c>
      <c r="S716" s="3">
        <v>7</v>
      </c>
      <c r="T716" s="3" t="s">
        <v>6011</v>
      </c>
      <c r="U716" s="3" t="s">
        <v>91</v>
      </c>
      <c r="V716" s="3" t="s">
        <v>6012</v>
      </c>
      <c r="W716" s="3" t="s">
        <v>48</v>
      </c>
      <c r="X716" s="3" t="s">
        <v>6013</v>
      </c>
      <c r="Y716" s="3" t="s">
        <v>92</v>
      </c>
      <c r="Z716" s="3" t="s">
        <v>6014</v>
      </c>
      <c r="AA716" s="3" t="s">
        <v>291</v>
      </c>
      <c r="AB716" s="5"/>
      <c r="AC716" s="5"/>
      <c r="AD716" s="3">
        <v>6</v>
      </c>
      <c r="AE716" s="3" t="s">
        <v>6015</v>
      </c>
      <c r="AF716" s="3">
        <v>7</v>
      </c>
      <c r="AG716" s="3" t="s">
        <v>6016</v>
      </c>
      <c r="AH716" s="3">
        <v>7</v>
      </c>
      <c r="AI716" s="3">
        <v>7</v>
      </c>
      <c r="AJ716" s="3" t="s">
        <v>6017</v>
      </c>
      <c r="AK716" s="3" t="s">
        <v>60</v>
      </c>
      <c r="AL716" s="3" t="s">
        <v>6018</v>
      </c>
      <c r="AM716" s="3" t="s">
        <v>6019</v>
      </c>
      <c r="AN716" s="3" t="s">
        <v>5997</v>
      </c>
      <c r="AO716" s="6">
        <v>0.38124999999854481</v>
      </c>
      <c r="AP716" s="1">
        <f t="shared" si="212"/>
        <v>5</v>
      </c>
      <c r="AQ716" s="1">
        <f t="shared" si="213"/>
        <v>4</v>
      </c>
      <c r="AR716" s="1">
        <f t="shared" si="214"/>
        <v>10</v>
      </c>
      <c r="AS716" s="1">
        <f t="shared" si="215"/>
        <v>8</v>
      </c>
      <c r="AT716" s="1">
        <f t="shared" si="216"/>
        <v>7</v>
      </c>
      <c r="AU716" s="1">
        <f t="shared" si="217"/>
        <v>0</v>
      </c>
      <c r="AV716" s="1">
        <f t="shared" si="218"/>
        <v>0</v>
      </c>
      <c r="AW716" s="1">
        <f t="shared" si="219"/>
        <v>5</v>
      </c>
      <c r="AX716" s="1">
        <f t="shared" si="220"/>
        <v>10</v>
      </c>
      <c r="AY716" s="1">
        <f t="shared" si="221"/>
        <v>6</v>
      </c>
      <c r="AZ716" s="1">
        <f t="shared" si="222"/>
        <v>7</v>
      </c>
      <c r="BA716" s="1">
        <f t="shared" si="223"/>
        <v>7</v>
      </c>
      <c r="BB716" s="1">
        <f t="shared" si="224"/>
        <v>10</v>
      </c>
      <c r="BC716" s="21">
        <f t="shared" si="226"/>
        <v>6.8</v>
      </c>
      <c r="BD716" s="21">
        <f t="shared" si="227"/>
        <v>0.83333333333333337</v>
      </c>
      <c r="BE716" s="21">
        <f t="shared" si="228"/>
        <v>7.833333333333333</v>
      </c>
      <c r="BF716" s="21">
        <f t="shared" si="225"/>
        <v>6.1333333333333337</v>
      </c>
      <c r="BG716" s="3" t="s">
        <v>5987</v>
      </c>
    </row>
    <row r="717" spans="1:59" ht="13" x14ac:dyDescent="0.15">
      <c r="A717" s="2">
        <v>43542.991769675922</v>
      </c>
      <c r="B717" s="3" t="s">
        <v>29</v>
      </c>
      <c r="C717" s="3" t="s">
        <v>5986</v>
      </c>
      <c r="D717" s="3" t="s">
        <v>5987</v>
      </c>
      <c r="E717" s="58" t="s">
        <v>5988</v>
      </c>
      <c r="F717" s="3" t="s">
        <v>147</v>
      </c>
      <c r="G717" s="3" t="s">
        <v>6020</v>
      </c>
      <c r="H717" s="3" t="s">
        <v>264</v>
      </c>
      <c r="I717" s="3">
        <v>6</v>
      </c>
      <c r="J717" s="3" t="s">
        <v>6021</v>
      </c>
      <c r="K717" s="3">
        <v>7</v>
      </c>
      <c r="L717" s="4">
        <v>2.5</v>
      </c>
      <c r="M717" s="3">
        <v>2</v>
      </c>
      <c r="N717" s="3" t="s">
        <v>6022</v>
      </c>
      <c r="O717" s="3">
        <v>8</v>
      </c>
      <c r="P717" s="3" t="s">
        <v>6023</v>
      </c>
      <c r="Q717" s="3" t="s">
        <v>42</v>
      </c>
      <c r="R717" s="3" t="s">
        <v>6024</v>
      </c>
      <c r="S717" s="3">
        <v>4</v>
      </c>
      <c r="T717" s="3" t="s">
        <v>6025</v>
      </c>
      <c r="U717" s="3">
        <v>6</v>
      </c>
      <c r="V717" s="3" t="s">
        <v>6026</v>
      </c>
      <c r="W717" s="3">
        <v>7</v>
      </c>
      <c r="X717" s="3" t="s">
        <v>6027</v>
      </c>
      <c r="Y717" s="3" t="s">
        <v>50</v>
      </c>
      <c r="Z717" s="3" t="s">
        <v>6028</v>
      </c>
      <c r="AA717" s="3">
        <v>7</v>
      </c>
      <c r="AB717" s="5"/>
      <c r="AC717" s="3" t="s">
        <v>6029</v>
      </c>
      <c r="AD717" s="3">
        <v>8</v>
      </c>
      <c r="AE717" s="3" t="s">
        <v>6030</v>
      </c>
      <c r="AF717" s="3" t="s">
        <v>56</v>
      </c>
      <c r="AG717" s="3" t="s">
        <v>6031</v>
      </c>
      <c r="AH717" s="3">
        <v>3</v>
      </c>
      <c r="AI717" s="3">
        <v>10</v>
      </c>
      <c r="AJ717" s="3" t="s">
        <v>6032</v>
      </c>
      <c r="AK717" s="3">
        <v>2</v>
      </c>
      <c r="AL717" s="3" t="s">
        <v>6033</v>
      </c>
      <c r="AM717" s="3" t="s">
        <v>6034</v>
      </c>
      <c r="AN717" s="3" t="s">
        <v>6035</v>
      </c>
      <c r="AO717" s="6">
        <v>0.46319444444088731</v>
      </c>
      <c r="AP717" s="1">
        <f t="shared" ref="AP717:AP780" si="229">1*LEFT($I717,2)</f>
        <v>6</v>
      </c>
      <c r="AQ717" s="1">
        <f t="shared" ref="AQ717:AQ780" si="230">1*LEFT($K717,2)</f>
        <v>7</v>
      </c>
      <c r="AR717" s="1">
        <f t="shared" ref="AR717:AR780" si="231">1*LEFT($O717,2)</f>
        <v>8</v>
      </c>
      <c r="AS717" s="1">
        <f t="shared" ref="AS717:AS780" si="232">1*LEFT($Q717,2)</f>
        <v>5</v>
      </c>
      <c r="AT717" s="1">
        <f t="shared" ref="AT717:AT780" si="233">1*LEFT($S717,2)</f>
        <v>4</v>
      </c>
      <c r="AU717" s="1">
        <f t="shared" ref="AU717:AU780" si="234">1*LEFT($U717,2)</f>
        <v>6</v>
      </c>
      <c r="AV717" s="1">
        <f t="shared" ref="AV717:AV780" si="235">1*LEFT($W717,2)</f>
        <v>7</v>
      </c>
      <c r="AW717" s="1">
        <f t="shared" ref="AW717:AW780" si="236">1*LEFT($Y717,2)</f>
        <v>0</v>
      </c>
      <c r="AX717" s="1">
        <f t="shared" ref="AX717:AX780" si="237">1*LEFT($AA717,2)</f>
        <v>7</v>
      </c>
      <c r="AY717" s="1">
        <f t="shared" ref="AY717:AY780" si="238">1*LEFT($AD717,2)</f>
        <v>8</v>
      </c>
      <c r="AZ717" s="1">
        <f t="shared" ref="AZ717:AZ780" si="239">1*LEFT($AF717,2)</f>
        <v>5</v>
      </c>
      <c r="BA717" s="1">
        <f t="shared" ref="BA717:BA780" si="240">1*LEFT($AH717,2)</f>
        <v>3</v>
      </c>
      <c r="BB717" s="1">
        <f t="shared" ref="BB717:BB780" si="241">1*LEFT($AK717,2)</f>
        <v>2</v>
      </c>
      <c r="BC717" s="21">
        <f t="shared" si="226"/>
        <v>6</v>
      </c>
      <c r="BD717" s="21">
        <f t="shared" si="227"/>
        <v>5.333333333333333</v>
      </c>
      <c r="BE717" s="21">
        <f t="shared" si="228"/>
        <v>5.5</v>
      </c>
      <c r="BF717" s="21">
        <f t="shared" si="225"/>
        <v>5.3666666666666663</v>
      </c>
      <c r="BG717" s="3" t="s">
        <v>5987</v>
      </c>
    </row>
    <row r="718" spans="1:59" ht="13" x14ac:dyDescent="0.15">
      <c r="A718" s="2">
        <v>43545.954913958332</v>
      </c>
      <c r="B718" s="3" t="s">
        <v>29</v>
      </c>
      <c r="C718" s="3" t="s">
        <v>5986</v>
      </c>
      <c r="D718" s="3" t="s">
        <v>5987</v>
      </c>
      <c r="E718" s="58" t="s">
        <v>5988</v>
      </c>
      <c r="F718" s="3" t="s">
        <v>147</v>
      </c>
      <c r="G718" s="3" t="s">
        <v>6036</v>
      </c>
      <c r="H718" s="3" t="s">
        <v>66</v>
      </c>
      <c r="I718" s="3" t="s">
        <v>36</v>
      </c>
      <c r="J718" s="3" t="s">
        <v>6037</v>
      </c>
      <c r="K718" s="3" t="s">
        <v>68</v>
      </c>
      <c r="L718" s="3">
        <v>7.4</v>
      </c>
      <c r="M718" s="3">
        <v>6</v>
      </c>
      <c r="N718" s="3" t="s">
        <v>6038</v>
      </c>
      <c r="O718" s="3" t="s">
        <v>87</v>
      </c>
      <c r="P718" s="5"/>
      <c r="Q718" s="3">
        <v>7</v>
      </c>
      <c r="R718" s="3" t="s">
        <v>6039</v>
      </c>
      <c r="S718" s="3" t="s">
        <v>44</v>
      </c>
      <c r="T718" s="3" t="s">
        <v>6040</v>
      </c>
      <c r="U718" s="3" t="s">
        <v>91</v>
      </c>
      <c r="V718" s="5"/>
      <c r="W718" s="3" t="s">
        <v>48</v>
      </c>
      <c r="X718" s="5"/>
      <c r="Y718" s="3" t="s">
        <v>50</v>
      </c>
      <c r="Z718" s="5"/>
      <c r="AA718" s="3">
        <v>3</v>
      </c>
      <c r="AB718" s="5"/>
      <c r="AC718" s="3" t="s">
        <v>6041</v>
      </c>
      <c r="AD718" s="3">
        <v>3</v>
      </c>
      <c r="AE718" s="3" t="s">
        <v>6042</v>
      </c>
      <c r="AF718" s="3" t="s">
        <v>56</v>
      </c>
      <c r="AG718" s="3" t="s">
        <v>6043</v>
      </c>
      <c r="AH718" s="3" t="s">
        <v>197</v>
      </c>
      <c r="AI718" s="3">
        <v>4</v>
      </c>
      <c r="AJ718" s="5"/>
      <c r="AK718" s="3" t="s">
        <v>574</v>
      </c>
      <c r="AL718" s="5"/>
      <c r="AM718" s="3" t="s">
        <v>6044</v>
      </c>
      <c r="AN718" s="3" t="s">
        <v>5997</v>
      </c>
      <c r="AO718" s="6">
        <v>0.40277777778101154</v>
      </c>
      <c r="AP718" s="1">
        <f t="shared" si="229"/>
        <v>5</v>
      </c>
      <c r="AQ718" s="1">
        <f t="shared" si="230"/>
        <v>10</v>
      </c>
      <c r="AR718" s="1">
        <f t="shared" si="231"/>
        <v>10</v>
      </c>
      <c r="AS718" s="1">
        <f t="shared" si="232"/>
        <v>7</v>
      </c>
      <c r="AT718" s="1">
        <f t="shared" si="233"/>
        <v>5</v>
      </c>
      <c r="AU718" s="1">
        <f t="shared" si="234"/>
        <v>0</v>
      </c>
      <c r="AV718" s="1">
        <f t="shared" si="235"/>
        <v>0</v>
      </c>
      <c r="AW718" s="1">
        <f t="shared" si="236"/>
        <v>0</v>
      </c>
      <c r="AX718" s="1">
        <f t="shared" si="237"/>
        <v>3</v>
      </c>
      <c r="AY718" s="1">
        <f t="shared" si="238"/>
        <v>3</v>
      </c>
      <c r="AZ718" s="1">
        <f t="shared" si="239"/>
        <v>5</v>
      </c>
      <c r="BA718" s="1">
        <f t="shared" si="240"/>
        <v>5</v>
      </c>
      <c r="BB718" s="1">
        <f t="shared" si="241"/>
        <v>0</v>
      </c>
      <c r="BC718" s="21">
        <f t="shared" si="226"/>
        <v>7.4</v>
      </c>
      <c r="BD718" s="21">
        <f t="shared" si="227"/>
        <v>0</v>
      </c>
      <c r="BE718" s="21">
        <f t="shared" si="228"/>
        <v>4</v>
      </c>
      <c r="BF718" s="21">
        <f t="shared" si="225"/>
        <v>4.5</v>
      </c>
      <c r="BG718" s="3" t="s">
        <v>5987</v>
      </c>
    </row>
    <row r="719" spans="1:59" ht="13" x14ac:dyDescent="0.15">
      <c r="A719" s="2">
        <v>43546.053793726853</v>
      </c>
      <c r="B719" s="3" t="s">
        <v>29</v>
      </c>
      <c r="C719" s="3" t="s">
        <v>5986</v>
      </c>
      <c r="D719" s="3" t="s">
        <v>5987</v>
      </c>
      <c r="E719" s="58" t="s">
        <v>5988</v>
      </c>
      <c r="F719" s="3" t="s">
        <v>147</v>
      </c>
      <c r="G719" s="3" t="s">
        <v>6045</v>
      </c>
      <c r="H719" s="3" t="s">
        <v>35</v>
      </c>
      <c r="I719" s="3">
        <v>4</v>
      </c>
      <c r="J719" s="3" t="s">
        <v>6046</v>
      </c>
      <c r="K719" s="3">
        <v>6</v>
      </c>
      <c r="L719" s="4">
        <v>1.9</v>
      </c>
      <c r="M719" s="4">
        <v>1.3</v>
      </c>
      <c r="N719" s="3" t="s">
        <v>6047</v>
      </c>
      <c r="O719" s="3">
        <v>8</v>
      </c>
      <c r="P719" s="3" t="s">
        <v>6048</v>
      </c>
      <c r="Q719" s="3">
        <v>7</v>
      </c>
      <c r="R719" s="3" t="s">
        <v>6049</v>
      </c>
      <c r="S719" s="3">
        <v>2</v>
      </c>
      <c r="T719" s="3" t="s">
        <v>6050</v>
      </c>
      <c r="U719" s="3">
        <v>6</v>
      </c>
      <c r="V719" s="3" t="s">
        <v>6051</v>
      </c>
      <c r="W719" s="3">
        <v>6</v>
      </c>
      <c r="X719" s="3" t="s">
        <v>6052</v>
      </c>
      <c r="Y719" s="3">
        <v>4</v>
      </c>
      <c r="Z719" s="3" t="s">
        <v>6053</v>
      </c>
      <c r="AA719" s="3" t="s">
        <v>52</v>
      </c>
      <c r="AB719" s="5"/>
      <c r="AC719" s="3" t="s">
        <v>6054</v>
      </c>
      <c r="AD719" s="3">
        <v>7</v>
      </c>
      <c r="AE719" s="3" t="s">
        <v>6055</v>
      </c>
      <c r="AF719" s="3" t="s">
        <v>56</v>
      </c>
      <c r="AG719" s="3" t="s">
        <v>6056</v>
      </c>
      <c r="AH719" s="3">
        <v>3</v>
      </c>
      <c r="AI719" s="3">
        <v>4</v>
      </c>
      <c r="AJ719" s="3" t="s">
        <v>6057</v>
      </c>
      <c r="AK719" s="3" t="s">
        <v>111</v>
      </c>
      <c r="AL719" s="3" t="s">
        <v>6058</v>
      </c>
      <c r="AM719" s="3" t="s">
        <v>6059</v>
      </c>
      <c r="AN719" s="3" t="s">
        <v>6035</v>
      </c>
      <c r="AO719" s="6">
        <v>0.4493055555576575</v>
      </c>
      <c r="AP719" s="1">
        <f t="shared" si="229"/>
        <v>4</v>
      </c>
      <c r="AQ719" s="1">
        <f t="shared" si="230"/>
        <v>6</v>
      </c>
      <c r="AR719" s="1">
        <f t="shared" si="231"/>
        <v>8</v>
      </c>
      <c r="AS719" s="1">
        <f t="shared" si="232"/>
        <v>7</v>
      </c>
      <c r="AT719" s="1">
        <f t="shared" si="233"/>
        <v>2</v>
      </c>
      <c r="AU719" s="1">
        <f t="shared" si="234"/>
        <v>6</v>
      </c>
      <c r="AV719" s="1">
        <f t="shared" si="235"/>
        <v>6</v>
      </c>
      <c r="AW719" s="1">
        <f t="shared" si="236"/>
        <v>4</v>
      </c>
      <c r="AX719" s="1">
        <f t="shared" si="237"/>
        <v>5</v>
      </c>
      <c r="AY719" s="1">
        <f t="shared" si="238"/>
        <v>7</v>
      </c>
      <c r="AZ719" s="1">
        <f t="shared" si="239"/>
        <v>5</v>
      </c>
      <c r="BA719" s="1">
        <f t="shared" si="240"/>
        <v>3</v>
      </c>
      <c r="BB719" s="1">
        <f t="shared" si="241"/>
        <v>5</v>
      </c>
      <c r="BC719" s="21">
        <f t="shared" si="226"/>
        <v>5.4</v>
      </c>
      <c r="BD719" s="21">
        <f t="shared" si="227"/>
        <v>5.666666666666667</v>
      </c>
      <c r="BE719" s="21">
        <f t="shared" si="228"/>
        <v>4.666666666666667</v>
      </c>
      <c r="BF719" s="21">
        <f t="shared" si="225"/>
        <v>5.2666666666666666</v>
      </c>
      <c r="BG719" s="3" t="s">
        <v>5987</v>
      </c>
    </row>
    <row r="720" spans="1:59" ht="13" x14ac:dyDescent="0.15">
      <c r="A720" s="2">
        <v>43548.497646724536</v>
      </c>
      <c r="B720" s="3" t="s">
        <v>29</v>
      </c>
      <c r="C720" s="3" t="s">
        <v>5986</v>
      </c>
      <c r="D720" s="3" t="s">
        <v>5987</v>
      </c>
      <c r="E720" s="58" t="s">
        <v>5988</v>
      </c>
      <c r="F720" s="3" t="s">
        <v>33</v>
      </c>
      <c r="G720" s="3" t="s">
        <v>6060</v>
      </c>
      <c r="H720" s="3" t="s">
        <v>35</v>
      </c>
      <c r="I720" s="3">
        <v>4</v>
      </c>
      <c r="J720" s="3" t="s">
        <v>6061</v>
      </c>
      <c r="K720" s="3">
        <v>9</v>
      </c>
      <c r="L720" s="3">
        <v>4</v>
      </c>
      <c r="M720" s="4">
        <v>2.9</v>
      </c>
      <c r="N720" s="3" t="s">
        <v>6062</v>
      </c>
      <c r="O720" s="3">
        <v>7</v>
      </c>
      <c r="P720" s="3" t="s">
        <v>6063</v>
      </c>
      <c r="Q720" s="3">
        <v>8</v>
      </c>
      <c r="R720" s="3" t="s">
        <v>6064</v>
      </c>
      <c r="S720" s="3">
        <v>7</v>
      </c>
      <c r="T720" s="3" t="s">
        <v>6065</v>
      </c>
      <c r="U720" s="3" t="s">
        <v>46</v>
      </c>
      <c r="V720" s="3" t="s">
        <v>6066</v>
      </c>
      <c r="W720" s="3">
        <v>6</v>
      </c>
      <c r="X720" s="3" t="s">
        <v>6067</v>
      </c>
      <c r="Y720" s="3">
        <v>6</v>
      </c>
      <c r="Z720" s="3" t="s">
        <v>6068</v>
      </c>
      <c r="AA720" s="3">
        <v>6</v>
      </c>
      <c r="AB720" s="5"/>
      <c r="AC720" s="3" t="s">
        <v>6069</v>
      </c>
      <c r="AD720" s="3">
        <v>7</v>
      </c>
      <c r="AE720" s="3" t="s">
        <v>6070</v>
      </c>
      <c r="AF720" s="3">
        <v>8</v>
      </c>
      <c r="AG720" s="3" t="s">
        <v>6071</v>
      </c>
      <c r="AH720" s="3">
        <v>9</v>
      </c>
      <c r="AI720" s="3">
        <v>17</v>
      </c>
      <c r="AJ720" s="3" t="s">
        <v>6072</v>
      </c>
      <c r="AK720" s="3">
        <v>9</v>
      </c>
      <c r="AL720" s="3" t="s">
        <v>6073</v>
      </c>
      <c r="AM720" s="3" t="s">
        <v>6074</v>
      </c>
      <c r="AN720" s="3" t="s">
        <v>6035</v>
      </c>
      <c r="AO720" s="6">
        <v>0.33680555555474712</v>
      </c>
      <c r="AP720" s="1">
        <f t="shared" si="229"/>
        <v>4</v>
      </c>
      <c r="AQ720" s="1">
        <f t="shared" si="230"/>
        <v>9</v>
      </c>
      <c r="AR720" s="1">
        <f t="shared" si="231"/>
        <v>7</v>
      </c>
      <c r="AS720" s="1">
        <f t="shared" si="232"/>
        <v>8</v>
      </c>
      <c r="AT720" s="1">
        <f t="shared" si="233"/>
        <v>7</v>
      </c>
      <c r="AU720" s="1">
        <f t="shared" si="234"/>
        <v>5</v>
      </c>
      <c r="AV720" s="1">
        <f t="shared" si="235"/>
        <v>6</v>
      </c>
      <c r="AW720" s="1">
        <f t="shared" si="236"/>
        <v>6</v>
      </c>
      <c r="AX720" s="1">
        <f t="shared" si="237"/>
        <v>6</v>
      </c>
      <c r="AY720" s="1">
        <f t="shared" si="238"/>
        <v>7</v>
      </c>
      <c r="AZ720" s="1">
        <f t="shared" si="239"/>
        <v>8</v>
      </c>
      <c r="BA720" s="1">
        <f t="shared" si="240"/>
        <v>9</v>
      </c>
      <c r="BB720" s="1">
        <f t="shared" si="241"/>
        <v>9</v>
      </c>
      <c r="BC720" s="21">
        <f t="shared" si="226"/>
        <v>7</v>
      </c>
      <c r="BD720" s="21">
        <f t="shared" si="227"/>
        <v>5.5</v>
      </c>
      <c r="BE720" s="21">
        <f t="shared" si="228"/>
        <v>7.5</v>
      </c>
      <c r="BF720" s="21">
        <f t="shared" si="225"/>
        <v>7</v>
      </c>
      <c r="BG720" s="3" t="s">
        <v>5987</v>
      </c>
    </row>
    <row r="721" spans="1:59" ht="13" x14ac:dyDescent="0.15">
      <c r="A721" s="2">
        <v>43548.935757280095</v>
      </c>
      <c r="B721" s="3" t="s">
        <v>29</v>
      </c>
      <c r="C721" s="3" t="s">
        <v>5986</v>
      </c>
      <c r="D721" s="3" t="s">
        <v>5987</v>
      </c>
      <c r="E721" s="58" t="s">
        <v>5988</v>
      </c>
      <c r="F721" s="3" t="s">
        <v>187</v>
      </c>
      <c r="G721" s="3" t="s">
        <v>6075</v>
      </c>
      <c r="H721" s="3" t="s">
        <v>35</v>
      </c>
      <c r="I721" s="3">
        <v>8</v>
      </c>
      <c r="J721" s="3" t="s">
        <v>6076</v>
      </c>
      <c r="K721" s="3">
        <v>7</v>
      </c>
      <c r="L721" s="4">
        <v>2.2000000000000002</v>
      </c>
      <c r="M721" s="3">
        <v>1.36</v>
      </c>
      <c r="N721" s="3" t="s">
        <v>6077</v>
      </c>
      <c r="O721" s="3">
        <v>8</v>
      </c>
      <c r="P721" s="3" t="s">
        <v>6078</v>
      </c>
      <c r="Q721" s="3">
        <v>7</v>
      </c>
      <c r="R721" s="3" t="s">
        <v>6079</v>
      </c>
      <c r="S721" s="3">
        <v>8</v>
      </c>
      <c r="T721" s="3" t="s">
        <v>6080</v>
      </c>
      <c r="U721" s="3">
        <v>4</v>
      </c>
      <c r="V721" s="3" t="s">
        <v>6081</v>
      </c>
      <c r="W721" s="3" t="s">
        <v>48</v>
      </c>
      <c r="X721" s="3" t="s">
        <v>6082</v>
      </c>
      <c r="Y721" s="3">
        <v>1</v>
      </c>
      <c r="Z721" s="3" t="s">
        <v>6083</v>
      </c>
      <c r="AA721" s="3" t="s">
        <v>52</v>
      </c>
      <c r="AB721" s="5"/>
      <c r="AC721" s="3" t="s">
        <v>6084</v>
      </c>
      <c r="AD721" s="3">
        <v>7</v>
      </c>
      <c r="AE721" s="3" t="s">
        <v>6085</v>
      </c>
      <c r="AF721" s="3" t="s">
        <v>275</v>
      </c>
      <c r="AG721" s="3" t="s">
        <v>6086</v>
      </c>
      <c r="AH721" s="3" t="s">
        <v>58</v>
      </c>
      <c r="AI721" s="3">
        <v>0</v>
      </c>
      <c r="AJ721" s="3" t="s">
        <v>6087</v>
      </c>
      <c r="AK721" s="3">
        <v>6</v>
      </c>
      <c r="AL721" s="3" t="s">
        <v>6088</v>
      </c>
      <c r="AM721" s="3" t="s">
        <v>6089</v>
      </c>
      <c r="AN721" s="3" t="s">
        <v>6035</v>
      </c>
      <c r="AO721" s="6">
        <v>0.47222222221898846</v>
      </c>
      <c r="AP721" s="1">
        <f t="shared" si="229"/>
        <v>8</v>
      </c>
      <c r="AQ721" s="1">
        <f t="shared" si="230"/>
        <v>7</v>
      </c>
      <c r="AR721" s="1">
        <f t="shared" si="231"/>
        <v>8</v>
      </c>
      <c r="AS721" s="1">
        <f t="shared" si="232"/>
        <v>7</v>
      </c>
      <c r="AT721" s="1">
        <f t="shared" si="233"/>
        <v>8</v>
      </c>
      <c r="AU721" s="1">
        <f t="shared" si="234"/>
        <v>4</v>
      </c>
      <c r="AV721" s="1">
        <f t="shared" si="235"/>
        <v>0</v>
      </c>
      <c r="AW721" s="1">
        <f t="shared" si="236"/>
        <v>1</v>
      </c>
      <c r="AX721" s="1">
        <f t="shared" si="237"/>
        <v>5</v>
      </c>
      <c r="AY721" s="1">
        <f t="shared" si="238"/>
        <v>7</v>
      </c>
      <c r="AZ721" s="1">
        <f t="shared" si="239"/>
        <v>0</v>
      </c>
      <c r="BA721" s="1">
        <f t="shared" si="240"/>
        <v>0</v>
      </c>
      <c r="BB721" s="1">
        <f t="shared" si="241"/>
        <v>6</v>
      </c>
      <c r="BC721" s="21">
        <f t="shared" si="226"/>
        <v>7.6</v>
      </c>
      <c r="BD721" s="21">
        <f t="shared" si="227"/>
        <v>2.1666666666666665</v>
      </c>
      <c r="BE721" s="21">
        <f t="shared" si="228"/>
        <v>2.8333333333333335</v>
      </c>
      <c r="BF721" s="21">
        <f t="shared" si="225"/>
        <v>5.4</v>
      </c>
      <c r="BG721" s="3" t="s">
        <v>5987</v>
      </c>
    </row>
    <row r="722" spans="1:59" ht="13" x14ac:dyDescent="0.15">
      <c r="A722" s="2">
        <v>43549.055961759259</v>
      </c>
      <c r="B722" s="3" t="s">
        <v>29</v>
      </c>
      <c r="C722" s="3" t="s">
        <v>5986</v>
      </c>
      <c r="D722" s="3" t="s">
        <v>5987</v>
      </c>
      <c r="E722" s="58" t="s">
        <v>5988</v>
      </c>
      <c r="F722" s="3" t="s">
        <v>100</v>
      </c>
      <c r="G722" s="3" t="s">
        <v>6090</v>
      </c>
      <c r="H722" s="3" t="s">
        <v>35</v>
      </c>
      <c r="I722" s="3" t="s">
        <v>36</v>
      </c>
      <c r="J722" s="3" t="s">
        <v>6091</v>
      </c>
      <c r="K722" s="3">
        <v>6</v>
      </c>
      <c r="L722" s="4">
        <v>1.6</v>
      </c>
      <c r="M722" s="3">
        <v>1</v>
      </c>
      <c r="N722" s="3" t="s">
        <v>6092</v>
      </c>
      <c r="O722" s="3">
        <v>6</v>
      </c>
      <c r="P722" s="3" t="s">
        <v>6093</v>
      </c>
      <c r="Q722" s="3" t="s">
        <v>42</v>
      </c>
      <c r="R722" s="3" t="s">
        <v>6094</v>
      </c>
      <c r="S722" s="3" t="s">
        <v>44</v>
      </c>
      <c r="T722" s="3" t="s">
        <v>6095</v>
      </c>
      <c r="U722" s="3">
        <v>4</v>
      </c>
      <c r="V722" s="3" t="s">
        <v>6096</v>
      </c>
      <c r="W722" s="3" t="s">
        <v>48</v>
      </c>
      <c r="X722" s="3" t="s">
        <v>6097</v>
      </c>
      <c r="Y722" s="3">
        <v>4</v>
      </c>
      <c r="Z722" s="3" t="s">
        <v>6098</v>
      </c>
      <c r="AA722" s="3" t="s">
        <v>52</v>
      </c>
      <c r="AB722" s="5"/>
      <c r="AC722" s="3" t="s">
        <v>6099</v>
      </c>
      <c r="AD722" s="3">
        <v>7</v>
      </c>
      <c r="AE722" s="3" t="s">
        <v>6100</v>
      </c>
      <c r="AF722" s="3" t="s">
        <v>275</v>
      </c>
      <c r="AG722" s="3" t="s">
        <v>6101</v>
      </c>
      <c r="AH722" s="3" t="s">
        <v>58</v>
      </c>
      <c r="AI722" s="3">
        <v>0</v>
      </c>
      <c r="AJ722" s="3" t="s">
        <v>6102</v>
      </c>
      <c r="AK722" s="3">
        <v>4</v>
      </c>
      <c r="AL722" s="3" t="s">
        <v>6103</v>
      </c>
      <c r="AM722" s="3" t="s">
        <v>6104</v>
      </c>
      <c r="AN722" s="3" t="s">
        <v>6035</v>
      </c>
      <c r="AO722" s="6">
        <v>0.46180555555474712</v>
      </c>
      <c r="AP722" s="1">
        <f t="shared" si="229"/>
        <v>5</v>
      </c>
      <c r="AQ722" s="1">
        <f t="shared" si="230"/>
        <v>6</v>
      </c>
      <c r="AR722" s="1">
        <f t="shared" si="231"/>
        <v>6</v>
      </c>
      <c r="AS722" s="1">
        <f t="shared" si="232"/>
        <v>5</v>
      </c>
      <c r="AT722" s="1">
        <f t="shared" si="233"/>
        <v>5</v>
      </c>
      <c r="AU722" s="1">
        <f t="shared" si="234"/>
        <v>4</v>
      </c>
      <c r="AV722" s="1">
        <f t="shared" si="235"/>
        <v>0</v>
      </c>
      <c r="AW722" s="1">
        <f t="shared" si="236"/>
        <v>4</v>
      </c>
      <c r="AX722" s="1">
        <f t="shared" si="237"/>
        <v>5</v>
      </c>
      <c r="AY722" s="1">
        <f t="shared" si="238"/>
        <v>7</v>
      </c>
      <c r="AZ722" s="1">
        <f t="shared" si="239"/>
        <v>0</v>
      </c>
      <c r="BA722" s="1">
        <f t="shared" si="240"/>
        <v>0</v>
      </c>
      <c r="BB722" s="1">
        <f t="shared" si="241"/>
        <v>4</v>
      </c>
      <c r="BC722" s="21">
        <f t="shared" si="226"/>
        <v>5.4</v>
      </c>
      <c r="BD722" s="21">
        <f t="shared" si="227"/>
        <v>2.6666666666666665</v>
      </c>
      <c r="BE722" s="21">
        <f t="shared" si="228"/>
        <v>2.8333333333333335</v>
      </c>
      <c r="BF722" s="21">
        <f t="shared" si="225"/>
        <v>4.2</v>
      </c>
      <c r="BG722" s="3" t="s">
        <v>5987</v>
      </c>
    </row>
    <row r="723" spans="1:59" ht="13" x14ac:dyDescent="0.15">
      <c r="A723" s="2">
        <v>43554.789864641207</v>
      </c>
      <c r="B723" s="3" t="s">
        <v>29</v>
      </c>
      <c r="C723" s="3" t="s">
        <v>5986</v>
      </c>
      <c r="D723" s="3" t="s">
        <v>5987</v>
      </c>
      <c r="E723" s="58" t="s">
        <v>5988</v>
      </c>
      <c r="F723" s="3" t="s">
        <v>187</v>
      </c>
      <c r="G723" s="3" t="s">
        <v>6105</v>
      </c>
      <c r="H723" s="3" t="s">
        <v>35</v>
      </c>
      <c r="I723" s="3">
        <v>8</v>
      </c>
      <c r="J723" s="3" t="s">
        <v>6106</v>
      </c>
      <c r="K723" s="3">
        <v>6</v>
      </c>
      <c r="L723" s="3">
        <v>2.6</v>
      </c>
      <c r="M723" s="3">
        <v>1.95</v>
      </c>
      <c r="N723" s="3" t="s">
        <v>6107</v>
      </c>
      <c r="O723" s="3">
        <v>9</v>
      </c>
      <c r="P723" s="3" t="s">
        <v>6108</v>
      </c>
      <c r="Q723" s="3">
        <v>6</v>
      </c>
      <c r="R723" s="3" t="s">
        <v>6109</v>
      </c>
      <c r="S723" s="3" t="s">
        <v>44</v>
      </c>
      <c r="T723" s="3" t="s">
        <v>6110</v>
      </c>
      <c r="U723" s="3" t="s">
        <v>91</v>
      </c>
      <c r="V723" s="3" t="s">
        <v>6111</v>
      </c>
      <c r="W723" s="3" t="s">
        <v>48</v>
      </c>
      <c r="X723" s="3" t="s">
        <v>6112</v>
      </c>
      <c r="Y723" s="3" t="s">
        <v>92</v>
      </c>
      <c r="Z723" s="3" t="s">
        <v>6113</v>
      </c>
      <c r="AA723" s="3">
        <v>6</v>
      </c>
      <c r="AB723" s="3">
        <v>67</v>
      </c>
      <c r="AC723" s="3" t="s">
        <v>6114</v>
      </c>
      <c r="AD723" s="3">
        <v>7</v>
      </c>
      <c r="AE723" s="3" t="s">
        <v>6115</v>
      </c>
      <c r="AF723" s="3">
        <v>3</v>
      </c>
      <c r="AG723" s="3" t="s">
        <v>6116</v>
      </c>
      <c r="AH723" s="3">
        <v>3</v>
      </c>
      <c r="AI723" s="3">
        <v>3</v>
      </c>
      <c r="AJ723" s="3" t="s">
        <v>6117</v>
      </c>
      <c r="AK723" s="3">
        <v>7</v>
      </c>
      <c r="AL723" s="3" t="s">
        <v>6118</v>
      </c>
      <c r="AM723" s="3" t="s">
        <v>6119</v>
      </c>
      <c r="AN723" s="3" t="s">
        <v>6120</v>
      </c>
      <c r="AO723" s="6">
        <v>0.42361111110949423</v>
      </c>
      <c r="AP723" s="1">
        <f t="shared" si="229"/>
        <v>8</v>
      </c>
      <c r="AQ723" s="1">
        <f t="shared" si="230"/>
        <v>6</v>
      </c>
      <c r="AR723" s="1">
        <f t="shared" si="231"/>
        <v>9</v>
      </c>
      <c r="AS723" s="1">
        <f t="shared" si="232"/>
        <v>6</v>
      </c>
      <c r="AT723" s="1">
        <f t="shared" si="233"/>
        <v>5</v>
      </c>
      <c r="AU723" s="1">
        <f t="shared" si="234"/>
        <v>0</v>
      </c>
      <c r="AV723" s="1">
        <f t="shared" si="235"/>
        <v>0</v>
      </c>
      <c r="AW723" s="1">
        <f t="shared" si="236"/>
        <v>5</v>
      </c>
      <c r="AX723" s="1">
        <f t="shared" si="237"/>
        <v>6</v>
      </c>
      <c r="AY723" s="1">
        <f t="shared" si="238"/>
        <v>7</v>
      </c>
      <c r="AZ723" s="1">
        <f t="shared" si="239"/>
        <v>3</v>
      </c>
      <c r="BA723" s="1">
        <f t="shared" si="240"/>
        <v>3</v>
      </c>
      <c r="BB723" s="1">
        <f t="shared" si="241"/>
        <v>7</v>
      </c>
      <c r="BC723" s="21">
        <f t="shared" si="226"/>
        <v>6.8</v>
      </c>
      <c r="BD723" s="21">
        <f t="shared" si="227"/>
        <v>0.83333333333333337</v>
      </c>
      <c r="BE723" s="21">
        <f t="shared" si="228"/>
        <v>4.666666666666667</v>
      </c>
      <c r="BF723" s="21">
        <f t="shared" si="225"/>
        <v>5.2</v>
      </c>
      <c r="BG723" s="3" t="s">
        <v>5987</v>
      </c>
    </row>
    <row r="724" spans="1:59" ht="13" x14ac:dyDescent="0.15">
      <c r="A724" s="2">
        <v>43554.817400694446</v>
      </c>
      <c r="B724" s="3" t="s">
        <v>29</v>
      </c>
      <c r="C724" s="3" t="s">
        <v>5986</v>
      </c>
      <c r="D724" s="3" t="s">
        <v>5987</v>
      </c>
      <c r="E724" s="58" t="s">
        <v>5988</v>
      </c>
      <c r="F724" s="3" t="s">
        <v>100</v>
      </c>
      <c r="G724" s="3" t="s">
        <v>6121</v>
      </c>
      <c r="H724" s="3" t="s">
        <v>66</v>
      </c>
      <c r="I724" s="3" t="s">
        <v>36</v>
      </c>
      <c r="J724" s="3" t="s">
        <v>6122</v>
      </c>
      <c r="K724" s="3">
        <v>8</v>
      </c>
      <c r="L724" s="3">
        <v>3.15</v>
      </c>
      <c r="M724" s="3">
        <v>0.7</v>
      </c>
      <c r="N724" s="3" t="s">
        <v>6123</v>
      </c>
      <c r="O724" s="3">
        <v>7</v>
      </c>
      <c r="P724" s="3" t="s">
        <v>6124</v>
      </c>
      <c r="Q724" s="3" t="s">
        <v>42</v>
      </c>
      <c r="R724" s="3" t="s">
        <v>6125</v>
      </c>
      <c r="S724" s="3">
        <v>3</v>
      </c>
      <c r="T724" s="3" t="s">
        <v>6126</v>
      </c>
      <c r="U724" s="3" t="s">
        <v>46</v>
      </c>
      <c r="V724" s="3" t="s">
        <v>6127</v>
      </c>
      <c r="W724" s="3" t="s">
        <v>48</v>
      </c>
      <c r="X724" s="3" t="s">
        <v>6128</v>
      </c>
      <c r="Y724" s="3" t="s">
        <v>92</v>
      </c>
      <c r="Z724" s="3" t="s">
        <v>6129</v>
      </c>
      <c r="AA724" s="3" t="s">
        <v>777</v>
      </c>
      <c r="AB724" s="3">
        <v>90</v>
      </c>
      <c r="AC724" s="3" t="s">
        <v>6130</v>
      </c>
      <c r="AD724" s="3" t="s">
        <v>54</v>
      </c>
      <c r="AE724" s="3" t="s">
        <v>6131</v>
      </c>
      <c r="AF724" s="3">
        <v>2</v>
      </c>
      <c r="AG724" s="3" t="s">
        <v>6132</v>
      </c>
      <c r="AH724" s="3" t="s">
        <v>197</v>
      </c>
      <c r="AI724" s="3">
        <v>6</v>
      </c>
      <c r="AJ724" s="3" t="s">
        <v>6133</v>
      </c>
      <c r="AK724" s="3">
        <v>6</v>
      </c>
      <c r="AL724" s="3" t="s">
        <v>6134</v>
      </c>
      <c r="AM724" s="3" t="s">
        <v>6135</v>
      </c>
      <c r="AN724" s="3" t="s">
        <v>6120</v>
      </c>
      <c r="AO724" s="6">
        <v>0.43402777778101154</v>
      </c>
      <c r="AP724" s="1">
        <f t="shared" si="229"/>
        <v>5</v>
      </c>
      <c r="AQ724" s="1">
        <f t="shared" si="230"/>
        <v>8</v>
      </c>
      <c r="AR724" s="1">
        <f t="shared" si="231"/>
        <v>7</v>
      </c>
      <c r="AS724" s="1">
        <f t="shared" si="232"/>
        <v>5</v>
      </c>
      <c r="AT724" s="1">
        <f t="shared" si="233"/>
        <v>3</v>
      </c>
      <c r="AU724" s="1">
        <f t="shared" si="234"/>
        <v>5</v>
      </c>
      <c r="AV724" s="1">
        <f t="shared" si="235"/>
        <v>0</v>
      </c>
      <c r="AW724" s="1">
        <f t="shared" si="236"/>
        <v>5</v>
      </c>
      <c r="AX724" s="1">
        <f t="shared" si="237"/>
        <v>0</v>
      </c>
      <c r="AY724" s="1">
        <f t="shared" si="238"/>
        <v>5</v>
      </c>
      <c r="AZ724" s="1">
        <f t="shared" si="239"/>
        <v>2</v>
      </c>
      <c r="BA724" s="1">
        <f t="shared" si="240"/>
        <v>5</v>
      </c>
      <c r="BB724" s="1">
        <f t="shared" si="241"/>
        <v>6</v>
      </c>
      <c r="BC724" s="21">
        <f t="shared" si="226"/>
        <v>5.6</v>
      </c>
      <c r="BD724" s="21">
        <f t="shared" si="227"/>
        <v>3.3333333333333335</v>
      </c>
      <c r="BE724" s="21">
        <f t="shared" si="228"/>
        <v>2.8333333333333335</v>
      </c>
      <c r="BF724" s="21">
        <f t="shared" si="225"/>
        <v>4.6333333333333337</v>
      </c>
      <c r="BG724" s="3" t="s">
        <v>5987</v>
      </c>
    </row>
    <row r="725" spans="1:59" ht="13" x14ac:dyDescent="0.15">
      <c r="A725" s="2">
        <v>43554.842608842591</v>
      </c>
      <c r="B725" s="3" t="s">
        <v>29</v>
      </c>
      <c r="C725" s="3" t="s">
        <v>5986</v>
      </c>
      <c r="D725" s="3" t="s">
        <v>5987</v>
      </c>
      <c r="E725" s="58" t="s">
        <v>5988</v>
      </c>
      <c r="F725" s="3" t="s">
        <v>100</v>
      </c>
      <c r="G725" s="3" t="s">
        <v>6136</v>
      </c>
      <c r="H725" s="3" t="s">
        <v>66</v>
      </c>
      <c r="I725" s="3">
        <v>3</v>
      </c>
      <c r="J725" s="3" t="s">
        <v>6137</v>
      </c>
      <c r="K725" s="3">
        <v>1</v>
      </c>
      <c r="L725" s="3">
        <v>1.28</v>
      </c>
      <c r="M725" s="3">
        <v>0.25</v>
      </c>
      <c r="N725" s="3" t="s">
        <v>6138</v>
      </c>
      <c r="O725" s="3">
        <v>9</v>
      </c>
      <c r="P725" s="3" t="s">
        <v>6139</v>
      </c>
      <c r="Q725" s="3" t="s">
        <v>42</v>
      </c>
      <c r="R725" s="3" t="s">
        <v>6140</v>
      </c>
      <c r="S725" s="3" t="s">
        <v>90</v>
      </c>
      <c r="T725" s="3" t="s">
        <v>6141</v>
      </c>
      <c r="U725" s="3" t="s">
        <v>46</v>
      </c>
      <c r="V725" s="3" t="s">
        <v>6142</v>
      </c>
      <c r="W725" s="3" t="s">
        <v>48</v>
      </c>
      <c r="X725" s="3" t="s">
        <v>6143</v>
      </c>
      <c r="Y725" s="3">
        <v>2</v>
      </c>
      <c r="Z725" s="3" t="s">
        <v>6144</v>
      </c>
      <c r="AA725" s="3" t="s">
        <v>777</v>
      </c>
      <c r="AB725" s="3">
        <v>90</v>
      </c>
      <c r="AC725" s="3" t="s">
        <v>6145</v>
      </c>
      <c r="AD725" s="3">
        <v>6</v>
      </c>
      <c r="AE725" s="3" t="s">
        <v>6146</v>
      </c>
      <c r="AF725" s="3" t="s">
        <v>275</v>
      </c>
      <c r="AG725" s="3" t="s">
        <v>6147</v>
      </c>
      <c r="AH725" s="3" t="s">
        <v>197</v>
      </c>
      <c r="AI725" s="3">
        <v>5</v>
      </c>
      <c r="AJ725" s="3" t="s">
        <v>6148</v>
      </c>
      <c r="AK725" s="3">
        <v>4</v>
      </c>
      <c r="AL725" s="3" t="s">
        <v>6149</v>
      </c>
      <c r="AM725" s="3" t="s">
        <v>6150</v>
      </c>
      <c r="AN725" s="3" t="s">
        <v>6120</v>
      </c>
      <c r="AO725" s="6">
        <v>0.45138888889050577</v>
      </c>
      <c r="AP725" s="1">
        <f t="shared" si="229"/>
        <v>3</v>
      </c>
      <c r="AQ725" s="1">
        <f t="shared" si="230"/>
        <v>1</v>
      </c>
      <c r="AR725" s="1">
        <f t="shared" si="231"/>
        <v>9</v>
      </c>
      <c r="AS725" s="1">
        <f t="shared" si="232"/>
        <v>5</v>
      </c>
      <c r="AT725" s="1">
        <f t="shared" si="233"/>
        <v>0</v>
      </c>
      <c r="AU725" s="1">
        <f t="shared" si="234"/>
        <v>5</v>
      </c>
      <c r="AV725" s="1">
        <f t="shared" si="235"/>
        <v>0</v>
      </c>
      <c r="AW725" s="1">
        <f t="shared" si="236"/>
        <v>2</v>
      </c>
      <c r="AX725" s="1">
        <f t="shared" si="237"/>
        <v>0</v>
      </c>
      <c r="AY725" s="1">
        <f t="shared" si="238"/>
        <v>6</v>
      </c>
      <c r="AZ725" s="1">
        <f t="shared" si="239"/>
        <v>0</v>
      </c>
      <c r="BA725" s="1">
        <f t="shared" si="240"/>
        <v>5</v>
      </c>
      <c r="BB725" s="1">
        <f t="shared" si="241"/>
        <v>4</v>
      </c>
      <c r="BC725" s="21">
        <f t="shared" si="226"/>
        <v>3.6</v>
      </c>
      <c r="BD725" s="21">
        <f t="shared" si="227"/>
        <v>2.8333333333333335</v>
      </c>
      <c r="BE725" s="21">
        <f t="shared" si="228"/>
        <v>2.6666666666666665</v>
      </c>
      <c r="BF725" s="21">
        <f t="shared" si="225"/>
        <v>3.3</v>
      </c>
      <c r="BG725" s="3" t="s">
        <v>5987</v>
      </c>
    </row>
    <row r="726" spans="1:59" ht="13" x14ac:dyDescent="0.15">
      <c r="A726" s="2">
        <v>43554.872327893521</v>
      </c>
      <c r="B726" s="3" t="s">
        <v>29</v>
      </c>
      <c r="C726" s="3" t="s">
        <v>5986</v>
      </c>
      <c r="D726" s="3" t="s">
        <v>5987</v>
      </c>
      <c r="E726" s="58" t="s">
        <v>5988</v>
      </c>
      <c r="F726" s="3" t="s">
        <v>113</v>
      </c>
      <c r="G726" s="3" t="s">
        <v>6151</v>
      </c>
      <c r="H726" s="3" t="s">
        <v>66</v>
      </c>
      <c r="I726" s="3" t="s">
        <v>36</v>
      </c>
      <c r="J726" s="3" t="s">
        <v>6152</v>
      </c>
      <c r="K726" s="3">
        <v>8</v>
      </c>
      <c r="L726" s="3">
        <v>2.4</v>
      </c>
      <c r="M726" s="3">
        <v>2.4</v>
      </c>
      <c r="N726" s="3" t="s">
        <v>6153</v>
      </c>
      <c r="O726" s="3">
        <v>2</v>
      </c>
      <c r="P726" s="3" t="s">
        <v>6154</v>
      </c>
      <c r="Q726" s="3">
        <v>2</v>
      </c>
      <c r="R726" s="3" t="s">
        <v>6155</v>
      </c>
      <c r="S726" s="3">
        <v>1</v>
      </c>
      <c r="T726" s="3" t="s">
        <v>6156</v>
      </c>
      <c r="U726" s="3" t="s">
        <v>91</v>
      </c>
      <c r="V726" s="3" t="s">
        <v>6157</v>
      </c>
      <c r="W726" s="3" t="s">
        <v>48</v>
      </c>
      <c r="X726" s="3" t="s">
        <v>6158</v>
      </c>
      <c r="Y726" s="3">
        <v>2</v>
      </c>
      <c r="Z726" s="3" t="s">
        <v>6159</v>
      </c>
      <c r="AA726" s="3">
        <v>2</v>
      </c>
      <c r="AB726" s="3">
        <v>80</v>
      </c>
      <c r="AC726" s="3" t="s">
        <v>6160</v>
      </c>
      <c r="AD726" s="3" t="s">
        <v>54</v>
      </c>
      <c r="AE726" s="3" t="s">
        <v>6161</v>
      </c>
      <c r="AF726" s="3" t="s">
        <v>275</v>
      </c>
      <c r="AG726" s="3" t="s">
        <v>6162</v>
      </c>
      <c r="AH726" s="3">
        <v>4</v>
      </c>
      <c r="AI726" s="3">
        <v>5</v>
      </c>
      <c r="AJ726" s="3" t="s">
        <v>6163</v>
      </c>
      <c r="AK726" s="3">
        <v>3</v>
      </c>
      <c r="AL726" s="3" t="s">
        <v>6164</v>
      </c>
      <c r="AM726" s="3" t="s">
        <v>6165</v>
      </c>
      <c r="AN726" s="3" t="s">
        <v>6120</v>
      </c>
      <c r="AO726" s="6">
        <v>0.45138888889050577</v>
      </c>
      <c r="AP726" s="1">
        <f t="shared" si="229"/>
        <v>5</v>
      </c>
      <c r="AQ726" s="1">
        <f t="shared" si="230"/>
        <v>8</v>
      </c>
      <c r="AR726" s="1">
        <f t="shared" si="231"/>
        <v>2</v>
      </c>
      <c r="AS726" s="1">
        <f t="shared" si="232"/>
        <v>2</v>
      </c>
      <c r="AT726" s="1">
        <f t="shared" si="233"/>
        <v>1</v>
      </c>
      <c r="AU726" s="1">
        <f t="shared" si="234"/>
        <v>0</v>
      </c>
      <c r="AV726" s="1">
        <f t="shared" si="235"/>
        <v>0</v>
      </c>
      <c r="AW726" s="1">
        <f t="shared" si="236"/>
        <v>2</v>
      </c>
      <c r="AX726" s="1">
        <f t="shared" si="237"/>
        <v>2</v>
      </c>
      <c r="AY726" s="1">
        <f t="shared" si="238"/>
        <v>5</v>
      </c>
      <c r="AZ726" s="1">
        <f t="shared" si="239"/>
        <v>0</v>
      </c>
      <c r="BA726" s="1">
        <f t="shared" si="240"/>
        <v>4</v>
      </c>
      <c r="BB726" s="1">
        <f t="shared" si="241"/>
        <v>3</v>
      </c>
      <c r="BC726" s="21">
        <f t="shared" si="226"/>
        <v>3.6</v>
      </c>
      <c r="BD726" s="21">
        <f t="shared" si="227"/>
        <v>0.33333333333333331</v>
      </c>
      <c r="BE726" s="21">
        <f t="shared" si="228"/>
        <v>2.8333333333333335</v>
      </c>
      <c r="BF726" s="21">
        <f t="shared" si="225"/>
        <v>2.7333333333333334</v>
      </c>
      <c r="BG726" s="3" t="s">
        <v>5987</v>
      </c>
    </row>
    <row r="727" spans="1:59" ht="13" x14ac:dyDescent="0.15">
      <c r="A727" s="2">
        <v>43554.926064293977</v>
      </c>
      <c r="B727" s="3" t="s">
        <v>29</v>
      </c>
      <c r="C727" s="3" t="s">
        <v>5986</v>
      </c>
      <c r="D727" s="3" t="s">
        <v>5987</v>
      </c>
      <c r="E727" s="58" t="s">
        <v>5988</v>
      </c>
      <c r="F727" s="3" t="s">
        <v>187</v>
      </c>
      <c r="G727" s="3" t="s">
        <v>6166</v>
      </c>
      <c r="H727" s="3" t="s">
        <v>66</v>
      </c>
      <c r="I727" s="3">
        <v>2</v>
      </c>
      <c r="J727" s="3" t="s">
        <v>6167</v>
      </c>
      <c r="K727" s="3">
        <v>8</v>
      </c>
      <c r="L727" s="3">
        <v>4</v>
      </c>
      <c r="M727" s="3">
        <v>0.6</v>
      </c>
      <c r="N727" s="3" t="s">
        <v>6168</v>
      </c>
      <c r="O727" s="3">
        <v>8</v>
      </c>
      <c r="P727" s="3" t="s">
        <v>6169</v>
      </c>
      <c r="Q727" s="3">
        <v>3</v>
      </c>
      <c r="R727" s="3" t="s">
        <v>6170</v>
      </c>
      <c r="S727" s="3">
        <v>1</v>
      </c>
      <c r="T727" s="3" t="s">
        <v>6171</v>
      </c>
      <c r="U727" s="3" t="s">
        <v>46</v>
      </c>
      <c r="V727" s="3" t="s">
        <v>6172</v>
      </c>
      <c r="W727" s="3" t="s">
        <v>48</v>
      </c>
      <c r="X727" s="3" t="s">
        <v>6173</v>
      </c>
      <c r="Y727" s="3" t="s">
        <v>50</v>
      </c>
      <c r="Z727" s="3" t="s">
        <v>6174</v>
      </c>
      <c r="AA727" s="3" t="s">
        <v>52</v>
      </c>
      <c r="AB727" s="3">
        <v>70</v>
      </c>
      <c r="AC727" s="3" t="s">
        <v>6175</v>
      </c>
      <c r="AD727" s="3" t="s">
        <v>54</v>
      </c>
      <c r="AE727" s="3" t="s">
        <v>6176</v>
      </c>
      <c r="AF727" s="3" t="s">
        <v>275</v>
      </c>
      <c r="AG727" s="3" t="s">
        <v>6177</v>
      </c>
      <c r="AH727" s="3" t="s">
        <v>58</v>
      </c>
      <c r="AI727" s="3">
        <v>0</v>
      </c>
      <c r="AJ727" s="3" t="s">
        <v>6178</v>
      </c>
      <c r="AK727" s="3">
        <v>4</v>
      </c>
      <c r="AL727" s="3" t="s">
        <v>6179</v>
      </c>
      <c r="AM727" s="3" t="s">
        <v>6180</v>
      </c>
      <c r="AN727" s="3" t="s">
        <v>6120</v>
      </c>
      <c r="AO727" s="6">
        <v>0.47222222221898846</v>
      </c>
      <c r="AP727" s="1">
        <f t="shared" si="229"/>
        <v>2</v>
      </c>
      <c r="AQ727" s="1">
        <f t="shared" si="230"/>
        <v>8</v>
      </c>
      <c r="AR727" s="1">
        <f t="shared" si="231"/>
        <v>8</v>
      </c>
      <c r="AS727" s="1">
        <f t="shared" si="232"/>
        <v>3</v>
      </c>
      <c r="AT727" s="1">
        <f t="shared" si="233"/>
        <v>1</v>
      </c>
      <c r="AU727" s="1">
        <f t="shared" si="234"/>
        <v>5</v>
      </c>
      <c r="AV727" s="1">
        <f t="shared" si="235"/>
        <v>0</v>
      </c>
      <c r="AW727" s="1">
        <f t="shared" si="236"/>
        <v>0</v>
      </c>
      <c r="AX727" s="1">
        <f t="shared" si="237"/>
        <v>5</v>
      </c>
      <c r="AY727" s="1">
        <f t="shared" si="238"/>
        <v>5</v>
      </c>
      <c r="AZ727" s="1">
        <f t="shared" si="239"/>
        <v>0</v>
      </c>
      <c r="BA727" s="1">
        <f t="shared" si="240"/>
        <v>0</v>
      </c>
      <c r="BB727" s="1">
        <f t="shared" si="241"/>
        <v>4</v>
      </c>
      <c r="BC727" s="21">
        <f t="shared" si="226"/>
        <v>4.4000000000000004</v>
      </c>
      <c r="BD727" s="21">
        <f t="shared" si="227"/>
        <v>2.5</v>
      </c>
      <c r="BE727" s="21">
        <f t="shared" si="228"/>
        <v>2.5</v>
      </c>
      <c r="BF727" s="21">
        <f t="shared" si="225"/>
        <v>3.6</v>
      </c>
      <c r="BG727" s="3" t="s">
        <v>5987</v>
      </c>
    </row>
    <row r="728" spans="1:59" ht="13" x14ac:dyDescent="0.15">
      <c r="A728" s="2">
        <v>43554.950863460646</v>
      </c>
      <c r="B728" s="3" t="s">
        <v>29</v>
      </c>
      <c r="C728" s="3" t="s">
        <v>5986</v>
      </c>
      <c r="D728" s="3" t="s">
        <v>5987</v>
      </c>
      <c r="E728" s="58" t="s">
        <v>5988</v>
      </c>
      <c r="F728" s="3" t="s">
        <v>187</v>
      </c>
      <c r="G728" s="3" t="s">
        <v>6181</v>
      </c>
      <c r="H728" s="3" t="s">
        <v>66</v>
      </c>
      <c r="I728" s="3">
        <v>3</v>
      </c>
      <c r="J728" s="3" t="s">
        <v>6182</v>
      </c>
      <c r="K728" s="3" t="s">
        <v>68</v>
      </c>
      <c r="L728" s="3">
        <v>3.4</v>
      </c>
      <c r="M728" s="3">
        <v>2.5</v>
      </c>
      <c r="N728" s="3" t="s">
        <v>6183</v>
      </c>
      <c r="O728" s="3">
        <v>8</v>
      </c>
      <c r="P728" s="3" t="s">
        <v>6184</v>
      </c>
      <c r="Q728" s="3" t="s">
        <v>42</v>
      </c>
      <c r="R728" s="3" t="s">
        <v>6185</v>
      </c>
      <c r="S728" s="3">
        <v>1</v>
      </c>
      <c r="T728" s="3" t="s">
        <v>6186</v>
      </c>
      <c r="U728" s="3" t="s">
        <v>91</v>
      </c>
      <c r="V728" s="3" t="s">
        <v>6187</v>
      </c>
      <c r="W728" s="3" t="s">
        <v>48</v>
      </c>
      <c r="X728" s="3" t="s">
        <v>6188</v>
      </c>
      <c r="Y728" s="3" t="s">
        <v>50</v>
      </c>
      <c r="Z728" s="3" t="s">
        <v>6189</v>
      </c>
      <c r="AA728" s="3" t="s">
        <v>777</v>
      </c>
      <c r="AB728" s="3">
        <v>90</v>
      </c>
      <c r="AC728" s="3" t="s">
        <v>6190</v>
      </c>
      <c r="AD728" s="3" t="s">
        <v>54</v>
      </c>
      <c r="AE728" s="3" t="s">
        <v>6191</v>
      </c>
      <c r="AF728" s="3">
        <v>1</v>
      </c>
      <c r="AG728" s="3" t="s">
        <v>6192</v>
      </c>
      <c r="AH728" s="3">
        <v>1</v>
      </c>
      <c r="AI728" s="3">
        <v>1</v>
      </c>
      <c r="AJ728" s="3" t="s">
        <v>6193</v>
      </c>
      <c r="AK728" s="3">
        <v>2</v>
      </c>
      <c r="AL728" s="3" t="s">
        <v>6194</v>
      </c>
      <c r="AM728" s="3" t="s">
        <v>6195</v>
      </c>
      <c r="AN728" s="3" t="s">
        <v>6120</v>
      </c>
      <c r="AO728" s="6">
        <v>0.47222222221898846</v>
      </c>
      <c r="AP728" s="1">
        <f t="shared" si="229"/>
        <v>3</v>
      </c>
      <c r="AQ728" s="1">
        <f t="shared" si="230"/>
        <v>10</v>
      </c>
      <c r="AR728" s="1">
        <f t="shared" si="231"/>
        <v>8</v>
      </c>
      <c r="AS728" s="1">
        <f t="shared" si="232"/>
        <v>5</v>
      </c>
      <c r="AT728" s="1">
        <f t="shared" si="233"/>
        <v>1</v>
      </c>
      <c r="AU728" s="1">
        <f t="shared" si="234"/>
        <v>0</v>
      </c>
      <c r="AV728" s="1">
        <f t="shared" si="235"/>
        <v>0</v>
      </c>
      <c r="AW728" s="1">
        <f t="shared" si="236"/>
        <v>0</v>
      </c>
      <c r="AX728" s="1">
        <f t="shared" si="237"/>
        <v>0</v>
      </c>
      <c r="AY728" s="1">
        <f t="shared" si="238"/>
        <v>5</v>
      </c>
      <c r="AZ728" s="1">
        <f t="shared" si="239"/>
        <v>1</v>
      </c>
      <c r="BA728" s="1">
        <f t="shared" si="240"/>
        <v>1</v>
      </c>
      <c r="BB728" s="1">
        <f t="shared" si="241"/>
        <v>2</v>
      </c>
      <c r="BC728" s="21">
        <f t="shared" si="226"/>
        <v>5.4</v>
      </c>
      <c r="BD728" s="21">
        <f t="shared" si="227"/>
        <v>0</v>
      </c>
      <c r="BE728" s="21">
        <f t="shared" si="228"/>
        <v>1.3333333333333333</v>
      </c>
      <c r="BF728" s="21">
        <f t="shared" si="225"/>
        <v>3.1666666666666665</v>
      </c>
      <c r="BG728" s="3" t="s">
        <v>5987</v>
      </c>
    </row>
    <row r="729" spans="1:59" ht="13" x14ac:dyDescent="0.15">
      <c r="A729" s="2">
        <v>43554.983306875001</v>
      </c>
      <c r="B729" s="3" t="s">
        <v>29</v>
      </c>
      <c r="C729" s="3" t="s">
        <v>5986</v>
      </c>
      <c r="D729" s="3" t="s">
        <v>5987</v>
      </c>
      <c r="E729" s="58" t="s">
        <v>5988</v>
      </c>
      <c r="F729" s="3" t="s">
        <v>33</v>
      </c>
      <c r="G729" s="3" t="s">
        <v>6196</v>
      </c>
      <c r="H729" s="3" t="s">
        <v>35</v>
      </c>
      <c r="I729" s="3" t="s">
        <v>36</v>
      </c>
      <c r="J729" s="3" t="s">
        <v>6197</v>
      </c>
      <c r="K729" s="3">
        <v>6</v>
      </c>
      <c r="L729" s="3">
        <v>1.36</v>
      </c>
      <c r="M729" s="3">
        <v>0.76</v>
      </c>
      <c r="N729" s="3" t="s">
        <v>6198</v>
      </c>
      <c r="O729" s="3">
        <v>9</v>
      </c>
      <c r="P729" s="3" t="s">
        <v>6199</v>
      </c>
      <c r="Q729" s="3" t="s">
        <v>42</v>
      </c>
      <c r="R729" s="3" t="s">
        <v>6200</v>
      </c>
      <c r="S729" s="3">
        <v>6</v>
      </c>
      <c r="T729" s="3" t="s">
        <v>6201</v>
      </c>
      <c r="U729" s="3">
        <v>8</v>
      </c>
      <c r="V729" s="3" t="s">
        <v>6202</v>
      </c>
      <c r="W729" s="3" t="s">
        <v>48</v>
      </c>
      <c r="X729" s="3" t="s">
        <v>6203</v>
      </c>
      <c r="Y729" s="3">
        <v>7</v>
      </c>
      <c r="Z729" s="3" t="s">
        <v>6204</v>
      </c>
      <c r="AA729" s="3">
        <v>1</v>
      </c>
      <c r="AB729" s="5"/>
      <c r="AC729" s="3" t="s">
        <v>6205</v>
      </c>
      <c r="AD729" s="3">
        <v>3</v>
      </c>
      <c r="AE729" s="3" t="s">
        <v>6206</v>
      </c>
      <c r="AF729" s="3" t="s">
        <v>56</v>
      </c>
      <c r="AG729" s="3" t="s">
        <v>6207</v>
      </c>
      <c r="AH729" s="3" t="s">
        <v>197</v>
      </c>
      <c r="AI729" s="3">
        <v>6</v>
      </c>
      <c r="AJ729" s="3" t="s">
        <v>6208</v>
      </c>
      <c r="AK729" s="3" t="s">
        <v>60</v>
      </c>
      <c r="AL729" s="3" t="s">
        <v>6209</v>
      </c>
      <c r="AM729" s="3" t="s">
        <v>6210</v>
      </c>
      <c r="AN729" s="3" t="s">
        <v>6120</v>
      </c>
      <c r="AO729" s="6">
        <v>0.47222222221898846</v>
      </c>
      <c r="AP729" s="1">
        <f t="shared" si="229"/>
        <v>5</v>
      </c>
      <c r="AQ729" s="1">
        <f t="shared" si="230"/>
        <v>6</v>
      </c>
      <c r="AR729" s="1">
        <f t="shared" si="231"/>
        <v>9</v>
      </c>
      <c r="AS729" s="1">
        <f t="shared" si="232"/>
        <v>5</v>
      </c>
      <c r="AT729" s="1">
        <f t="shared" si="233"/>
        <v>6</v>
      </c>
      <c r="AU729" s="1">
        <f t="shared" si="234"/>
        <v>8</v>
      </c>
      <c r="AV729" s="1">
        <f t="shared" si="235"/>
        <v>0</v>
      </c>
      <c r="AW729" s="1">
        <f t="shared" si="236"/>
        <v>7</v>
      </c>
      <c r="AX729" s="1">
        <f t="shared" si="237"/>
        <v>1</v>
      </c>
      <c r="AY729" s="1">
        <f t="shared" si="238"/>
        <v>3</v>
      </c>
      <c r="AZ729" s="1">
        <f t="shared" si="239"/>
        <v>5</v>
      </c>
      <c r="BA729" s="1">
        <f t="shared" si="240"/>
        <v>5</v>
      </c>
      <c r="BB729" s="1">
        <f t="shared" si="241"/>
        <v>10</v>
      </c>
      <c r="BC729" s="21">
        <f t="shared" si="226"/>
        <v>6.2</v>
      </c>
      <c r="BD729" s="21">
        <f t="shared" si="227"/>
        <v>5.166666666666667</v>
      </c>
      <c r="BE729" s="21">
        <f t="shared" si="228"/>
        <v>3.3333333333333335</v>
      </c>
      <c r="BF729" s="21">
        <f t="shared" si="225"/>
        <v>5.8</v>
      </c>
      <c r="BG729" s="3" t="s">
        <v>5987</v>
      </c>
    </row>
    <row r="730" spans="1:59" ht="13" x14ac:dyDescent="0.15">
      <c r="A730" s="2">
        <v>43554.998480324073</v>
      </c>
      <c r="B730" s="3" t="s">
        <v>29</v>
      </c>
      <c r="C730" s="3" t="s">
        <v>5986</v>
      </c>
      <c r="D730" s="3" t="s">
        <v>5987</v>
      </c>
      <c r="E730" s="58" t="s">
        <v>5988</v>
      </c>
      <c r="F730" s="3" t="s">
        <v>100</v>
      </c>
      <c r="G730" s="3" t="s">
        <v>6211</v>
      </c>
      <c r="H730" s="3" t="s">
        <v>66</v>
      </c>
      <c r="I730" s="3" t="s">
        <v>36</v>
      </c>
      <c r="J730" s="3" t="s">
        <v>6212</v>
      </c>
      <c r="K730" s="3">
        <v>8</v>
      </c>
      <c r="L730" s="3">
        <v>2.75</v>
      </c>
      <c r="M730" s="3">
        <v>0.5</v>
      </c>
      <c r="N730" s="3" t="s">
        <v>6213</v>
      </c>
      <c r="O730" s="3">
        <v>4</v>
      </c>
      <c r="P730" s="3" t="s">
        <v>6214</v>
      </c>
      <c r="Q730" s="3" t="s">
        <v>42</v>
      </c>
      <c r="R730" s="3" t="s">
        <v>6215</v>
      </c>
      <c r="S730" s="3" t="s">
        <v>44</v>
      </c>
      <c r="T730" s="3" t="s">
        <v>6216</v>
      </c>
      <c r="U730" s="3">
        <v>7</v>
      </c>
      <c r="V730" s="3" t="s">
        <v>6217</v>
      </c>
      <c r="W730" s="3">
        <v>2</v>
      </c>
      <c r="X730" s="3" t="s">
        <v>6218</v>
      </c>
      <c r="Y730" s="3" t="s">
        <v>92</v>
      </c>
      <c r="Z730" s="3" t="s">
        <v>6219</v>
      </c>
      <c r="AA730" s="3" t="s">
        <v>777</v>
      </c>
      <c r="AB730" s="3">
        <v>90</v>
      </c>
      <c r="AC730" s="3" t="s">
        <v>6220</v>
      </c>
      <c r="AD730" s="3" t="s">
        <v>54</v>
      </c>
      <c r="AE730" s="3" t="s">
        <v>6221</v>
      </c>
      <c r="AF730" s="3">
        <v>2</v>
      </c>
      <c r="AG730" s="3" t="s">
        <v>6222</v>
      </c>
      <c r="AH730" s="3">
        <v>4</v>
      </c>
      <c r="AI730" s="3">
        <v>3</v>
      </c>
      <c r="AJ730" s="3" t="s">
        <v>6223</v>
      </c>
      <c r="AK730" s="3" t="s">
        <v>111</v>
      </c>
      <c r="AL730" s="3" t="s">
        <v>6224</v>
      </c>
      <c r="AM730" s="3" t="s">
        <v>6225</v>
      </c>
      <c r="AN730" s="3" t="s">
        <v>6120</v>
      </c>
      <c r="AO730" s="6">
        <v>0.51388888889050577</v>
      </c>
      <c r="AP730" s="1">
        <f t="shared" si="229"/>
        <v>5</v>
      </c>
      <c r="AQ730" s="1">
        <f t="shared" si="230"/>
        <v>8</v>
      </c>
      <c r="AR730" s="1">
        <f t="shared" si="231"/>
        <v>4</v>
      </c>
      <c r="AS730" s="1">
        <f t="shared" si="232"/>
        <v>5</v>
      </c>
      <c r="AT730" s="1">
        <f t="shared" si="233"/>
        <v>5</v>
      </c>
      <c r="AU730" s="1">
        <f t="shared" si="234"/>
        <v>7</v>
      </c>
      <c r="AV730" s="1">
        <f t="shared" si="235"/>
        <v>2</v>
      </c>
      <c r="AW730" s="1">
        <f t="shared" si="236"/>
        <v>5</v>
      </c>
      <c r="AX730" s="1">
        <f t="shared" si="237"/>
        <v>0</v>
      </c>
      <c r="AY730" s="1">
        <f t="shared" si="238"/>
        <v>5</v>
      </c>
      <c r="AZ730" s="1">
        <f t="shared" si="239"/>
        <v>2</v>
      </c>
      <c r="BA730" s="1">
        <f t="shared" si="240"/>
        <v>4</v>
      </c>
      <c r="BB730" s="1">
        <f t="shared" si="241"/>
        <v>5</v>
      </c>
      <c r="BC730" s="21">
        <f t="shared" si="226"/>
        <v>5.4</v>
      </c>
      <c r="BD730" s="21">
        <f t="shared" si="227"/>
        <v>5</v>
      </c>
      <c r="BE730" s="21">
        <f t="shared" si="228"/>
        <v>2.5</v>
      </c>
      <c r="BF730" s="21">
        <f t="shared" si="225"/>
        <v>4.7</v>
      </c>
      <c r="BG730" s="3" t="s">
        <v>5987</v>
      </c>
    </row>
    <row r="731" spans="1:59" ht="13" x14ac:dyDescent="0.15">
      <c r="A731" s="2">
        <v>43555.022310312503</v>
      </c>
      <c r="B731" s="3" t="s">
        <v>29</v>
      </c>
      <c r="C731" s="3" t="s">
        <v>5986</v>
      </c>
      <c r="D731" s="3" t="s">
        <v>5987</v>
      </c>
      <c r="E731" s="58" t="s">
        <v>5988</v>
      </c>
      <c r="F731" s="3" t="s">
        <v>178</v>
      </c>
      <c r="G731" s="3" t="s">
        <v>6226</v>
      </c>
      <c r="H731" s="3" t="s">
        <v>66</v>
      </c>
      <c r="I731" s="3">
        <v>7</v>
      </c>
      <c r="J731" s="3" t="s">
        <v>6227</v>
      </c>
      <c r="K731" s="3" t="s">
        <v>68</v>
      </c>
      <c r="L731" s="3">
        <v>3.6</v>
      </c>
      <c r="M731" s="4">
        <v>2.1</v>
      </c>
      <c r="N731" s="3" t="s">
        <v>6228</v>
      </c>
      <c r="O731" s="3" t="s">
        <v>87</v>
      </c>
      <c r="P731" s="3" t="s">
        <v>6229</v>
      </c>
      <c r="Q731" s="3">
        <v>4</v>
      </c>
      <c r="R731" s="3" t="s">
        <v>6230</v>
      </c>
      <c r="S731" s="3">
        <v>8</v>
      </c>
      <c r="T731" s="3" t="s">
        <v>6231</v>
      </c>
      <c r="U731" s="3" t="s">
        <v>91</v>
      </c>
      <c r="V731" s="3" t="s">
        <v>6232</v>
      </c>
      <c r="W731" s="3">
        <v>1</v>
      </c>
      <c r="X731" s="3" t="s">
        <v>6233</v>
      </c>
      <c r="Y731" s="3" t="s">
        <v>92</v>
      </c>
      <c r="Z731" s="3" t="s">
        <v>6234</v>
      </c>
      <c r="AA731" s="3">
        <v>2</v>
      </c>
      <c r="AB731" s="3">
        <v>80</v>
      </c>
      <c r="AC731" s="3" t="s">
        <v>6235</v>
      </c>
      <c r="AD731" s="3">
        <v>7</v>
      </c>
      <c r="AE731" s="3" t="s">
        <v>6236</v>
      </c>
      <c r="AF731" s="3">
        <v>2</v>
      </c>
      <c r="AG731" s="3" t="s">
        <v>6237</v>
      </c>
      <c r="AH731" s="3">
        <v>1</v>
      </c>
      <c r="AI731" s="3">
        <v>1</v>
      </c>
      <c r="AJ731" s="3" t="s">
        <v>6238</v>
      </c>
      <c r="AK731" s="3">
        <v>2</v>
      </c>
      <c r="AL731" s="3" t="s">
        <v>6239</v>
      </c>
      <c r="AM731" s="3" t="s">
        <v>6240</v>
      </c>
      <c r="AN731" s="3" t="s">
        <v>6120</v>
      </c>
      <c r="AO731" s="6">
        <v>0.39583333333575865</v>
      </c>
      <c r="AP731" s="1">
        <f t="shared" si="229"/>
        <v>7</v>
      </c>
      <c r="AQ731" s="1">
        <f t="shared" si="230"/>
        <v>10</v>
      </c>
      <c r="AR731" s="1">
        <f t="shared" si="231"/>
        <v>10</v>
      </c>
      <c r="AS731" s="1">
        <f t="shared" si="232"/>
        <v>4</v>
      </c>
      <c r="AT731" s="1">
        <f t="shared" si="233"/>
        <v>8</v>
      </c>
      <c r="AU731" s="1">
        <f t="shared" si="234"/>
        <v>0</v>
      </c>
      <c r="AV731" s="1">
        <f t="shared" si="235"/>
        <v>1</v>
      </c>
      <c r="AW731" s="1">
        <f t="shared" si="236"/>
        <v>5</v>
      </c>
      <c r="AX731" s="1">
        <f t="shared" si="237"/>
        <v>2</v>
      </c>
      <c r="AY731" s="1">
        <f t="shared" si="238"/>
        <v>7</v>
      </c>
      <c r="AZ731" s="1">
        <f t="shared" si="239"/>
        <v>2</v>
      </c>
      <c r="BA731" s="1">
        <f t="shared" si="240"/>
        <v>1</v>
      </c>
      <c r="BB731" s="1">
        <f t="shared" si="241"/>
        <v>2</v>
      </c>
      <c r="BC731" s="21">
        <f t="shared" si="226"/>
        <v>7.8</v>
      </c>
      <c r="BD731" s="21">
        <f t="shared" si="227"/>
        <v>1.1666666666666667</v>
      </c>
      <c r="BE731" s="21">
        <f t="shared" si="228"/>
        <v>2.5</v>
      </c>
      <c r="BF731" s="21">
        <f t="shared" si="225"/>
        <v>4.833333333333333</v>
      </c>
      <c r="BG731" s="3" t="s">
        <v>5987</v>
      </c>
    </row>
    <row r="732" spans="1:59" ht="13" x14ac:dyDescent="0.15">
      <c r="A732" s="2">
        <v>43555.764281030089</v>
      </c>
      <c r="B732" s="3" t="s">
        <v>29</v>
      </c>
      <c r="C732" s="3" t="s">
        <v>5986</v>
      </c>
      <c r="D732" s="3" t="s">
        <v>5987</v>
      </c>
      <c r="E732" s="58" t="s">
        <v>5988</v>
      </c>
      <c r="F732" s="3" t="s">
        <v>33</v>
      </c>
      <c r="G732" s="3" t="s">
        <v>6241</v>
      </c>
      <c r="H732" s="3" t="s">
        <v>66</v>
      </c>
      <c r="I732" s="3">
        <v>4</v>
      </c>
      <c r="J732" s="3" t="s">
        <v>6242</v>
      </c>
      <c r="K732" s="3">
        <v>3</v>
      </c>
      <c r="L732" s="3">
        <v>2</v>
      </c>
      <c r="M732" s="3">
        <v>1.4</v>
      </c>
      <c r="N732" s="3" t="s">
        <v>6243</v>
      </c>
      <c r="O732" s="3">
        <v>9</v>
      </c>
      <c r="P732" s="3" t="s">
        <v>6244</v>
      </c>
      <c r="Q732" s="3" t="s">
        <v>42</v>
      </c>
      <c r="R732" s="3" t="s">
        <v>6245</v>
      </c>
      <c r="S732" s="3" t="s">
        <v>44</v>
      </c>
      <c r="T732" s="3" t="s">
        <v>6246</v>
      </c>
      <c r="U732" s="3">
        <v>4</v>
      </c>
      <c r="V732" s="3" t="s">
        <v>6247</v>
      </c>
      <c r="W732" s="3">
        <v>4</v>
      </c>
      <c r="X732" s="3" t="s">
        <v>6248</v>
      </c>
      <c r="Y732" s="3" t="s">
        <v>50</v>
      </c>
      <c r="Z732" s="3" t="s">
        <v>6249</v>
      </c>
      <c r="AA732" s="3">
        <v>4</v>
      </c>
      <c r="AB732" s="5"/>
      <c r="AC732" s="3" t="s">
        <v>6250</v>
      </c>
      <c r="AD732" s="3">
        <v>3</v>
      </c>
      <c r="AE732" s="3" t="s">
        <v>6251</v>
      </c>
      <c r="AF732" s="3">
        <v>4</v>
      </c>
      <c r="AG732" s="3" t="s">
        <v>6252</v>
      </c>
      <c r="AH732" s="3">
        <v>8</v>
      </c>
      <c r="AI732" s="3">
        <v>18</v>
      </c>
      <c r="AJ732" s="3" t="s">
        <v>6253</v>
      </c>
      <c r="AK732" s="3" t="s">
        <v>111</v>
      </c>
      <c r="AL732" s="3" t="s">
        <v>6254</v>
      </c>
      <c r="AM732" s="3" t="s">
        <v>6255</v>
      </c>
      <c r="AN732" s="3" t="s">
        <v>6035</v>
      </c>
      <c r="AO732" s="6">
        <v>0.46736111110658385</v>
      </c>
      <c r="AP732" s="1">
        <f t="shared" si="229"/>
        <v>4</v>
      </c>
      <c r="AQ732" s="1">
        <f t="shared" si="230"/>
        <v>3</v>
      </c>
      <c r="AR732" s="1">
        <f t="shared" si="231"/>
        <v>9</v>
      </c>
      <c r="AS732" s="1">
        <f t="shared" si="232"/>
        <v>5</v>
      </c>
      <c r="AT732" s="1">
        <f t="shared" si="233"/>
        <v>5</v>
      </c>
      <c r="AU732" s="1">
        <f t="shared" si="234"/>
        <v>4</v>
      </c>
      <c r="AV732" s="1">
        <f t="shared" si="235"/>
        <v>4</v>
      </c>
      <c r="AW732" s="1">
        <f t="shared" si="236"/>
        <v>0</v>
      </c>
      <c r="AX732" s="1">
        <f t="shared" si="237"/>
        <v>4</v>
      </c>
      <c r="AY732" s="1">
        <f t="shared" si="238"/>
        <v>3</v>
      </c>
      <c r="AZ732" s="1">
        <f t="shared" si="239"/>
        <v>4</v>
      </c>
      <c r="BA732" s="1">
        <f t="shared" si="240"/>
        <v>8</v>
      </c>
      <c r="BB732" s="1">
        <f t="shared" si="241"/>
        <v>5</v>
      </c>
      <c r="BC732" s="21">
        <f t="shared" si="226"/>
        <v>5.2</v>
      </c>
      <c r="BD732" s="21">
        <f t="shared" si="227"/>
        <v>3.3333333333333335</v>
      </c>
      <c r="BE732" s="21">
        <f t="shared" si="228"/>
        <v>5.166666666666667</v>
      </c>
      <c r="BF732" s="21">
        <f t="shared" si="225"/>
        <v>4.8</v>
      </c>
      <c r="BG732" s="3" t="s">
        <v>5987</v>
      </c>
    </row>
    <row r="733" spans="1:59" ht="13" x14ac:dyDescent="0.15">
      <c r="A733" s="2">
        <v>43555.811856782406</v>
      </c>
      <c r="B733" s="3" t="s">
        <v>29</v>
      </c>
      <c r="C733" s="3" t="s">
        <v>5986</v>
      </c>
      <c r="D733" s="3" t="s">
        <v>5987</v>
      </c>
      <c r="E733" s="58" t="s">
        <v>5988</v>
      </c>
      <c r="F733" s="3" t="s">
        <v>33</v>
      </c>
      <c r="G733" s="3" t="s">
        <v>6256</v>
      </c>
      <c r="H733" s="3" t="s">
        <v>66</v>
      </c>
      <c r="I733" s="3">
        <v>1</v>
      </c>
      <c r="J733" s="3" t="s">
        <v>6257</v>
      </c>
      <c r="K733" s="3">
        <v>7</v>
      </c>
      <c r="L733" s="4">
        <v>2.5</v>
      </c>
      <c r="M733" s="3">
        <v>2</v>
      </c>
      <c r="N733" s="3" t="s">
        <v>6258</v>
      </c>
      <c r="O733" s="3">
        <v>9</v>
      </c>
      <c r="P733" s="3" t="s">
        <v>6259</v>
      </c>
      <c r="Q733" s="3">
        <v>4</v>
      </c>
      <c r="R733" s="3" t="s">
        <v>6260</v>
      </c>
      <c r="S733" s="3">
        <v>4</v>
      </c>
      <c r="T733" s="3" t="s">
        <v>6261</v>
      </c>
      <c r="U733" s="3">
        <v>4</v>
      </c>
      <c r="V733" s="3" t="s">
        <v>6262</v>
      </c>
      <c r="W733" s="3">
        <v>6</v>
      </c>
      <c r="X733" s="3" t="s">
        <v>6263</v>
      </c>
      <c r="Y733" s="3" t="s">
        <v>50</v>
      </c>
      <c r="Z733" s="3" t="s">
        <v>6264</v>
      </c>
      <c r="AA733" s="3" t="s">
        <v>52</v>
      </c>
      <c r="AB733" s="5"/>
      <c r="AC733" s="3" t="s">
        <v>6250</v>
      </c>
      <c r="AD733" s="3" t="s">
        <v>54</v>
      </c>
      <c r="AE733" s="3" t="s">
        <v>6251</v>
      </c>
      <c r="AF733" s="3" t="s">
        <v>56</v>
      </c>
      <c r="AG733" s="3" t="s">
        <v>6265</v>
      </c>
      <c r="AH733" s="3">
        <v>7</v>
      </c>
      <c r="AI733" s="3">
        <v>7</v>
      </c>
      <c r="AJ733" s="3" t="s">
        <v>6266</v>
      </c>
      <c r="AK733" s="3" t="s">
        <v>111</v>
      </c>
      <c r="AL733" s="3" t="s">
        <v>6254</v>
      </c>
      <c r="AM733" s="3" t="s">
        <v>6267</v>
      </c>
      <c r="AN733" s="3" t="s">
        <v>6035</v>
      </c>
      <c r="AO733" s="6">
        <v>0.47083333333284827</v>
      </c>
      <c r="AP733" s="1">
        <f t="shared" si="229"/>
        <v>1</v>
      </c>
      <c r="AQ733" s="1">
        <f t="shared" si="230"/>
        <v>7</v>
      </c>
      <c r="AR733" s="1">
        <f t="shared" si="231"/>
        <v>9</v>
      </c>
      <c r="AS733" s="1">
        <f t="shared" si="232"/>
        <v>4</v>
      </c>
      <c r="AT733" s="1">
        <f t="shared" si="233"/>
        <v>4</v>
      </c>
      <c r="AU733" s="1">
        <f t="shared" si="234"/>
        <v>4</v>
      </c>
      <c r="AV733" s="1">
        <f t="shared" si="235"/>
        <v>6</v>
      </c>
      <c r="AW733" s="1">
        <f t="shared" si="236"/>
        <v>0</v>
      </c>
      <c r="AX733" s="1">
        <f t="shared" si="237"/>
        <v>5</v>
      </c>
      <c r="AY733" s="1">
        <f t="shared" si="238"/>
        <v>5</v>
      </c>
      <c r="AZ733" s="1">
        <f t="shared" si="239"/>
        <v>5</v>
      </c>
      <c r="BA733" s="1">
        <f t="shared" si="240"/>
        <v>7</v>
      </c>
      <c r="BB733" s="1">
        <f t="shared" si="241"/>
        <v>5</v>
      </c>
      <c r="BC733" s="21">
        <f t="shared" si="226"/>
        <v>5</v>
      </c>
      <c r="BD733" s="21">
        <f t="shared" si="227"/>
        <v>4</v>
      </c>
      <c r="BE733" s="21">
        <f t="shared" si="228"/>
        <v>5.666666666666667</v>
      </c>
      <c r="BF733" s="21">
        <f t="shared" si="225"/>
        <v>4.9333333333333336</v>
      </c>
      <c r="BG733" s="3" t="s">
        <v>5987</v>
      </c>
    </row>
    <row r="734" spans="1:59" ht="13" x14ac:dyDescent="0.15">
      <c r="A734" s="2">
        <v>43555.821871886576</v>
      </c>
      <c r="B734" s="3" t="s">
        <v>29</v>
      </c>
      <c r="C734" s="3" t="s">
        <v>5986</v>
      </c>
      <c r="D734" s="3" t="s">
        <v>5987</v>
      </c>
      <c r="E734" s="58" t="s">
        <v>5988</v>
      </c>
      <c r="F734" s="3" t="s">
        <v>33</v>
      </c>
      <c r="G734" s="3" t="s">
        <v>6268</v>
      </c>
      <c r="H734" s="3" t="s">
        <v>66</v>
      </c>
      <c r="I734" s="3">
        <v>3</v>
      </c>
      <c r="J734" s="3" t="s">
        <v>6269</v>
      </c>
      <c r="K734" s="3">
        <v>7</v>
      </c>
      <c r="L734" s="3">
        <v>3</v>
      </c>
      <c r="M734" s="3">
        <v>2.5</v>
      </c>
      <c r="N734" s="3" t="s">
        <v>6270</v>
      </c>
      <c r="O734" s="3">
        <v>9</v>
      </c>
      <c r="P734" s="3" t="s">
        <v>6259</v>
      </c>
      <c r="Q734" s="3">
        <v>4</v>
      </c>
      <c r="R734" s="3" t="s">
        <v>6271</v>
      </c>
      <c r="S734" s="3">
        <v>3</v>
      </c>
      <c r="T734" s="3" t="s">
        <v>6272</v>
      </c>
      <c r="U734" s="3">
        <v>2</v>
      </c>
      <c r="V734" s="3" t="s">
        <v>6273</v>
      </c>
      <c r="W734" s="3" t="s">
        <v>48</v>
      </c>
      <c r="X734" s="3" t="s">
        <v>6097</v>
      </c>
      <c r="Y734" s="3" t="s">
        <v>50</v>
      </c>
      <c r="Z734" s="3" t="s">
        <v>6249</v>
      </c>
      <c r="AA734" s="3">
        <v>4</v>
      </c>
      <c r="AB734" s="5"/>
      <c r="AC734" s="3" t="s">
        <v>6274</v>
      </c>
      <c r="AD734" s="3" t="s">
        <v>54</v>
      </c>
      <c r="AE734" s="3" t="s">
        <v>6251</v>
      </c>
      <c r="AF734" s="3">
        <v>6</v>
      </c>
      <c r="AG734" s="3" t="s">
        <v>6275</v>
      </c>
      <c r="AH734" s="3">
        <v>6</v>
      </c>
      <c r="AI734" s="3">
        <v>5</v>
      </c>
      <c r="AJ734" s="3" t="s">
        <v>6276</v>
      </c>
      <c r="AK734" s="3">
        <v>4</v>
      </c>
      <c r="AL734" s="3" t="s">
        <v>6277</v>
      </c>
      <c r="AM734" s="3" t="s">
        <v>6278</v>
      </c>
      <c r="AN734" s="3" t="s">
        <v>6035</v>
      </c>
      <c r="AO734" s="6">
        <v>0.47708333333139308</v>
      </c>
      <c r="AP734" s="1">
        <f t="shared" si="229"/>
        <v>3</v>
      </c>
      <c r="AQ734" s="1">
        <f t="shared" si="230"/>
        <v>7</v>
      </c>
      <c r="AR734" s="1">
        <f t="shared" si="231"/>
        <v>9</v>
      </c>
      <c r="AS734" s="1">
        <f t="shared" si="232"/>
        <v>4</v>
      </c>
      <c r="AT734" s="1">
        <f t="shared" si="233"/>
        <v>3</v>
      </c>
      <c r="AU734" s="1">
        <f t="shared" si="234"/>
        <v>2</v>
      </c>
      <c r="AV734" s="1">
        <f t="shared" si="235"/>
        <v>0</v>
      </c>
      <c r="AW734" s="1">
        <f t="shared" si="236"/>
        <v>0</v>
      </c>
      <c r="AX734" s="1">
        <f t="shared" si="237"/>
        <v>4</v>
      </c>
      <c r="AY734" s="1">
        <f t="shared" si="238"/>
        <v>5</v>
      </c>
      <c r="AZ734" s="1">
        <f t="shared" si="239"/>
        <v>6</v>
      </c>
      <c r="BA734" s="1">
        <f t="shared" si="240"/>
        <v>6</v>
      </c>
      <c r="BB734" s="1">
        <f t="shared" si="241"/>
        <v>4</v>
      </c>
      <c r="BC734" s="21">
        <f t="shared" si="226"/>
        <v>5.2</v>
      </c>
      <c r="BD734" s="21">
        <f t="shared" si="227"/>
        <v>1</v>
      </c>
      <c r="BE734" s="21">
        <f t="shared" si="228"/>
        <v>5.166666666666667</v>
      </c>
      <c r="BF734" s="21">
        <f t="shared" si="225"/>
        <v>4.2333333333333334</v>
      </c>
      <c r="BG734" s="3" t="s">
        <v>5987</v>
      </c>
    </row>
    <row r="735" spans="1:59" ht="13" x14ac:dyDescent="0.15">
      <c r="A735" s="2">
        <v>43555.83328637731</v>
      </c>
      <c r="B735" s="3" t="s">
        <v>29</v>
      </c>
      <c r="C735" s="3" t="s">
        <v>5986</v>
      </c>
      <c r="D735" s="3" t="s">
        <v>5987</v>
      </c>
      <c r="E735" s="58" t="s">
        <v>5988</v>
      </c>
      <c r="F735" s="3" t="s">
        <v>113</v>
      </c>
      <c r="G735" s="3" t="s">
        <v>6279</v>
      </c>
      <c r="H735" s="3" t="s">
        <v>66</v>
      </c>
      <c r="I735" s="3">
        <v>8</v>
      </c>
      <c r="J735" s="3" t="s">
        <v>6280</v>
      </c>
      <c r="K735" s="3">
        <v>7</v>
      </c>
      <c r="L735" s="3">
        <v>2</v>
      </c>
      <c r="M735" s="4">
        <v>1.5</v>
      </c>
      <c r="N735" s="3" t="s">
        <v>6281</v>
      </c>
      <c r="O735" s="3">
        <v>8</v>
      </c>
      <c r="P735" s="3" t="s">
        <v>6282</v>
      </c>
      <c r="Q735" s="3">
        <v>7</v>
      </c>
      <c r="R735" s="3" t="s">
        <v>6283</v>
      </c>
      <c r="S735" s="3">
        <v>7</v>
      </c>
      <c r="T735" s="3" t="s">
        <v>6284</v>
      </c>
      <c r="U735" s="3" t="s">
        <v>46</v>
      </c>
      <c r="V735" s="3" t="s">
        <v>6285</v>
      </c>
      <c r="W735" s="3">
        <v>6</v>
      </c>
      <c r="X735" s="3" t="s">
        <v>6286</v>
      </c>
      <c r="Y735" s="3" t="s">
        <v>50</v>
      </c>
      <c r="Z735" s="3" t="s">
        <v>6249</v>
      </c>
      <c r="AA735" s="3">
        <v>4</v>
      </c>
      <c r="AB735" s="5"/>
      <c r="AC735" s="3" t="s">
        <v>6287</v>
      </c>
      <c r="AD735" s="3" t="s">
        <v>54</v>
      </c>
      <c r="AE735" s="3" t="s">
        <v>6288</v>
      </c>
      <c r="AF735" s="3" t="s">
        <v>56</v>
      </c>
      <c r="AG735" s="3" t="s">
        <v>6289</v>
      </c>
      <c r="AH735" s="3">
        <v>7</v>
      </c>
      <c r="AI735" s="3">
        <v>13</v>
      </c>
      <c r="AJ735" s="3" t="s">
        <v>6290</v>
      </c>
      <c r="AK735" s="3" t="s">
        <v>111</v>
      </c>
      <c r="AL735" s="3" t="s">
        <v>6277</v>
      </c>
      <c r="AM735" s="3" t="s">
        <v>6291</v>
      </c>
      <c r="AN735" s="3" t="s">
        <v>6035</v>
      </c>
      <c r="AO735" s="6">
        <v>0.48958333333575865</v>
      </c>
      <c r="AP735" s="1">
        <f t="shared" si="229"/>
        <v>8</v>
      </c>
      <c r="AQ735" s="1">
        <f t="shared" si="230"/>
        <v>7</v>
      </c>
      <c r="AR735" s="1">
        <f t="shared" si="231"/>
        <v>8</v>
      </c>
      <c r="AS735" s="1">
        <f t="shared" si="232"/>
        <v>7</v>
      </c>
      <c r="AT735" s="1">
        <f t="shared" si="233"/>
        <v>7</v>
      </c>
      <c r="AU735" s="1">
        <f t="shared" si="234"/>
        <v>5</v>
      </c>
      <c r="AV735" s="1">
        <f t="shared" si="235"/>
        <v>6</v>
      </c>
      <c r="AW735" s="1">
        <f t="shared" si="236"/>
        <v>0</v>
      </c>
      <c r="AX735" s="1">
        <f t="shared" si="237"/>
        <v>4</v>
      </c>
      <c r="AY735" s="1">
        <f t="shared" si="238"/>
        <v>5</v>
      </c>
      <c r="AZ735" s="1">
        <f t="shared" si="239"/>
        <v>5</v>
      </c>
      <c r="BA735" s="1">
        <f t="shared" si="240"/>
        <v>7</v>
      </c>
      <c r="BB735" s="1">
        <f t="shared" si="241"/>
        <v>5</v>
      </c>
      <c r="BC735" s="21">
        <f t="shared" si="226"/>
        <v>7.4</v>
      </c>
      <c r="BD735" s="21">
        <f t="shared" si="227"/>
        <v>4.5</v>
      </c>
      <c r="BE735" s="21">
        <f t="shared" si="228"/>
        <v>5.333333333333333</v>
      </c>
      <c r="BF735" s="21">
        <f t="shared" si="225"/>
        <v>6.166666666666667</v>
      </c>
      <c r="BG735" s="3" t="s">
        <v>5987</v>
      </c>
    </row>
    <row r="736" spans="1:59" ht="13" x14ac:dyDescent="0.15">
      <c r="A736" s="2">
        <v>43555.952858842589</v>
      </c>
      <c r="B736" s="3" t="s">
        <v>29</v>
      </c>
      <c r="C736" s="3" t="s">
        <v>5986</v>
      </c>
      <c r="D736" s="3" t="s">
        <v>5987</v>
      </c>
      <c r="E736" s="58" t="s">
        <v>5988</v>
      </c>
      <c r="F736" s="3" t="s">
        <v>100</v>
      </c>
      <c r="G736" s="3" t="s">
        <v>6292</v>
      </c>
      <c r="H736" s="3" t="s">
        <v>66</v>
      </c>
      <c r="I736" s="3">
        <v>4</v>
      </c>
      <c r="J736" s="3" t="s">
        <v>6293</v>
      </c>
      <c r="K736" s="3">
        <v>7</v>
      </c>
      <c r="L736" s="3">
        <v>2.85</v>
      </c>
      <c r="M736" s="3">
        <v>2</v>
      </c>
      <c r="N736" s="3" t="s">
        <v>6294</v>
      </c>
      <c r="O736" s="3">
        <v>8</v>
      </c>
      <c r="P736" s="3" t="s">
        <v>6295</v>
      </c>
      <c r="Q736" s="3">
        <v>6</v>
      </c>
      <c r="R736" s="3" t="s">
        <v>6296</v>
      </c>
      <c r="S736" s="3">
        <v>3</v>
      </c>
      <c r="T736" s="3" t="s">
        <v>6297</v>
      </c>
      <c r="U736" s="3">
        <v>2</v>
      </c>
      <c r="V736" s="3" t="s">
        <v>6298</v>
      </c>
      <c r="W736" s="3" t="s">
        <v>74</v>
      </c>
      <c r="X736" s="3" t="s">
        <v>6299</v>
      </c>
      <c r="Y736" s="3" t="s">
        <v>50</v>
      </c>
      <c r="Z736" s="3" t="s">
        <v>6249</v>
      </c>
      <c r="AA736" s="3" t="s">
        <v>52</v>
      </c>
      <c r="AB736" s="5"/>
      <c r="AC736" s="3" t="s">
        <v>6300</v>
      </c>
      <c r="AD736" s="3" t="s">
        <v>54</v>
      </c>
      <c r="AE736" s="3" t="s">
        <v>6301</v>
      </c>
      <c r="AF736" s="3">
        <v>4</v>
      </c>
      <c r="AG736" s="3" t="s">
        <v>6302</v>
      </c>
      <c r="AH736" s="3">
        <v>3</v>
      </c>
      <c r="AI736" s="3">
        <v>3</v>
      </c>
      <c r="AJ736" s="3" t="s">
        <v>6303</v>
      </c>
      <c r="AK736" s="3" t="s">
        <v>111</v>
      </c>
      <c r="AL736" s="3" t="s">
        <v>6277</v>
      </c>
      <c r="AM736" s="3" t="s">
        <v>6304</v>
      </c>
      <c r="AN736" s="3" t="s">
        <v>6035</v>
      </c>
      <c r="AO736" s="6">
        <v>0.50138888889341615</v>
      </c>
      <c r="AP736" s="1">
        <f t="shared" si="229"/>
        <v>4</v>
      </c>
      <c r="AQ736" s="1">
        <f t="shared" si="230"/>
        <v>7</v>
      </c>
      <c r="AR736" s="1">
        <f t="shared" si="231"/>
        <v>8</v>
      </c>
      <c r="AS736" s="1">
        <f t="shared" si="232"/>
        <v>6</v>
      </c>
      <c r="AT736" s="1">
        <f t="shared" si="233"/>
        <v>3</v>
      </c>
      <c r="AU736" s="1">
        <f t="shared" si="234"/>
        <v>2</v>
      </c>
      <c r="AV736" s="1">
        <f t="shared" si="235"/>
        <v>5</v>
      </c>
      <c r="AW736" s="1">
        <f t="shared" si="236"/>
        <v>0</v>
      </c>
      <c r="AX736" s="1">
        <f t="shared" si="237"/>
        <v>5</v>
      </c>
      <c r="AY736" s="1">
        <f t="shared" si="238"/>
        <v>5</v>
      </c>
      <c r="AZ736" s="1">
        <f t="shared" si="239"/>
        <v>4</v>
      </c>
      <c r="BA736" s="1">
        <f t="shared" si="240"/>
        <v>3</v>
      </c>
      <c r="BB736" s="1">
        <f t="shared" si="241"/>
        <v>5</v>
      </c>
      <c r="BC736" s="21">
        <f t="shared" si="226"/>
        <v>5.6</v>
      </c>
      <c r="BD736" s="21">
        <f t="shared" si="227"/>
        <v>2.6666666666666665</v>
      </c>
      <c r="BE736" s="21">
        <f t="shared" si="228"/>
        <v>4.166666666666667</v>
      </c>
      <c r="BF736" s="21">
        <f t="shared" si="225"/>
        <v>4.666666666666667</v>
      </c>
      <c r="BG736" s="3" t="s">
        <v>5987</v>
      </c>
    </row>
    <row r="737" spans="1:59" ht="13" x14ac:dyDescent="0.15">
      <c r="A737" s="2">
        <v>43555.974365613423</v>
      </c>
      <c r="B737" s="3" t="s">
        <v>29</v>
      </c>
      <c r="C737" s="3" t="s">
        <v>5986</v>
      </c>
      <c r="D737" s="3" t="s">
        <v>5987</v>
      </c>
      <c r="E737" s="58" t="s">
        <v>5988</v>
      </c>
      <c r="F737" s="3" t="s">
        <v>64</v>
      </c>
      <c r="G737" s="3" t="s">
        <v>6305</v>
      </c>
      <c r="H737" s="3" t="s">
        <v>66</v>
      </c>
      <c r="I737" s="3" t="s">
        <v>36</v>
      </c>
      <c r="J737" s="3" t="s">
        <v>6306</v>
      </c>
      <c r="K737" s="3">
        <v>6</v>
      </c>
      <c r="L737" s="4">
        <v>1.8</v>
      </c>
      <c r="M737" s="3">
        <v>1.8</v>
      </c>
      <c r="N737" s="3" t="s">
        <v>6307</v>
      </c>
      <c r="O737" s="3">
        <v>7</v>
      </c>
      <c r="P737" s="3" t="s">
        <v>6308</v>
      </c>
      <c r="Q737" s="3">
        <v>6</v>
      </c>
      <c r="R737" s="3" t="s">
        <v>6309</v>
      </c>
      <c r="S737" s="3">
        <v>2</v>
      </c>
      <c r="T737" s="3" t="s">
        <v>6310</v>
      </c>
      <c r="U737" s="3">
        <v>6</v>
      </c>
      <c r="V737" s="3" t="s">
        <v>6311</v>
      </c>
      <c r="W737" s="3">
        <v>6</v>
      </c>
      <c r="X737" s="3" t="s">
        <v>6312</v>
      </c>
      <c r="Y737" s="3" t="s">
        <v>50</v>
      </c>
      <c r="Z737" s="3" t="s">
        <v>6249</v>
      </c>
      <c r="AA737" s="3">
        <v>4</v>
      </c>
      <c r="AB737" s="5"/>
      <c r="AC737" s="3" t="s">
        <v>6313</v>
      </c>
      <c r="AD737" s="3">
        <v>3</v>
      </c>
      <c r="AE737" s="3" t="s">
        <v>6314</v>
      </c>
      <c r="AF737" s="3">
        <v>4</v>
      </c>
      <c r="AG737" s="3" t="s">
        <v>6315</v>
      </c>
      <c r="AH737" s="3">
        <v>3</v>
      </c>
      <c r="AI737" s="3">
        <v>5</v>
      </c>
      <c r="AJ737" s="3" t="s">
        <v>6316</v>
      </c>
      <c r="AK737" s="3">
        <v>4</v>
      </c>
      <c r="AL737" s="3" t="s">
        <v>6317</v>
      </c>
      <c r="AM737" s="3" t="s">
        <v>6318</v>
      </c>
      <c r="AN737" s="3" t="s">
        <v>6035</v>
      </c>
      <c r="AO737" s="6">
        <v>0.39027777777664596</v>
      </c>
      <c r="AP737" s="1">
        <f t="shared" si="229"/>
        <v>5</v>
      </c>
      <c r="AQ737" s="1">
        <f t="shared" si="230"/>
        <v>6</v>
      </c>
      <c r="AR737" s="1">
        <f t="shared" si="231"/>
        <v>7</v>
      </c>
      <c r="AS737" s="1">
        <f t="shared" si="232"/>
        <v>6</v>
      </c>
      <c r="AT737" s="1">
        <f t="shared" si="233"/>
        <v>2</v>
      </c>
      <c r="AU737" s="1">
        <f t="shared" si="234"/>
        <v>6</v>
      </c>
      <c r="AV737" s="1">
        <f t="shared" si="235"/>
        <v>6</v>
      </c>
      <c r="AW737" s="1">
        <f t="shared" si="236"/>
        <v>0</v>
      </c>
      <c r="AX737" s="1">
        <f t="shared" si="237"/>
        <v>4</v>
      </c>
      <c r="AY737" s="1">
        <f t="shared" si="238"/>
        <v>3</v>
      </c>
      <c r="AZ737" s="1">
        <f t="shared" si="239"/>
        <v>4</v>
      </c>
      <c r="BA737" s="1">
        <f t="shared" si="240"/>
        <v>3</v>
      </c>
      <c r="BB737" s="1">
        <f t="shared" si="241"/>
        <v>4</v>
      </c>
      <c r="BC737" s="21">
        <f t="shared" si="226"/>
        <v>5.2</v>
      </c>
      <c r="BD737" s="21">
        <f t="shared" si="227"/>
        <v>5</v>
      </c>
      <c r="BE737" s="21">
        <f t="shared" si="228"/>
        <v>3.5</v>
      </c>
      <c r="BF737" s="21">
        <f t="shared" ref="BF737:BF800" si="242">((AP737*3)+(AQ737*3)+(AR737*3)+(AS737*3)+(AT737*3)+(AU737*3)+(AV737*2)+(AW737*1)+(AX737*2)+(AY737*1)+(AZ737*1)+(BA737*2)+(BB737*3))/30</f>
        <v>4.7</v>
      </c>
      <c r="BG737" s="3" t="s">
        <v>5987</v>
      </c>
    </row>
    <row r="738" spans="1:59" ht="13" x14ac:dyDescent="0.15">
      <c r="A738" s="2">
        <v>43555.98386197917</v>
      </c>
      <c r="B738" s="3" t="s">
        <v>29</v>
      </c>
      <c r="C738" s="3" t="s">
        <v>5986</v>
      </c>
      <c r="D738" s="3" t="s">
        <v>5987</v>
      </c>
      <c r="E738" s="58" t="s">
        <v>5988</v>
      </c>
      <c r="F738" s="3" t="s">
        <v>178</v>
      </c>
      <c r="G738" s="3" t="s">
        <v>6319</v>
      </c>
      <c r="H738" s="3" t="s">
        <v>66</v>
      </c>
      <c r="I738" s="3">
        <v>6</v>
      </c>
      <c r="J738" s="3" t="s">
        <v>6320</v>
      </c>
      <c r="K738" s="3">
        <v>7</v>
      </c>
      <c r="L738" s="3">
        <v>2.95</v>
      </c>
      <c r="M738" s="3">
        <v>2.15</v>
      </c>
      <c r="N738" s="3" t="s">
        <v>6321</v>
      </c>
      <c r="O738" s="3">
        <v>8</v>
      </c>
      <c r="P738" s="3" t="s">
        <v>6322</v>
      </c>
      <c r="Q738" s="3">
        <v>6</v>
      </c>
      <c r="R738" s="3" t="s">
        <v>6323</v>
      </c>
      <c r="S738" s="3">
        <v>7</v>
      </c>
      <c r="T738" s="3" t="s">
        <v>6324</v>
      </c>
      <c r="U738" s="3">
        <v>7</v>
      </c>
      <c r="V738" s="3" t="s">
        <v>6325</v>
      </c>
      <c r="W738" s="3" t="s">
        <v>48</v>
      </c>
      <c r="X738" s="3" t="s">
        <v>6097</v>
      </c>
      <c r="Y738" s="3" t="s">
        <v>50</v>
      </c>
      <c r="Z738" s="3" t="s">
        <v>6249</v>
      </c>
      <c r="AA738" s="3">
        <v>3</v>
      </c>
      <c r="AB738" s="5"/>
      <c r="AC738" s="3" t="s">
        <v>6313</v>
      </c>
      <c r="AD738" s="3">
        <v>3</v>
      </c>
      <c r="AE738" s="3" t="s">
        <v>6314</v>
      </c>
      <c r="AF738" s="3">
        <v>2</v>
      </c>
      <c r="AG738" s="3" t="s">
        <v>6326</v>
      </c>
      <c r="AH738" s="3">
        <v>1</v>
      </c>
      <c r="AI738" s="3">
        <v>0</v>
      </c>
      <c r="AJ738" s="3" t="s">
        <v>6327</v>
      </c>
      <c r="AK738" s="3" t="s">
        <v>111</v>
      </c>
      <c r="AL738" s="3" t="s">
        <v>6317</v>
      </c>
      <c r="AM738" s="3" t="s">
        <v>6328</v>
      </c>
      <c r="AN738" s="3" t="s">
        <v>6035</v>
      </c>
      <c r="AO738" s="6">
        <v>0.4180555555576575</v>
      </c>
      <c r="AP738" s="1">
        <f t="shared" si="229"/>
        <v>6</v>
      </c>
      <c r="AQ738" s="1">
        <f t="shared" si="230"/>
        <v>7</v>
      </c>
      <c r="AR738" s="1">
        <f t="shared" si="231"/>
        <v>8</v>
      </c>
      <c r="AS738" s="1">
        <f t="shared" si="232"/>
        <v>6</v>
      </c>
      <c r="AT738" s="1">
        <f t="shared" si="233"/>
        <v>7</v>
      </c>
      <c r="AU738" s="1">
        <f t="shared" si="234"/>
        <v>7</v>
      </c>
      <c r="AV738" s="1">
        <f t="shared" si="235"/>
        <v>0</v>
      </c>
      <c r="AW738" s="1">
        <f t="shared" si="236"/>
        <v>0</v>
      </c>
      <c r="AX738" s="1">
        <f t="shared" si="237"/>
        <v>3</v>
      </c>
      <c r="AY738" s="1">
        <f t="shared" si="238"/>
        <v>3</v>
      </c>
      <c r="AZ738" s="1">
        <f t="shared" si="239"/>
        <v>2</v>
      </c>
      <c r="BA738" s="1">
        <f t="shared" si="240"/>
        <v>1</v>
      </c>
      <c r="BB738" s="1">
        <f t="shared" si="241"/>
        <v>5</v>
      </c>
      <c r="BC738" s="21">
        <f t="shared" si="226"/>
        <v>6.8</v>
      </c>
      <c r="BD738" s="21">
        <f t="shared" si="227"/>
        <v>3.5</v>
      </c>
      <c r="BE738" s="21">
        <f t="shared" si="228"/>
        <v>2.1666666666666665</v>
      </c>
      <c r="BF738" s="21">
        <f t="shared" si="242"/>
        <v>5.0333333333333332</v>
      </c>
      <c r="BG738" s="3" t="s">
        <v>5987</v>
      </c>
    </row>
    <row r="739" spans="1:59" ht="13" x14ac:dyDescent="0.15">
      <c r="A739" s="2">
        <v>43555.997245324077</v>
      </c>
      <c r="B739" s="3" t="s">
        <v>29</v>
      </c>
      <c r="C739" s="3" t="s">
        <v>5986</v>
      </c>
      <c r="D739" s="3" t="s">
        <v>5987</v>
      </c>
      <c r="E739" s="58" t="s">
        <v>5988</v>
      </c>
      <c r="F739" s="3" t="s">
        <v>178</v>
      </c>
      <c r="G739" s="3" t="s">
        <v>6329</v>
      </c>
      <c r="H739" s="3" t="s">
        <v>66</v>
      </c>
      <c r="I739" s="3" t="s">
        <v>36</v>
      </c>
      <c r="J739" s="3" t="s">
        <v>6330</v>
      </c>
      <c r="K739" s="3">
        <v>7</v>
      </c>
      <c r="L739" s="3">
        <v>2.75</v>
      </c>
      <c r="M739" s="3">
        <v>2.15</v>
      </c>
      <c r="N739" s="3" t="s">
        <v>6331</v>
      </c>
      <c r="O739" s="3">
        <v>8</v>
      </c>
      <c r="P739" s="3" t="s">
        <v>6332</v>
      </c>
      <c r="Q739" s="3">
        <v>4</v>
      </c>
      <c r="R739" s="3" t="s">
        <v>6333</v>
      </c>
      <c r="S739" s="3" t="s">
        <v>44</v>
      </c>
      <c r="T739" s="3" t="s">
        <v>6334</v>
      </c>
      <c r="U739" s="3">
        <v>7</v>
      </c>
      <c r="V739" s="3" t="s">
        <v>6335</v>
      </c>
      <c r="W739" s="3">
        <v>6</v>
      </c>
      <c r="X739" s="3" t="s">
        <v>6312</v>
      </c>
      <c r="Y739" s="3" t="s">
        <v>50</v>
      </c>
      <c r="Z739" s="3" t="s">
        <v>6249</v>
      </c>
      <c r="AA739" s="3">
        <v>4</v>
      </c>
      <c r="AB739" s="5"/>
      <c r="AC739" s="3" t="s">
        <v>6313</v>
      </c>
      <c r="AD739" s="3">
        <v>4</v>
      </c>
      <c r="AE739" s="3" t="s">
        <v>6314</v>
      </c>
      <c r="AF739" s="3">
        <v>4</v>
      </c>
      <c r="AG739" s="3" t="s">
        <v>6336</v>
      </c>
      <c r="AH739" s="3">
        <v>3</v>
      </c>
      <c r="AI739" s="3">
        <v>0</v>
      </c>
      <c r="AJ739" s="3" t="s">
        <v>6337</v>
      </c>
      <c r="AK739" s="3" t="s">
        <v>111</v>
      </c>
      <c r="AL739" s="3" t="s">
        <v>6317</v>
      </c>
      <c r="AM739" s="3" t="s">
        <v>6338</v>
      </c>
      <c r="AN739" s="3" t="s">
        <v>6035</v>
      </c>
      <c r="AO739" s="6">
        <v>0.40416666666715173</v>
      </c>
      <c r="AP739" s="1">
        <f t="shared" si="229"/>
        <v>5</v>
      </c>
      <c r="AQ739" s="1">
        <f t="shared" si="230"/>
        <v>7</v>
      </c>
      <c r="AR739" s="1">
        <f t="shared" si="231"/>
        <v>8</v>
      </c>
      <c r="AS739" s="1">
        <f t="shared" si="232"/>
        <v>4</v>
      </c>
      <c r="AT739" s="1">
        <f t="shared" si="233"/>
        <v>5</v>
      </c>
      <c r="AU739" s="1">
        <f t="shared" si="234"/>
        <v>7</v>
      </c>
      <c r="AV739" s="1">
        <f t="shared" si="235"/>
        <v>6</v>
      </c>
      <c r="AW739" s="1">
        <f t="shared" si="236"/>
        <v>0</v>
      </c>
      <c r="AX739" s="1">
        <f t="shared" si="237"/>
        <v>4</v>
      </c>
      <c r="AY739" s="1">
        <f t="shared" si="238"/>
        <v>4</v>
      </c>
      <c r="AZ739" s="1">
        <f t="shared" si="239"/>
        <v>4</v>
      </c>
      <c r="BA739" s="1">
        <f t="shared" si="240"/>
        <v>3</v>
      </c>
      <c r="BB739" s="1">
        <f t="shared" si="241"/>
        <v>5</v>
      </c>
      <c r="BC739" s="21">
        <f t="shared" si="226"/>
        <v>5.8</v>
      </c>
      <c r="BD739" s="21">
        <f t="shared" si="227"/>
        <v>5.5</v>
      </c>
      <c r="BE739" s="21">
        <f t="shared" si="228"/>
        <v>3.6666666666666665</v>
      </c>
      <c r="BF739" s="21">
        <f t="shared" si="242"/>
        <v>5.2333333333333334</v>
      </c>
      <c r="BG739" s="3" t="s">
        <v>5987</v>
      </c>
    </row>
    <row r="740" spans="1:59" ht="13" x14ac:dyDescent="0.15">
      <c r="A740" s="2">
        <v>43548.772931226849</v>
      </c>
      <c r="B740" s="3" t="s">
        <v>29</v>
      </c>
      <c r="C740" s="3" t="s">
        <v>5986</v>
      </c>
      <c r="D740" s="3" t="s">
        <v>5987</v>
      </c>
      <c r="E740" s="58" t="s">
        <v>5988</v>
      </c>
      <c r="F740" s="3" t="s">
        <v>113</v>
      </c>
      <c r="G740" s="3" t="s">
        <v>6339</v>
      </c>
      <c r="H740" s="3" t="s">
        <v>264</v>
      </c>
      <c r="I740" s="3">
        <v>7</v>
      </c>
      <c r="J740" s="3" t="s">
        <v>6340</v>
      </c>
      <c r="K740" s="3">
        <v>8</v>
      </c>
      <c r="L740" s="4">
        <v>3.5</v>
      </c>
      <c r="M740" s="4">
        <v>2.2999999999999998</v>
      </c>
      <c r="N740" s="3" t="s">
        <v>6341</v>
      </c>
      <c r="O740" s="3">
        <v>9</v>
      </c>
      <c r="P740" s="3" t="s">
        <v>6342</v>
      </c>
      <c r="Q740" s="3">
        <v>9</v>
      </c>
      <c r="R740" s="3" t="s">
        <v>6343</v>
      </c>
      <c r="S740" s="3">
        <v>7</v>
      </c>
      <c r="T740" s="3" t="s">
        <v>6344</v>
      </c>
      <c r="U740" s="3">
        <v>6</v>
      </c>
      <c r="V740" s="3" t="s">
        <v>6345</v>
      </c>
      <c r="W740" s="3" t="s">
        <v>48</v>
      </c>
      <c r="X740" s="3" t="s">
        <v>6346</v>
      </c>
      <c r="Y740" s="3">
        <v>2</v>
      </c>
      <c r="Z740" s="3" t="s">
        <v>6347</v>
      </c>
      <c r="AA740" s="3">
        <v>7</v>
      </c>
      <c r="AB740" s="5"/>
      <c r="AC740" s="3" t="s">
        <v>6348</v>
      </c>
      <c r="AD740" s="3" t="s">
        <v>343</v>
      </c>
      <c r="AE740" s="3" t="s">
        <v>6349</v>
      </c>
      <c r="AF740" s="3">
        <v>8</v>
      </c>
      <c r="AG740" s="3" t="s">
        <v>6350</v>
      </c>
      <c r="AH740" s="3">
        <v>3</v>
      </c>
      <c r="AI740" s="3">
        <v>10</v>
      </c>
      <c r="AJ740" s="3" t="s">
        <v>6351</v>
      </c>
      <c r="AK740" s="3" t="s">
        <v>111</v>
      </c>
      <c r="AL740" s="3" t="s">
        <v>6352</v>
      </c>
      <c r="AM740" s="3" t="s">
        <v>6353</v>
      </c>
      <c r="AN740" s="3" t="s">
        <v>6035</v>
      </c>
      <c r="AO740" s="6">
        <v>0.45833333333575865</v>
      </c>
      <c r="AP740" s="1">
        <f t="shared" si="229"/>
        <v>7</v>
      </c>
      <c r="AQ740" s="1">
        <f t="shared" si="230"/>
        <v>8</v>
      </c>
      <c r="AR740" s="1">
        <f t="shared" si="231"/>
        <v>9</v>
      </c>
      <c r="AS740" s="1">
        <f t="shared" si="232"/>
        <v>9</v>
      </c>
      <c r="AT740" s="1">
        <f t="shared" si="233"/>
        <v>7</v>
      </c>
      <c r="AU740" s="1">
        <f t="shared" si="234"/>
        <v>6</v>
      </c>
      <c r="AV740" s="1">
        <f t="shared" si="235"/>
        <v>0</v>
      </c>
      <c r="AW740" s="1">
        <f t="shared" si="236"/>
        <v>2</v>
      </c>
      <c r="AX740" s="1">
        <f t="shared" si="237"/>
        <v>7</v>
      </c>
      <c r="AY740" s="1">
        <f t="shared" si="238"/>
        <v>10</v>
      </c>
      <c r="AZ740" s="1">
        <f t="shared" si="239"/>
        <v>8</v>
      </c>
      <c r="BA740" s="1">
        <f t="shared" si="240"/>
        <v>3</v>
      </c>
      <c r="BB740" s="1">
        <f t="shared" si="241"/>
        <v>5</v>
      </c>
      <c r="BC740" s="21">
        <f t="shared" si="226"/>
        <v>8</v>
      </c>
      <c r="BD740" s="21">
        <f t="shared" si="227"/>
        <v>3.3333333333333335</v>
      </c>
      <c r="BE740" s="21">
        <f t="shared" si="228"/>
        <v>6.333333333333333</v>
      </c>
      <c r="BF740" s="21">
        <f t="shared" si="242"/>
        <v>6.4333333333333336</v>
      </c>
      <c r="BG740" s="3" t="s">
        <v>5987</v>
      </c>
    </row>
    <row r="741" spans="1:59" ht="13" x14ac:dyDescent="0.15">
      <c r="A741" s="2">
        <v>43549.003846805557</v>
      </c>
      <c r="B741" s="3" t="s">
        <v>29</v>
      </c>
      <c r="C741" s="3" t="s">
        <v>5986</v>
      </c>
      <c r="D741" s="3" t="s">
        <v>5987</v>
      </c>
      <c r="E741" s="58" t="s">
        <v>5988</v>
      </c>
      <c r="F741" s="3" t="s">
        <v>64</v>
      </c>
      <c r="G741" s="3" t="s">
        <v>6354</v>
      </c>
      <c r="H741" s="3" t="s">
        <v>264</v>
      </c>
      <c r="I741" s="3">
        <v>9</v>
      </c>
      <c r="J741" s="3" t="s">
        <v>6355</v>
      </c>
      <c r="K741" s="3">
        <v>8</v>
      </c>
      <c r="L741" s="4">
        <v>3.1</v>
      </c>
      <c r="M741" s="4">
        <v>2.4</v>
      </c>
      <c r="N741" s="3" t="s">
        <v>6356</v>
      </c>
      <c r="O741" s="3">
        <v>7</v>
      </c>
      <c r="P741" s="3" t="s">
        <v>6357</v>
      </c>
      <c r="Q741" s="3">
        <v>7</v>
      </c>
      <c r="R741" s="3" t="s">
        <v>6358</v>
      </c>
      <c r="S741" s="3" t="s">
        <v>90</v>
      </c>
      <c r="T741" s="3" t="s">
        <v>6359</v>
      </c>
      <c r="U741" s="3" t="s">
        <v>91</v>
      </c>
      <c r="V741" s="3" t="s">
        <v>6360</v>
      </c>
      <c r="W741" s="3" t="s">
        <v>48</v>
      </c>
      <c r="X741" s="3" t="s">
        <v>6361</v>
      </c>
      <c r="Y741" s="3" t="s">
        <v>50</v>
      </c>
      <c r="Z741" s="3" t="s">
        <v>6362</v>
      </c>
      <c r="AA741" s="3">
        <v>9</v>
      </c>
      <c r="AB741" s="5"/>
      <c r="AC741" s="3" t="s">
        <v>6363</v>
      </c>
      <c r="AD741" s="3" t="s">
        <v>343</v>
      </c>
      <c r="AE741" s="3" t="s">
        <v>6364</v>
      </c>
      <c r="AF741" s="3">
        <v>3</v>
      </c>
      <c r="AG741" s="3" t="s">
        <v>6365</v>
      </c>
      <c r="AH741" s="3">
        <v>4</v>
      </c>
      <c r="AI741" s="3">
        <v>10</v>
      </c>
      <c r="AJ741" s="3" t="s">
        <v>6366</v>
      </c>
      <c r="AK741" s="3">
        <v>6</v>
      </c>
      <c r="AL741" s="3" t="s">
        <v>6367</v>
      </c>
      <c r="AM741" s="3" t="s">
        <v>6368</v>
      </c>
      <c r="AN741" s="3" t="s">
        <v>6035</v>
      </c>
      <c r="AO741" s="6">
        <v>0.47916666666424135</v>
      </c>
      <c r="AP741" s="1">
        <f t="shared" si="229"/>
        <v>9</v>
      </c>
      <c r="AQ741" s="1">
        <f t="shared" si="230"/>
        <v>8</v>
      </c>
      <c r="AR741" s="1">
        <f t="shared" si="231"/>
        <v>7</v>
      </c>
      <c r="AS741" s="1">
        <f t="shared" si="232"/>
        <v>7</v>
      </c>
      <c r="AT741" s="1">
        <f t="shared" si="233"/>
        <v>0</v>
      </c>
      <c r="AU741" s="1">
        <f t="shared" si="234"/>
        <v>0</v>
      </c>
      <c r="AV741" s="1">
        <f t="shared" si="235"/>
        <v>0</v>
      </c>
      <c r="AW741" s="1">
        <f t="shared" si="236"/>
        <v>0</v>
      </c>
      <c r="AX741" s="1">
        <f t="shared" si="237"/>
        <v>9</v>
      </c>
      <c r="AY741" s="1">
        <f t="shared" si="238"/>
        <v>10</v>
      </c>
      <c r="AZ741" s="1">
        <f t="shared" si="239"/>
        <v>3</v>
      </c>
      <c r="BA741" s="1">
        <f t="shared" si="240"/>
        <v>4</v>
      </c>
      <c r="BB741" s="1">
        <f t="shared" si="241"/>
        <v>6</v>
      </c>
      <c r="BC741" s="21">
        <f t="shared" si="226"/>
        <v>6.2</v>
      </c>
      <c r="BD741" s="21">
        <f t="shared" si="227"/>
        <v>0</v>
      </c>
      <c r="BE741" s="21">
        <f t="shared" si="228"/>
        <v>6.5</v>
      </c>
      <c r="BF741" s="21">
        <f t="shared" si="242"/>
        <v>5</v>
      </c>
      <c r="BG741" s="3" t="s">
        <v>5987</v>
      </c>
    </row>
    <row r="742" spans="1:59" ht="13" x14ac:dyDescent="0.15">
      <c r="A742" s="2">
        <v>43549.097423483792</v>
      </c>
      <c r="B742" s="3" t="s">
        <v>29</v>
      </c>
      <c r="C742" s="3" t="s">
        <v>5986</v>
      </c>
      <c r="D742" s="3" t="s">
        <v>5987</v>
      </c>
      <c r="E742" s="58" t="s">
        <v>5988</v>
      </c>
      <c r="F742" s="3" t="s">
        <v>33</v>
      </c>
      <c r="G742" s="3" t="s">
        <v>6369</v>
      </c>
      <c r="H742" s="3" t="s">
        <v>35</v>
      </c>
      <c r="I742" s="3">
        <v>4</v>
      </c>
      <c r="J742" s="3" t="s">
        <v>6370</v>
      </c>
      <c r="K742" s="3">
        <v>8</v>
      </c>
      <c r="L742" s="4">
        <v>3.1</v>
      </c>
      <c r="M742" s="3">
        <v>2</v>
      </c>
      <c r="N742" s="3" t="s">
        <v>6371</v>
      </c>
      <c r="O742" s="3">
        <v>8</v>
      </c>
      <c r="P742" s="3" t="s">
        <v>6372</v>
      </c>
      <c r="Q742" s="3">
        <v>4</v>
      </c>
      <c r="R742" s="3" t="s">
        <v>6373</v>
      </c>
      <c r="S742" s="3">
        <v>7</v>
      </c>
      <c r="T742" s="3" t="s">
        <v>6374</v>
      </c>
      <c r="U742" s="3">
        <v>1</v>
      </c>
      <c r="V742" s="3" t="s">
        <v>6375</v>
      </c>
      <c r="W742" s="3" t="s">
        <v>48</v>
      </c>
      <c r="X742" s="3" t="s">
        <v>6097</v>
      </c>
      <c r="Y742" s="3" t="s">
        <v>50</v>
      </c>
      <c r="Z742" s="3" t="s">
        <v>6376</v>
      </c>
      <c r="AA742" s="3">
        <v>6</v>
      </c>
      <c r="AB742" s="5"/>
      <c r="AC742" s="3" t="s">
        <v>6377</v>
      </c>
      <c r="AD742" s="3">
        <v>9</v>
      </c>
      <c r="AE742" s="3" t="s">
        <v>6378</v>
      </c>
      <c r="AF742" s="3">
        <v>8</v>
      </c>
      <c r="AG742" s="3" t="s">
        <v>6379</v>
      </c>
      <c r="AH742" s="3" t="s">
        <v>197</v>
      </c>
      <c r="AI742" s="3">
        <v>11</v>
      </c>
      <c r="AJ742" s="3" t="s">
        <v>6380</v>
      </c>
      <c r="AK742" s="3">
        <v>7</v>
      </c>
      <c r="AL742" s="3" t="s">
        <v>6381</v>
      </c>
      <c r="AM742" s="3" t="s">
        <v>6382</v>
      </c>
      <c r="AN742" s="3" t="s">
        <v>6035</v>
      </c>
      <c r="AO742" s="6">
        <v>0.5</v>
      </c>
      <c r="AP742" s="1">
        <f t="shared" si="229"/>
        <v>4</v>
      </c>
      <c r="AQ742" s="1">
        <f t="shared" si="230"/>
        <v>8</v>
      </c>
      <c r="AR742" s="1">
        <f t="shared" si="231"/>
        <v>8</v>
      </c>
      <c r="AS742" s="1">
        <f t="shared" si="232"/>
        <v>4</v>
      </c>
      <c r="AT742" s="1">
        <f t="shared" si="233"/>
        <v>7</v>
      </c>
      <c r="AU742" s="1">
        <f t="shared" si="234"/>
        <v>1</v>
      </c>
      <c r="AV742" s="1">
        <f t="shared" si="235"/>
        <v>0</v>
      </c>
      <c r="AW742" s="1">
        <f t="shared" si="236"/>
        <v>0</v>
      </c>
      <c r="AX742" s="1">
        <f t="shared" si="237"/>
        <v>6</v>
      </c>
      <c r="AY742" s="1">
        <f t="shared" si="238"/>
        <v>9</v>
      </c>
      <c r="AZ742" s="1">
        <f t="shared" si="239"/>
        <v>8</v>
      </c>
      <c r="BA742" s="1">
        <f t="shared" si="240"/>
        <v>5</v>
      </c>
      <c r="BB742" s="1">
        <f t="shared" si="241"/>
        <v>7</v>
      </c>
      <c r="BC742" s="21">
        <f t="shared" si="226"/>
        <v>6.2</v>
      </c>
      <c r="BD742" s="21">
        <f t="shared" si="227"/>
        <v>0.5</v>
      </c>
      <c r="BE742" s="21">
        <f t="shared" si="228"/>
        <v>6.5</v>
      </c>
      <c r="BF742" s="21">
        <f t="shared" si="242"/>
        <v>5.2</v>
      </c>
      <c r="BG742" s="3" t="s">
        <v>5987</v>
      </c>
    </row>
    <row r="743" spans="1:59" ht="13" x14ac:dyDescent="0.15">
      <c r="A743" s="2">
        <v>43325.730505370375</v>
      </c>
      <c r="B743" s="3" t="s">
        <v>29</v>
      </c>
      <c r="C743" s="3" t="s">
        <v>6638</v>
      </c>
      <c r="D743" s="3" t="s">
        <v>6383</v>
      </c>
      <c r="E743" s="58" t="s">
        <v>5469</v>
      </c>
      <c r="F743" s="3" t="s">
        <v>178</v>
      </c>
      <c r="G743" s="3" t="s">
        <v>6384</v>
      </c>
      <c r="H743" s="5"/>
      <c r="I743" s="3">
        <v>8</v>
      </c>
      <c r="J743" s="3" t="s">
        <v>6385</v>
      </c>
      <c r="K743" s="3">
        <v>9</v>
      </c>
      <c r="L743" s="3"/>
      <c r="M743" s="3"/>
      <c r="N743" s="3" t="s">
        <v>6386</v>
      </c>
      <c r="O743" s="3" t="s">
        <v>87</v>
      </c>
      <c r="P743" s="3" t="s">
        <v>6387</v>
      </c>
      <c r="Q743" s="3">
        <v>8</v>
      </c>
      <c r="R743" s="3" t="s">
        <v>6388</v>
      </c>
      <c r="S743" s="3">
        <v>8</v>
      </c>
      <c r="T743" s="3" t="s">
        <v>6389</v>
      </c>
      <c r="U743" s="3">
        <v>8</v>
      </c>
      <c r="V743" s="3" t="s">
        <v>6390</v>
      </c>
      <c r="W743" s="3">
        <v>7</v>
      </c>
      <c r="X743" s="3" t="s">
        <v>6391</v>
      </c>
      <c r="Y743" s="3" t="s">
        <v>50</v>
      </c>
      <c r="Z743" s="3" t="s">
        <v>6392</v>
      </c>
      <c r="AA743" s="3">
        <v>6</v>
      </c>
      <c r="AB743" s="3">
        <v>67</v>
      </c>
      <c r="AC743" s="3" t="s">
        <v>6393</v>
      </c>
      <c r="AD743" s="3">
        <v>6</v>
      </c>
      <c r="AE743" s="3" t="s">
        <v>6394</v>
      </c>
      <c r="AF743" s="3" t="s">
        <v>56</v>
      </c>
      <c r="AG743" s="3" t="s">
        <v>6395</v>
      </c>
      <c r="AH743" s="3">
        <v>3</v>
      </c>
      <c r="AI743" s="3">
        <v>0</v>
      </c>
      <c r="AJ743" s="3" t="s">
        <v>6396</v>
      </c>
      <c r="AK743" s="3">
        <v>9</v>
      </c>
      <c r="AL743" s="3" t="s">
        <v>6397</v>
      </c>
      <c r="AM743" s="3" t="s">
        <v>6398</v>
      </c>
      <c r="AN743" s="3"/>
      <c r="AO743" s="3"/>
      <c r="AP743" s="1">
        <f t="shared" si="229"/>
        <v>8</v>
      </c>
      <c r="AQ743" s="1">
        <f t="shared" si="230"/>
        <v>9</v>
      </c>
      <c r="AR743" s="1">
        <f t="shared" si="231"/>
        <v>10</v>
      </c>
      <c r="AS743" s="1">
        <f t="shared" si="232"/>
        <v>8</v>
      </c>
      <c r="AT743" s="1">
        <f t="shared" si="233"/>
        <v>8</v>
      </c>
      <c r="AU743" s="1">
        <f t="shared" si="234"/>
        <v>8</v>
      </c>
      <c r="AV743" s="1">
        <f t="shared" si="235"/>
        <v>7</v>
      </c>
      <c r="AW743" s="1">
        <f t="shared" si="236"/>
        <v>0</v>
      </c>
      <c r="AX743" s="1">
        <f t="shared" si="237"/>
        <v>6</v>
      </c>
      <c r="AY743" s="1">
        <f t="shared" si="238"/>
        <v>6</v>
      </c>
      <c r="AZ743" s="1">
        <f t="shared" si="239"/>
        <v>5</v>
      </c>
      <c r="BA743" s="1">
        <f t="shared" si="240"/>
        <v>3</v>
      </c>
      <c r="BB743" s="1">
        <f t="shared" si="241"/>
        <v>9</v>
      </c>
      <c r="BC743" s="21">
        <f t="shared" si="226"/>
        <v>8.6</v>
      </c>
      <c r="BD743" s="21">
        <f t="shared" si="227"/>
        <v>6.333333333333333</v>
      </c>
      <c r="BE743" s="21">
        <f t="shared" si="228"/>
        <v>4.833333333333333</v>
      </c>
      <c r="BF743" s="21">
        <f t="shared" si="242"/>
        <v>7.4333333333333336</v>
      </c>
      <c r="BG743" s="3" t="s">
        <v>6383</v>
      </c>
    </row>
    <row r="744" spans="1:59" ht="13" x14ac:dyDescent="0.15">
      <c r="A744" s="2">
        <v>43325.786420115735</v>
      </c>
      <c r="B744" s="3" t="s">
        <v>29</v>
      </c>
      <c r="C744" s="3" t="s">
        <v>6638</v>
      </c>
      <c r="D744" s="3" t="s">
        <v>6383</v>
      </c>
      <c r="E744" s="58" t="s">
        <v>5469</v>
      </c>
      <c r="F744" s="3" t="s">
        <v>178</v>
      </c>
      <c r="G744" s="3" t="s">
        <v>6399</v>
      </c>
      <c r="H744" s="5"/>
      <c r="I744" s="3">
        <v>9</v>
      </c>
      <c r="J744" s="3" t="s">
        <v>6400</v>
      </c>
      <c r="K744" s="3">
        <v>7</v>
      </c>
      <c r="L744" s="3">
        <v>2</v>
      </c>
      <c r="M744" s="3">
        <v>1.5</v>
      </c>
      <c r="N744" s="3" t="s">
        <v>6401</v>
      </c>
      <c r="O744" s="3" t="s">
        <v>87</v>
      </c>
      <c r="P744" s="3" t="s">
        <v>6402</v>
      </c>
      <c r="Q744" s="3" t="s">
        <v>6403</v>
      </c>
      <c r="R744" s="5"/>
      <c r="S744" s="3">
        <v>7</v>
      </c>
      <c r="T744" s="3" t="s">
        <v>6404</v>
      </c>
      <c r="U744" s="3">
        <v>8</v>
      </c>
      <c r="V744" s="3" t="s">
        <v>6405</v>
      </c>
      <c r="W744" s="3">
        <v>7</v>
      </c>
      <c r="X744" s="3" t="s">
        <v>6406</v>
      </c>
      <c r="Y744" s="3" t="s">
        <v>92</v>
      </c>
      <c r="Z744" s="3" t="s">
        <v>6407</v>
      </c>
      <c r="AA744" s="3" t="s">
        <v>291</v>
      </c>
      <c r="AB744" s="3">
        <v>65</v>
      </c>
      <c r="AC744" s="3" t="s">
        <v>6408</v>
      </c>
      <c r="AD744" s="3" t="s">
        <v>54</v>
      </c>
      <c r="AE744" s="3" t="s">
        <v>6409</v>
      </c>
      <c r="AF744" s="3" t="s">
        <v>552</v>
      </c>
      <c r="AG744" s="3" t="s">
        <v>6410</v>
      </c>
      <c r="AH744" s="3">
        <v>4</v>
      </c>
      <c r="AI744" s="3">
        <v>7</v>
      </c>
      <c r="AJ744" s="3" t="s">
        <v>6411</v>
      </c>
      <c r="AK744" s="3">
        <v>9</v>
      </c>
      <c r="AL744" s="3" t="s">
        <v>6412</v>
      </c>
      <c r="AM744" s="3" t="s">
        <v>6413</v>
      </c>
      <c r="AN744" s="3"/>
      <c r="AO744" s="3"/>
      <c r="AP744" s="1">
        <f t="shared" si="229"/>
        <v>9</v>
      </c>
      <c r="AQ744" s="1">
        <f t="shared" si="230"/>
        <v>7</v>
      </c>
      <c r="AR744" s="1">
        <f t="shared" si="231"/>
        <v>10</v>
      </c>
      <c r="AS744" s="1">
        <f t="shared" si="232"/>
        <v>10</v>
      </c>
      <c r="AT744" s="1">
        <f t="shared" si="233"/>
        <v>7</v>
      </c>
      <c r="AU744" s="1">
        <f t="shared" si="234"/>
        <v>8</v>
      </c>
      <c r="AV744" s="1">
        <f t="shared" si="235"/>
        <v>7</v>
      </c>
      <c r="AW744" s="1">
        <f t="shared" si="236"/>
        <v>5</v>
      </c>
      <c r="AX744" s="1">
        <f t="shared" si="237"/>
        <v>10</v>
      </c>
      <c r="AY744" s="1">
        <f t="shared" si="238"/>
        <v>5</v>
      </c>
      <c r="AZ744" s="1">
        <f t="shared" si="239"/>
        <v>0</v>
      </c>
      <c r="BA744" s="1">
        <f t="shared" si="240"/>
        <v>4</v>
      </c>
      <c r="BB744" s="1">
        <f t="shared" si="241"/>
        <v>9</v>
      </c>
      <c r="BC744" s="21">
        <f t="shared" si="226"/>
        <v>8.6</v>
      </c>
      <c r="BD744" s="21">
        <f t="shared" si="227"/>
        <v>7.166666666666667</v>
      </c>
      <c r="BE744" s="21">
        <f t="shared" si="228"/>
        <v>5.5</v>
      </c>
      <c r="BF744" s="21">
        <f t="shared" si="242"/>
        <v>7.7333333333333334</v>
      </c>
      <c r="BG744" s="3" t="s">
        <v>6383</v>
      </c>
    </row>
    <row r="745" spans="1:59" ht="13" x14ac:dyDescent="0.15">
      <c r="A745" s="2">
        <v>43325.795258356477</v>
      </c>
      <c r="B745" s="3" t="s">
        <v>29</v>
      </c>
      <c r="C745" s="3" t="s">
        <v>6638</v>
      </c>
      <c r="D745" s="3" t="s">
        <v>6383</v>
      </c>
      <c r="E745" s="58" t="s">
        <v>5469</v>
      </c>
      <c r="F745" s="3" t="s">
        <v>178</v>
      </c>
      <c r="G745" s="3" t="s">
        <v>6414</v>
      </c>
      <c r="H745" s="5"/>
      <c r="I745" s="3">
        <v>6</v>
      </c>
      <c r="J745" s="3" t="s">
        <v>6415</v>
      </c>
      <c r="K745" s="3" t="s">
        <v>68</v>
      </c>
      <c r="L745" s="3">
        <v>10</v>
      </c>
      <c r="M745" s="3">
        <v>5</v>
      </c>
      <c r="N745" s="3" t="s">
        <v>6416</v>
      </c>
      <c r="O745" s="3" t="s">
        <v>87</v>
      </c>
      <c r="P745" s="3" t="s">
        <v>6417</v>
      </c>
      <c r="Q745" s="3">
        <v>7</v>
      </c>
      <c r="R745" s="3" t="s">
        <v>6418</v>
      </c>
      <c r="S745" s="3">
        <v>8</v>
      </c>
      <c r="T745" s="3" t="s">
        <v>6419</v>
      </c>
      <c r="U745" s="3">
        <v>8</v>
      </c>
      <c r="V745" s="3" t="s">
        <v>6420</v>
      </c>
      <c r="W745" s="3">
        <v>6</v>
      </c>
      <c r="X745" s="3" t="s">
        <v>6421</v>
      </c>
      <c r="Y745" s="3" t="s">
        <v>50</v>
      </c>
      <c r="Z745" s="3" t="s">
        <v>793</v>
      </c>
      <c r="AA745" s="3">
        <v>7</v>
      </c>
      <c r="AB745" s="3">
        <v>67</v>
      </c>
      <c r="AC745" s="5"/>
      <c r="AD745" s="3">
        <v>7</v>
      </c>
      <c r="AE745" s="3" t="s">
        <v>6422</v>
      </c>
      <c r="AF745" s="3" t="s">
        <v>552</v>
      </c>
      <c r="AG745" s="3" t="s">
        <v>6423</v>
      </c>
      <c r="AH745" s="3" t="s">
        <v>58</v>
      </c>
      <c r="AI745" s="3">
        <v>0</v>
      </c>
      <c r="AJ745" s="3" t="s">
        <v>6424</v>
      </c>
      <c r="AK745" s="3">
        <v>8</v>
      </c>
      <c r="AL745" s="3" t="s">
        <v>6425</v>
      </c>
      <c r="AM745" s="3" t="s">
        <v>6426</v>
      </c>
      <c r="AN745" s="3"/>
      <c r="AO745" s="3"/>
      <c r="AP745" s="1">
        <f t="shared" si="229"/>
        <v>6</v>
      </c>
      <c r="AQ745" s="1">
        <f t="shared" si="230"/>
        <v>10</v>
      </c>
      <c r="AR745" s="1">
        <f t="shared" si="231"/>
        <v>10</v>
      </c>
      <c r="AS745" s="1">
        <f t="shared" si="232"/>
        <v>7</v>
      </c>
      <c r="AT745" s="1">
        <f t="shared" si="233"/>
        <v>8</v>
      </c>
      <c r="AU745" s="1">
        <f t="shared" si="234"/>
        <v>8</v>
      </c>
      <c r="AV745" s="1">
        <f t="shared" si="235"/>
        <v>6</v>
      </c>
      <c r="AW745" s="1">
        <f t="shared" si="236"/>
        <v>0</v>
      </c>
      <c r="AX745" s="1">
        <f t="shared" si="237"/>
        <v>7</v>
      </c>
      <c r="AY745" s="1">
        <f t="shared" si="238"/>
        <v>7</v>
      </c>
      <c r="AZ745" s="1">
        <f t="shared" si="239"/>
        <v>0</v>
      </c>
      <c r="BA745" s="1">
        <f t="shared" si="240"/>
        <v>0</v>
      </c>
      <c r="BB745" s="1">
        <f t="shared" si="241"/>
        <v>8</v>
      </c>
      <c r="BC745" s="21">
        <f t="shared" si="226"/>
        <v>8.1999999999999993</v>
      </c>
      <c r="BD745" s="21">
        <f t="shared" si="227"/>
        <v>6</v>
      </c>
      <c r="BE745" s="21">
        <f t="shared" si="228"/>
        <v>3.5</v>
      </c>
      <c r="BF745" s="21">
        <f t="shared" si="242"/>
        <v>6.8</v>
      </c>
      <c r="BG745" s="3" t="s">
        <v>6383</v>
      </c>
    </row>
    <row r="746" spans="1:59" ht="13" x14ac:dyDescent="0.15">
      <c r="A746" s="2">
        <v>43325.859684479168</v>
      </c>
      <c r="B746" s="3" t="s">
        <v>29</v>
      </c>
      <c r="C746" s="3" t="s">
        <v>6638</v>
      </c>
      <c r="D746" s="3" t="s">
        <v>6383</v>
      </c>
      <c r="E746" s="58" t="s">
        <v>5469</v>
      </c>
      <c r="F746" s="3" t="s">
        <v>211</v>
      </c>
      <c r="G746" s="3" t="s">
        <v>6427</v>
      </c>
      <c r="H746" s="5"/>
      <c r="I746" s="3">
        <v>9</v>
      </c>
      <c r="J746" s="3" t="s">
        <v>6428</v>
      </c>
      <c r="K746" s="3">
        <v>9</v>
      </c>
      <c r="L746" s="3">
        <v>5</v>
      </c>
      <c r="M746" s="3">
        <v>3</v>
      </c>
      <c r="N746" s="3" t="s">
        <v>6429</v>
      </c>
      <c r="O746" s="3" t="s">
        <v>87</v>
      </c>
      <c r="P746" s="3" t="s">
        <v>6417</v>
      </c>
      <c r="Q746" s="3" t="s">
        <v>6403</v>
      </c>
      <c r="R746" s="3" t="s">
        <v>6430</v>
      </c>
      <c r="S746" s="3">
        <v>9</v>
      </c>
      <c r="T746" s="3" t="s">
        <v>6431</v>
      </c>
      <c r="U746" s="3">
        <v>8</v>
      </c>
      <c r="V746" s="3" t="s">
        <v>6432</v>
      </c>
      <c r="W746" s="3">
        <v>8</v>
      </c>
      <c r="X746" s="3" t="s">
        <v>6433</v>
      </c>
      <c r="Y746" s="3" t="s">
        <v>50</v>
      </c>
      <c r="Z746" s="5"/>
      <c r="AA746" s="3">
        <v>8</v>
      </c>
      <c r="AB746" s="3">
        <v>50</v>
      </c>
      <c r="AC746" s="3" t="s">
        <v>6434</v>
      </c>
      <c r="AD746" s="3">
        <v>7</v>
      </c>
      <c r="AE746" s="3" t="s">
        <v>6435</v>
      </c>
      <c r="AF746" s="3" t="s">
        <v>552</v>
      </c>
      <c r="AG746" s="3" t="s">
        <v>6436</v>
      </c>
      <c r="AH746" s="3">
        <v>8</v>
      </c>
      <c r="AI746" s="3">
        <v>30</v>
      </c>
      <c r="AJ746" s="3" t="s">
        <v>6437</v>
      </c>
      <c r="AK746" s="3">
        <v>9</v>
      </c>
      <c r="AL746" s="3" t="s">
        <v>6438</v>
      </c>
      <c r="AM746" s="3" t="s">
        <v>6439</v>
      </c>
      <c r="AN746" s="3"/>
      <c r="AO746" s="3"/>
      <c r="AP746" s="1">
        <f t="shared" si="229"/>
        <v>9</v>
      </c>
      <c r="AQ746" s="1">
        <f t="shared" si="230"/>
        <v>9</v>
      </c>
      <c r="AR746" s="1">
        <f t="shared" si="231"/>
        <v>10</v>
      </c>
      <c r="AS746" s="1">
        <f t="shared" si="232"/>
        <v>10</v>
      </c>
      <c r="AT746" s="1">
        <f t="shared" si="233"/>
        <v>9</v>
      </c>
      <c r="AU746" s="1">
        <f t="shared" si="234"/>
        <v>8</v>
      </c>
      <c r="AV746" s="1">
        <f t="shared" si="235"/>
        <v>8</v>
      </c>
      <c r="AW746" s="1">
        <f t="shared" si="236"/>
        <v>0</v>
      </c>
      <c r="AX746" s="1">
        <f t="shared" si="237"/>
        <v>8</v>
      </c>
      <c r="AY746" s="1">
        <f t="shared" si="238"/>
        <v>7</v>
      </c>
      <c r="AZ746" s="1">
        <f t="shared" si="239"/>
        <v>0</v>
      </c>
      <c r="BA746" s="1">
        <f t="shared" si="240"/>
        <v>8</v>
      </c>
      <c r="BB746" s="1">
        <f t="shared" si="241"/>
        <v>9</v>
      </c>
      <c r="BC746" s="21">
        <f t="shared" si="226"/>
        <v>9.4</v>
      </c>
      <c r="BD746" s="21">
        <f t="shared" si="227"/>
        <v>6.666666666666667</v>
      </c>
      <c r="BE746" s="21">
        <f t="shared" si="228"/>
        <v>6.5</v>
      </c>
      <c r="BF746" s="21">
        <f t="shared" si="242"/>
        <v>8.2333333333333325</v>
      </c>
      <c r="BG746" s="3" t="s">
        <v>6383</v>
      </c>
    </row>
    <row r="747" spans="1:59" ht="13" x14ac:dyDescent="0.15">
      <c r="A747" s="2">
        <v>43326.431184305555</v>
      </c>
      <c r="B747" s="3" t="s">
        <v>29</v>
      </c>
      <c r="C747" s="3" t="s">
        <v>6638</v>
      </c>
      <c r="D747" s="3" t="s">
        <v>6383</v>
      </c>
      <c r="E747" s="58" t="s">
        <v>5469</v>
      </c>
      <c r="F747" s="3" t="s">
        <v>211</v>
      </c>
      <c r="G747" s="3" t="s">
        <v>6440</v>
      </c>
      <c r="H747" s="5"/>
      <c r="I747" s="3" t="s">
        <v>4046</v>
      </c>
      <c r="J747" s="3" t="s">
        <v>6441</v>
      </c>
      <c r="K747" s="3" t="s">
        <v>68</v>
      </c>
      <c r="L747" s="3">
        <v>5</v>
      </c>
      <c r="M747" s="3">
        <v>3</v>
      </c>
      <c r="N747" s="3" t="s">
        <v>6442</v>
      </c>
      <c r="O747" s="3">
        <v>9</v>
      </c>
      <c r="P747" s="3" t="s">
        <v>6443</v>
      </c>
      <c r="Q747" s="3" t="s">
        <v>6403</v>
      </c>
      <c r="R747" s="5"/>
      <c r="S747" s="3">
        <v>7</v>
      </c>
      <c r="T747" s="3" t="s">
        <v>6444</v>
      </c>
      <c r="U747" s="3">
        <v>6</v>
      </c>
      <c r="V747" s="3" t="s">
        <v>6445</v>
      </c>
      <c r="W747" s="3" t="s">
        <v>5625</v>
      </c>
      <c r="X747" s="5"/>
      <c r="Y747" s="3" t="s">
        <v>50</v>
      </c>
      <c r="Z747" s="5"/>
      <c r="AA747" s="3">
        <v>8</v>
      </c>
      <c r="AB747" s="3">
        <v>60</v>
      </c>
      <c r="AC747" s="3" t="s">
        <v>6446</v>
      </c>
      <c r="AD747" s="3" t="s">
        <v>54</v>
      </c>
      <c r="AE747" s="5"/>
      <c r="AF747" s="3" t="s">
        <v>208</v>
      </c>
      <c r="AG747" s="3" t="s">
        <v>6447</v>
      </c>
      <c r="AH747" s="3">
        <v>9</v>
      </c>
      <c r="AI747" s="3">
        <v>22</v>
      </c>
      <c r="AJ747" s="3" t="s">
        <v>6448</v>
      </c>
      <c r="AK747" s="3" t="s">
        <v>60</v>
      </c>
      <c r="AL747" s="3" t="s">
        <v>6449</v>
      </c>
      <c r="AM747" s="3" t="s">
        <v>6450</v>
      </c>
      <c r="AN747" s="3"/>
      <c r="AO747" s="3"/>
      <c r="AP747" s="1">
        <f t="shared" si="229"/>
        <v>10</v>
      </c>
      <c r="AQ747" s="1">
        <f t="shared" si="230"/>
        <v>10</v>
      </c>
      <c r="AR747" s="1">
        <f t="shared" si="231"/>
        <v>9</v>
      </c>
      <c r="AS747" s="1">
        <f t="shared" si="232"/>
        <v>10</v>
      </c>
      <c r="AT747" s="1">
        <f t="shared" si="233"/>
        <v>7</v>
      </c>
      <c r="AU747" s="1">
        <f t="shared" si="234"/>
        <v>6</v>
      </c>
      <c r="AV747" s="1">
        <f t="shared" si="235"/>
        <v>5</v>
      </c>
      <c r="AW747" s="1">
        <f t="shared" si="236"/>
        <v>0</v>
      </c>
      <c r="AX747" s="1">
        <f t="shared" si="237"/>
        <v>8</v>
      </c>
      <c r="AY747" s="1">
        <f t="shared" si="238"/>
        <v>5</v>
      </c>
      <c r="AZ747" s="1">
        <f t="shared" si="239"/>
        <v>10</v>
      </c>
      <c r="BA747" s="1">
        <f t="shared" si="240"/>
        <v>9</v>
      </c>
      <c r="BB747" s="1">
        <f t="shared" si="241"/>
        <v>10</v>
      </c>
      <c r="BC747" s="21">
        <f t="shared" si="226"/>
        <v>9.1999999999999993</v>
      </c>
      <c r="BD747" s="21">
        <f t="shared" si="227"/>
        <v>4.666666666666667</v>
      </c>
      <c r="BE747" s="21">
        <f t="shared" si="228"/>
        <v>8.1666666666666661</v>
      </c>
      <c r="BF747" s="21">
        <f t="shared" si="242"/>
        <v>8.1666666666666661</v>
      </c>
      <c r="BG747" s="3" t="s">
        <v>6383</v>
      </c>
    </row>
    <row r="748" spans="1:59" ht="13" x14ac:dyDescent="0.15">
      <c r="A748" s="2">
        <v>43327.481819768524</v>
      </c>
      <c r="B748" s="3" t="s">
        <v>29</v>
      </c>
      <c r="C748" s="3" t="s">
        <v>6451</v>
      </c>
      <c r="D748" s="3" t="s">
        <v>6383</v>
      </c>
      <c r="E748" s="58" t="s">
        <v>5469</v>
      </c>
      <c r="F748" s="3" t="s">
        <v>315</v>
      </c>
      <c r="G748" s="3" t="s">
        <v>6452</v>
      </c>
      <c r="H748" s="3" t="s">
        <v>35</v>
      </c>
      <c r="I748" s="3" t="s">
        <v>4046</v>
      </c>
      <c r="J748" s="5"/>
      <c r="K748" s="3" t="s">
        <v>68</v>
      </c>
      <c r="L748" s="4">
        <v>3.5</v>
      </c>
      <c r="M748" s="3">
        <v>1.75</v>
      </c>
      <c r="N748" s="5"/>
      <c r="O748" s="3" t="s">
        <v>87</v>
      </c>
      <c r="P748" s="5"/>
      <c r="Q748" s="3" t="s">
        <v>226</v>
      </c>
      <c r="R748" s="5"/>
      <c r="S748" s="3">
        <v>9</v>
      </c>
      <c r="T748" s="3" t="s">
        <v>6453</v>
      </c>
      <c r="U748" s="3">
        <v>7</v>
      </c>
      <c r="V748" s="3" t="s">
        <v>6454</v>
      </c>
      <c r="W748" s="3">
        <v>7</v>
      </c>
      <c r="X748" s="3" t="s">
        <v>6455</v>
      </c>
      <c r="Y748" s="3">
        <v>6</v>
      </c>
      <c r="Z748" s="3" t="s">
        <v>6456</v>
      </c>
      <c r="AA748" s="3">
        <v>7</v>
      </c>
      <c r="AB748" s="3">
        <v>68</v>
      </c>
      <c r="AC748" s="3" t="s">
        <v>6457</v>
      </c>
      <c r="AD748" s="3">
        <v>7</v>
      </c>
      <c r="AE748" s="3" t="s">
        <v>6458</v>
      </c>
      <c r="AF748" s="3" t="s">
        <v>208</v>
      </c>
      <c r="AG748" s="3" t="s">
        <v>6459</v>
      </c>
      <c r="AH748" s="3" t="s">
        <v>176</v>
      </c>
      <c r="AI748" s="3">
        <v>45</v>
      </c>
      <c r="AJ748" s="3" t="s">
        <v>6460</v>
      </c>
      <c r="AK748" s="3">
        <v>8</v>
      </c>
      <c r="AL748" s="3" t="s">
        <v>6461</v>
      </c>
      <c r="AM748" s="3" t="s">
        <v>6462</v>
      </c>
      <c r="AN748" s="3"/>
      <c r="AO748" s="3"/>
      <c r="AP748" s="1">
        <f t="shared" si="229"/>
        <v>10</v>
      </c>
      <c r="AQ748" s="1">
        <f t="shared" si="230"/>
        <v>10</v>
      </c>
      <c r="AR748" s="1">
        <f t="shared" si="231"/>
        <v>10</v>
      </c>
      <c r="AS748" s="1">
        <f t="shared" si="232"/>
        <v>10</v>
      </c>
      <c r="AT748" s="1">
        <f t="shared" si="233"/>
        <v>9</v>
      </c>
      <c r="AU748" s="1">
        <f t="shared" si="234"/>
        <v>7</v>
      </c>
      <c r="AV748" s="1">
        <f t="shared" si="235"/>
        <v>7</v>
      </c>
      <c r="AW748" s="1">
        <f t="shared" si="236"/>
        <v>6</v>
      </c>
      <c r="AX748" s="1">
        <f t="shared" si="237"/>
        <v>7</v>
      </c>
      <c r="AY748" s="1">
        <f t="shared" si="238"/>
        <v>7</v>
      </c>
      <c r="AZ748" s="1">
        <f t="shared" si="239"/>
        <v>10</v>
      </c>
      <c r="BA748" s="1">
        <f t="shared" si="240"/>
        <v>10</v>
      </c>
      <c r="BB748" s="1">
        <f t="shared" si="241"/>
        <v>8</v>
      </c>
      <c r="BC748" s="21">
        <f t="shared" si="226"/>
        <v>9.8000000000000007</v>
      </c>
      <c r="BD748" s="21">
        <f t="shared" si="227"/>
        <v>6.833333333333333</v>
      </c>
      <c r="BE748" s="21">
        <f t="shared" si="228"/>
        <v>8.5</v>
      </c>
      <c r="BF748" s="21">
        <f t="shared" si="242"/>
        <v>8.7666666666666675</v>
      </c>
      <c r="BG748" s="3" t="s">
        <v>6383</v>
      </c>
    </row>
    <row r="749" spans="1:59" ht="13" x14ac:dyDescent="0.15">
      <c r="A749" s="2">
        <v>43327.530598287034</v>
      </c>
      <c r="B749" s="3" t="s">
        <v>29</v>
      </c>
      <c r="C749" s="3" t="s">
        <v>6451</v>
      </c>
      <c r="D749" s="3" t="s">
        <v>6383</v>
      </c>
      <c r="E749" s="58" t="s">
        <v>5469</v>
      </c>
      <c r="F749" s="3" t="s">
        <v>178</v>
      </c>
      <c r="G749" s="3" t="s">
        <v>6463</v>
      </c>
      <c r="H749" s="3" t="s">
        <v>35</v>
      </c>
      <c r="I749" s="3">
        <v>6</v>
      </c>
      <c r="J749" s="3" t="s">
        <v>6464</v>
      </c>
      <c r="K749" s="3">
        <v>9</v>
      </c>
      <c r="L749" s="3">
        <v>5</v>
      </c>
      <c r="M749" s="3">
        <v>4</v>
      </c>
      <c r="N749" s="3" t="s">
        <v>6465</v>
      </c>
      <c r="O749" s="3">
        <v>8</v>
      </c>
      <c r="P749" s="3" t="s">
        <v>6466</v>
      </c>
      <c r="Q749" s="3">
        <v>7</v>
      </c>
      <c r="R749" s="3" t="s">
        <v>6467</v>
      </c>
      <c r="S749" s="3">
        <v>6</v>
      </c>
      <c r="T749" s="3" t="s">
        <v>6468</v>
      </c>
      <c r="U749" s="3" t="s">
        <v>46</v>
      </c>
      <c r="V749" s="3" t="s">
        <v>6469</v>
      </c>
      <c r="W749" s="3">
        <v>7</v>
      </c>
      <c r="X749" s="3" t="s">
        <v>6470</v>
      </c>
      <c r="Y749" s="3">
        <v>3</v>
      </c>
      <c r="Z749" s="3" t="s">
        <v>6471</v>
      </c>
      <c r="AA749" s="3">
        <v>7</v>
      </c>
      <c r="AB749" s="3">
        <v>70</v>
      </c>
      <c r="AC749" s="3" t="s">
        <v>6472</v>
      </c>
      <c r="AD749" s="3">
        <v>7</v>
      </c>
      <c r="AE749" s="3" t="s">
        <v>6473</v>
      </c>
      <c r="AF749" s="3">
        <v>4</v>
      </c>
      <c r="AG749" s="3" t="s">
        <v>6474</v>
      </c>
      <c r="AH749" s="3">
        <v>4</v>
      </c>
      <c r="AI749" s="3">
        <v>9</v>
      </c>
      <c r="AJ749" s="3" t="s">
        <v>6475</v>
      </c>
      <c r="AK749" s="3">
        <v>7</v>
      </c>
      <c r="AL749" s="3" t="s">
        <v>6476</v>
      </c>
      <c r="AM749" s="3" t="s">
        <v>6477</v>
      </c>
      <c r="AN749" s="3"/>
      <c r="AO749" s="3"/>
      <c r="AP749" s="1">
        <f t="shared" si="229"/>
        <v>6</v>
      </c>
      <c r="AQ749" s="1">
        <f t="shared" si="230"/>
        <v>9</v>
      </c>
      <c r="AR749" s="1">
        <f t="shared" si="231"/>
        <v>8</v>
      </c>
      <c r="AS749" s="1">
        <f t="shared" si="232"/>
        <v>7</v>
      </c>
      <c r="AT749" s="1">
        <f t="shared" si="233"/>
        <v>6</v>
      </c>
      <c r="AU749" s="1">
        <f t="shared" si="234"/>
        <v>5</v>
      </c>
      <c r="AV749" s="1">
        <f t="shared" si="235"/>
        <v>7</v>
      </c>
      <c r="AW749" s="1">
        <f t="shared" si="236"/>
        <v>3</v>
      </c>
      <c r="AX749" s="1">
        <f t="shared" si="237"/>
        <v>7</v>
      </c>
      <c r="AY749" s="1">
        <f t="shared" si="238"/>
        <v>7</v>
      </c>
      <c r="AZ749" s="1">
        <f t="shared" si="239"/>
        <v>4</v>
      </c>
      <c r="BA749" s="1">
        <f t="shared" si="240"/>
        <v>4</v>
      </c>
      <c r="BB749" s="1">
        <f t="shared" si="241"/>
        <v>7</v>
      </c>
      <c r="BC749" s="21">
        <f t="shared" si="226"/>
        <v>7.2</v>
      </c>
      <c r="BD749" s="21">
        <f t="shared" si="227"/>
        <v>5.333333333333333</v>
      </c>
      <c r="BE749" s="21">
        <f t="shared" si="228"/>
        <v>5.5</v>
      </c>
      <c r="BF749" s="21">
        <f t="shared" si="242"/>
        <v>6.4666666666666668</v>
      </c>
      <c r="BG749" s="3" t="s">
        <v>6383</v>
      </c>
    </row>
    <row r="750" spans="1:59" ht="13" x14ac:dyDescent="0.15">
      <c r="A750" s="2">
        <v>43327.872576932874</v>
      </c>
      <c r="B750" s="3" t="s">
        <v>29</v>
      </c>
      <c r="C750" s="3" t="s">
        <v>6638</v>
      </c>
      <c r="D750" s="3" t="s">
        <v>6383</v>
      </c>
      <c r="E750" s="58" t="s">
        <v>5469</v>
      </c>
      <c r="F750" s="3" t="s">
        <v>64</v>
      </c>
      <c r="G750" s="3" t="s">
        <v>6478</v>
      </c>
      <c r="H750" s="3" t="s">
        <v>66</v>
      </c>
      <c r="I750" s="3" t="s">
        <v>36</v>
      </c>
      <c r="J750" s="3" t="s">
        <v>6479</v>
      </c>
      <c r="K750" s="3" t="s">
        <v>68</v>
      </c>
      <c r="L750" s="3">
        <v>4</v>
      </c>
      <c r="M750" s="4">
        <v>1.5</v>
      </c>
      <c r="N750" s="3" t="s">
        <v>6480</v>
      </c>
      <c r="O750" s="3" t="s">
        <v>87</v>
      </c>
      <c r="P750" s="3" t="s">
        <v>6481</v>
      </c>
      <c r="Q750" s="3">
        <v>7</v>
      </c>
      <c r="R750" s="3" t="s">
        <v>6482</v>
      </c>
      <c r="S750" s="3">
        <v>1</v>
      </c>
      <c r="T750" s="3" t="s">
        <v>6483</v>
      </c>
      <c r="U750" s="3">
        <v>8</v>
      </c>
      <c r="V750" s="3" t="s">
        <v>6484</v>
      </c>
      <c r="W750" s="3">
        <v>4</v>
      </c>
      <c r="X750" s="3" t="s">
        <v>6485</v>
      </c>
      <c r="Y750" s="3" t="s">
        <v>50</v>
      </c>
      <c r="Z750" s="5"/>
      <c r="AA750" s="3">
        <v>6</v>
      </c>
      <c r="AB750" s="3">
        <v>68</v>
      </c>
      <c r="AC750" s="3" t="s">
        <v>6486</v>
      </c>
      <c r="AD750" s="3">
        <v>4</v>
      </c>
      <c r="AE750" s="3" t="s">
        <v>6487</v>
      </c>
      <c r="AF750" s="3" t="s">
        <v>552</v>
      </c>
      <c r="AG750" s="5"/>
      <c r="AH750" s="3">
        <v>6</v>
      </c>
      <c r="AI750" s="3">
        <v>42</v>
      </c>
      <c r="AJ750" s="3" t="s">
        <v>6488</v>
      </c>
      <c r="AK750" s="3">
        <v>3</v>
      </c>
      <c r="AL750" s="3" t="s">
        <v>6489</v>
      </c>
      <c r="AM750" s="3" t="s">
        <v>6490</v>
      </c>
      <c r="AN750" s="3"/>
      <c r="AO750" s="3"/>
      <c r="AP750" s="1">
        <f t="shared" si="229"/>
        <v>5</v>
      </c>
      <c r="AQ750" s="1">
        <f t="shared" si="230"/>
        <v>10</v>
      </c>
      <c r="AR750" s="1">
        <f t="shared" si="231"/>
        <v>10</v>
      </c>
      <c r="AS750" s="1">
        <f t="shared" si="232"/>
        <v>7</v>
      </c>
      <c r="AT750" s="1">
        <f t="shared" si="233"/>
        <v>1</v>
      </c>
      <c r="AU750" s="1">
        <f t="shared" si="234"/>
        <v>8</v>
      </c>
      <c r="AV750" s="1">
        <f t="shared" si="235"/>
        <v>4</v>
      </c>
      <c r="AW750" s="1">
        <f t="shared" si="236"/>
        <v>0</v>
      </c>
      <c r="AX750" s="1">
        <f t="shared" si="237"/>
        <v>6</v>
      </c>
      <c r="AY750" s="1">
        <f t="shared" si="238"/>
        <v>4</v>
      </c>
      <c r="AZ750" s="1">
        <f t="shared" si="239"/>
        <v>0</v>
      </c>
      <c r="BA750" s="1">
        <f t="shared" si="240"/>
        <v>6</v>
      </c>
      <c r="BB750" s="1">
        <f t="shared" si="241"/>
        <v>3</v>
      </c>
      <c r="BC750" s="21">
        <f t="shared" si="226"/>
        <v>6.6</v>
      </c>
      <c r="BD750" s="21">
        <f t="shared" si="227"/>
        <v>5.333333333333333</v>
      </c>
      <c r="BE750" s="21">
        <f t="shared" si="228"/>
        <v>4.666666666666667</v>
      </c>
      <c r="BF750" s="21">
        <f>((AP750*3)+(AQ750*3)+(AR750*3)+(AS750*3)+(AT750*3)+(AU750*3)+(AV750*2)+(AW750*1)+(AX750*2)+(AY750*1)+(AZ750*1)+(BA750*2)+(BB750*3))/30</f>
        <v>5.6</v>
      </c>
      <c r="BG750" s="3" t="s">
        <v>6383</v>
      </c>
    </row>
    <row r="751" spans="1:59" ht="13" x14ac:dyDescent="0.15">
      <c r="A751" s="2">
        <v>43327.886115891204</v>
      </c>
      <c r="B751" s="3" t="s">
        <v>29</v>
      </c>
      <c r="C751" s="3" t="s">
        <v>6638</v>
      </c>
      <c r="D751" s="3" t="s">
        <v>6383</v>
      </c>
      <c r="E751" s="58" t="s">
        <v>5469</v>
      </c>
      <c r="F751" s="3" t="s">
        <v>64</v>
      </c>
      <c r="G751" s="3" t="s">
        <v>6491</v>
      </c>
      <c r="H751" s="3" t="s">
        <v>66</v>
      </c>
      <c r="I751" s="3" t="s">
        <v>36</v>
      </c>
      <c r="J751" s="3" t="s">
        <v>6492</v>
      </c>
      <c r="K751" s="3" t="s">
        <v>38</v>
      </c>
      <c r="L751" s="3">
        <v>2</v>
      </c>
      <c r="M751" s="4">
        <v>1.2</v>
      </c>
      <c r="N751" s="3" t="s">
        <v>6493</v>
      </c>
      <c r="O751" s="3" t="s">
        <v>87</v>
      </c>
      <c r="P751" s="3" t="s">
        <v>6494</v>
      </c>
      <c r="Q751" s="3">
        <v>6</v>
      </c>
      <c r="R751" s="3" t="s">
        <v>6495</v>
      </c>
      <c r="S751" s="3" t="s">
        <v>44</v>
      </c>
      <c r="T751" s="3" t="s">
        <v>6496</v>
      </c>
      <c r="U751" s="3" t="s">
        <v>46</v>
      </c>
      <c r="V751" s="3" t="s">
        <v>6497</v>
      </c>
      <c r="W751" s="3" t="s">
        <v>74</v>
      </c>
      <c r="X751" s="3" t="s">
        <v>6498</v>
      </c>
      <c r="Y751" s="3">
        <v>1</v>
      </c>
      <c r="Z751" s="3" t="s">
        <v>6499</v>
      </c>
      <c r="AA751" s="3">
        <v>2</v>
      </c>
      <c r="AB751" s="3">
        <v>80</v>
      </c>
      <c r="AC751" s="3" t="s">
        <v>6500</v>
      </c>
      <c r="AD751" s="3">
        <v>3</v>
      </c>
      <c r="AE751" s="3" t="s">
        <v>6501</v>
      </c>
      <c r="AF751" s="3" t="s">
        <v>552</v>
      </c>
      <c r="AG751" s="5"/>
      <c r="AH751" s="3" t="s">
        <v>197</v>
      </c>
      <c r="AI751" s="3">
        <v>6</v>
      </c>
      <c r="AJ751" s="3" t="s">
        <v>6502</v>
      </c>
      <c r="AK751" s="3">
        <v>1</v>
      </c>
      <c r="AL751" s="3" t="s">
        <v>6503</v>
      </c>
      <c r="AM751" s="3" t="s">
        <v>6504</v>
      </c>
      <c r="AN751" s="3"/>
      <c r="AO751" s="3"/>
      <c r="AP751" s="1">
        <f t="shared" si="229"/>
        <v>5</v>
      </c>
      <c r="AQ751" s="1">
        <f t="shared" si="230"/>
        <v>5</v>
      </c>
      <c r="AR751" s="1">
        <f t="shared" si="231"/>
        <v>10</v>
      </c>
      <c r="AS751" s="1">
        <f t="shared" si="232"/>
        <v>6</v>
      </c>
      <c r="AT751" s="1">
        <f t="shared" si="233"/>
        <v>5</v>
      </c>
      <c r="AU751" s="1">
        <f t="shared" si="234"/>
        <v>5</v>
      </c>
      <c r="AV751" s="1">
        <f t="shared" si="235"/>
        <v>5</v>
      </c>
      <c r="AW751" s="1">
        <f t="shared" si="236"/>
        <v>1</v>
      </c>
      <c r="AX751" s="1">
        <f t="shared" si="237"/>
        <v>2</v>
      </c>
      <c r="AY751" s="1">
        <f t="shared" si="238"/>
        <v>3</v>
      </c>
      <c r="AZ751" s="1">
        <f t="shared" si="239"/>
        <v>0</v>
      </c>
      <c r="BA751" s="1">
        <f t="shared" si="240"/>
        <v>5</v>
      </c>
      <c r="BB751" s="1">
        <f t="shared" si="241"/>
        <v>1</v>
      </c>
      <c r="BC751" s="21">
        <f t="shared" si="226"/>
        <v>6.2</v>
      </c>
      <c r="BD751" s="21">
        <f t="shared" si="227"/>
        <v>4.333333333333333</v>
      </c>
      <c r="BE751" s="21">
        <f t="shared" si="228"/>
        <v>2.8333333333333335</v>
      </c>
      <c r="BF751" s="21">
        <f t="shared" si="242"/>
        <v>4.6333333333333337</v>
      </c>
      <c r="BG751" s="3" t="s">
        <v>6383</v>
      </c>
    </row>
    <row r="752" spans="1:59" ht="13" x14ac:dyDescent="0.15">
      <c r="A752" s="2">
        <v>43327.902581076385</v>
      </c>
      <c r="B752" s="3" t="s">
        <v>29</v>
      </c>
      <c r="C752" s="3" t="s">
        <v>6451</v>
      </c>
      <c r="D752" s="3" t="s">
        <v>6383</v>
      </c>
      <c r="E752" s="58" t="s">
        <v>5469</v>
      </c>
      <c r="F752" s="3" t="s">
        <v>113</v>
      </c>
      <c r="G752" s="3" t="s">
        <v>6505</v>
      </c>
      <c r="H752" s="3" t="s">
        <v>66</v>
      </c>
      <c r="I752" s="3">
        <v>4</v>
      </c>
      <c r="J752" s="3" t="s">
        <v>6506</v>
      </c>
      <c r="K752" s="3">
        <v>8</v>
      </c>
      <c r="L752" s="3">
        <v>4</v>
      </c>
      <c r="M752" s="3">
        <v>3</v>
      </c>
      <c r="N752" s="3" t="s">
        <v>6507</v>
      </c>
      <c r="O752" s="3" t="s">
        <v>87</v>
      </c>
      <c r="P752" s="5"/>
      <c r="Q752" s="3">
        <v>7</v>
      </c>
      <c r="R752" s="3" t="s">
        <v>6508</v>
      </c>
      <c r="S752" s="3">
        <v>3</v>
      </c>
      <c r="T752" s="3" t="s">
        <v>6509</v>
      </c>
      <c r="U752" s="3" t="s">
        <v>46</v>
      </c>
      <c r="V752" s="3" t="s">
        <v>6510</v>
      </c>
      <c r="W752" s="3">
        <v>6</v>
      </c>
      <c r="X752" s="3" t="s">
        <v>6511</v>
      </c>
      <c r="Y752" s="3" t="s">
        <v>92</v>
      </c>
      <c r="Z752" s="3" t="s">
        <v>6512</v>
      </c>
      <c r="AA752" s="3" t="s">
        <v>52</v>
      </c>
      <c r="AB752" s="3">
        <v>73</v>
      </c>
      <c r="AC752" s="3" t="s">
        <v>6513</v>
      </c>
      <c r="AD752" s="3">
        <v>3</v>
      </c>
      <c r="AE752" s="3" t="s">
        <v>6514</v>
      </c>
      <c r="AF752" s="3">
        <v>3</v>
      </c>
      <c r="AG752" s="3" t="s">
        <v>6515</v>
      </c>
      <c r="AH752" s="3" t="s">
        <v>58</v>
      </c>
      <c r="AI752" s="3">
        <v>1</v>
      </c>
      <c r="AJ752" s="3" t="s">
        <v>6516</v>
      </c>
      <c r="AK752" s="3">
        <v>4</v>
      </c>
      <c r="AL752" s="3" t="s">
        <v>6517</v>
      </c>
      <c r="AM752" s="5"/>
      <c r="AN752" s="5"/>
      <c r="AO752" s="5"/>
      <c r="AP752" s="1">
        <f t="shared" si="229"/>
        <v>4</v>
      </c>
      <c r="AQ752" s="1">
        <f t="shared" si="230"/>
        <v>8</v>
      </c>
      <c r="AR752" s="1">
        <f t="shared" si="231"/>
        <v>10</v>
      </c>
      <c r="AS752" s="1">
        <f t="shared" si="232"/>
        <v>7</v>
      </c>
      <c r="AT752" s="1">
        <f t="shared" si="233"/>
        <v>3</v>
      </c>
      <c r="AU752" s="1">
        <f t="shared" si="234"/>
        <v>5</v>
      </c>
      <c r="AV752" s="1">
        <f t="shared" si="235"/>
        <v>6</v>
      </c>
      <c r="AW752" s="1">
        <f t="shared" si="236"/>
        <v>5</v>
      </c>
      <c r="AX752" s="1">
        <f t="shared" si="237"/>
        <v>5</v>
      </c>
      <c r="AY752" s="1">
        <f t="shared" si="238"/>
        <v>3</v>
      </c>
      <c r="AZ752" s="1">
        <f t="shared" si="239"/>
        <v>3</v>
      </c>
      <c r="BA752" s="1">
        <f t="shared" si="240"/>
        <v>0</v>
      </c>
      <c r="BB752" s="1">
        <f t="shared" si="241"/>
        <v>4</v>
      </c>
      <c r="BC752" s="21">
        <f t="shared" si="226"/>
        <v>6.4</v>
      </c>
      <c r="BD752" s="21">
        <f t="shared" si="227"/>
        <v>5.333333333333333</v>
      </c>
      <c r="BE752" s="21">
        <f t="shared" si="228"/>
        <v>2.6666666666666665</v>
      </c>
      <c r="BF752" s="21">
        <f t="shared" si="242"/>
        <v>5.2</v>
      </c>
      <c r="BG752" s="3" t="s">
        <v>6383</v>
      </c>
    </row>
    <row r="753" spans="1:59" ht="13" x14ac:dyDescent="0.15">
      <c r="A753" s="2">
        <v>43329.536017546299</v>
      </c>
      <c r="B753" s="3" t="s">
        <v>29</v>
      </c>
      <c r="C753" s="3" t="s">
        <v>6638</v>
      </c>
      <c r="D753" s="3" t="s">
        <v>6383</v>
      </c>
      <c r="E753" s="58" t="s">
        <v>5469</v>
      </c>
      <c r="F753" s="3" t="s">
        <v>113</v>
      </c>
      <c r="G753" s="3" t="s">
        <v>6518</v>
      </c>
      <c r="H753" s="3" t="s">
        <v>66</v>
      </c>
      <c r="I753" s="3">
        <v>2</v>
      </c>
      <c r="J753" s="3" t="s">
        <v>6519</v>
      </c>
      <c r="K753" s="3">
        <v>3</v>
      </c>
      <c r="L753" s="3">
        <v>0.7</v>
      </c>
      <c r="M753" s="3">
        <v>0.6</v>
      </c>
      <c r="N753" s="3" t="s">
        <v>6520</v>
      </c>
      <c r="O753" s="3">
        <v>7</v>
      </c>
      <c r="P753" s="3" t="s">
        <v>6521</v>
      </c>
      <c r="Q753" s="3" t="s">
        <v>42</v>
      </c>
      <c r="R753" s="3" t="s">
        <v>6522</v>
      </c>
      <c r="S753" s="3" t="s">
        <v>90</v>
      </c>
      <c r="T753" s="5"/>
      <c r="U753" s="3">
        <v>2</v>
      </c>
      <c r="V753" s="3" t="s">
        <v>6523</v>
      </c>
      <c r="W753" s="3" t="s">
        <v>48</v>
      </c>
      <c r="X753" s="5"/>
      <c r="Y753" s="3" t="s">
        <v>50</v>
      </c>
      <c r="Z753" s="5"/>
      <c r="AA753" s="3">
        <v>3</v>
      </c>
      <c r="AB753" s="3">
        <v>85</v>
      </c>
      <c r="AC753" s="3" t="s">
        <v>6524</v>
      </c>
      <c r="AD753" s="3">
        <v>3</v>
      </c>
      <c r="AE753" s="3" t="s">
        <v>6525</v>
      </c>
      <c r="AF753" s="3" t="s">
        <v>552</v>
      </c>
      <c r="AG753" s="5"/>
      <c r="AH753" s="3">
        <v>1</v>
      </c>
      <c r="AI753" s="3">
        <v>2</v>
      </c>
      <c r="AJ753" s="3" t="s">
        <v>6526</v>
      </c>
      <c r="AK753" s="3" t="s">
        <v>574</v>
      </c>
      <c r="AL753" s="3" t="s">
        <v>6527</v>
      </c>
      <c r="AM753" s="3" t="s">
        <v>6528</v>
      </c>
      <c r="AN753" s="3"/>
      <c r="AO753" s="3"/>
      <c r="AP753" s="1">
        <f t="shared" si="229"/>
        <v>2</v>
      </c>
      <c r="AQ753" s="1">
        <f t="shared" si="230"/>
        <v>3</v>
      </c>
      <c r="AR753" s="1">
        <f t="shared" si="231"/>
        <v>7</v>
      </c>
      <c r="AS753" s="1">
        <f t="shared" si="232"/>
        <v>5</v>
      </c>
      <c r="AT753" s="1">
        <f t="shared" si="233"/>
        <v>0</v>
      </c>
      <c r="AU753" s="1">
        <f t="shared" si="234"/>
        <v>2</v>
      </c>
      <c r="AV753" s="1">
        <f t="shared" si="235"/>
        <v>0</v>
      </c>
      <c r="AW753" s="1">
        <f t="shared" si="236"/>
        <v>0</v>
      </c>
      <c r="AX753" s="1">
        <f t="shared" si="237"/>
        <v>3</v>
      </c>
      <c r="AY753" s="1">
        <f t="shared" si="238"/>
        <v>3</v>
      </c>
      <c r="AZ753" s="1">
        <f t="shared" si="239"/>
        <v>0</v>
      </c>
      <c r="BA753" s="1">
        <f t="shared" si="240"/>
        <v>1</v>
      </c>
      <c r="BB753" s="1">
        <f t="shared" si="241"/>
        <v>0</v>
      </c>
      <c r="BC753" s="21">
        <f t="shared" si="226"/>
        <v>3.4</v>
      </c>
      <c r="BD753" s="21">
        <f t="shared" si="227"/>
        <v>1</v>
      </c>
      <c r="BE753" s="21">
        <f t="shared" si="228"/>
        <v>1.8333333333333333</v>
      </c>
      <c r="BF753" s="21">
        <f t="shared" si="242"/>
        <v>2.2666666666666666</v>
      </c>
      <c r="BG753" s="3" t="s">
        <v>6383</v>
      </c>
    </row>
    <row r="754" spans="1:59" ht="13" x14ac:dyDescent="0.15">
      <c r="A754" s="2">
        <v>43333.639415844911</v>
      </c>
      <c r="B754" s="3" t="s">
        <v>29</v>
      </c>
      <c r="C754" s="3" t="s">
        <v>6638</v>
      </c>
      <c r="D754" s="3" t="s">
        <v>6383</v>
      </c>
      <c r="E754" s="58" t="s">
        <v>5469</v>
      </c>
      <c r="F754" s="3" t="s">
        <v>147</v>
      </c>
      <c r="G754" s="3" t="s">
        <v>6529</v>
      </c>
      <c r="H754" s="3" t="s">
        <v>66</v>
      </c>
      <c r="I754" s="3">
        <v>8</v>
      </c>
      <c r="J754" s="3" t="s">
        <v>6530</v>
      </c>
      <c r="K754" s="3">
        <v>8</v>
      </c>
      <c r="L754" s="3">
        <v>3</v>
      </c>
      <c r="M754" s="4">
        <v>1.5</v>
      </c>
      <c r="N754" s="3" t="s">
        <v>6531</v>
      </c>
      <c r="O754" s="3">
        <v>9</v>
      </c>
      <c r="P754" s="3" t="s">
        <v>6532</v>
      </c>
      <c r="Q754" s="3" t="s">
        <v>226</v>
      </c>
      <c r="R754" s="5"/>
      <c r="S754" s="3">
        <v>7</v>
      </c>
      <c r="T754" s="3" t="s">
        <v>6533</v>
      </c>
      <c r="U754" s="3">
        <v>6</v>
      </c>
      <c r="V754" s="3" t="s">
        <v>6534</v>
      </c>
      <c r="W754" s="3" t="s">
        <v>74</v>
      </c>
      <c r="X754" s="3" t="s">
        <v>6535</v>
      </c>
      <c r="Y754" s="3">
        <v>2</v>
      </c>
      <c r="Z754" s="3" t="s">
        <v>6536</v>
      </c>
      <c r="AA754" s="3">
        <v>7</v>
      </c>
      <c r="AB754" s="3">
        <v>60</v>
      </c>
      <c r="AC754" s="3" t="s">
        <v>6537</v>
      </c>
      <c r="AD754" s="3">
        <v>6</v>
      </c>
      <c r="AE754" s="3" t="s">
        <v>6538</v>
      </c>
      <c r="AF754" s="3">
        <v>7</v>
      </c>
      <c r="AG754" s="3" t="s">
        <v>6539</v>
      </c>
      <c r="AH754" s="3">
        <v>8</v>
      </c>
      <c r="AI754" s="3">
        <v>35</v>
      </c>
      <c r="AJ754" s="5"/>
      <c r="AK754" s="3" t="s">
        <v>60</v>
      </c>
      <c r="AL754" s="5"/>
      <c r="AM754" s="3" t="s">
        <v>6540</v>
      </c>
      <c r="AN754" s="3"/>
      <c r="AO754" s="3"/>
      <c r="AP754" s="1">
        <f t="shared" si="229"/>
        <v>8</v>
      </c>
      <c r="AQ754" s="1">
        <f t="shared" si="230"/>
        <v>8</v>
      </c>
      <c r="AR754" s="1">
        <f t="shared" si="231"/>
        <v>9</v>
      </c>
      <c r="AS754" s="1">
        <f t="shared" si="232"/>
        <v>10</v>
      </c>
      <c r="AT754" s="1">
        <f t="shared" si="233"/>
        <v>7</v>
      </c>
      <c r="AU754" s="1">
        <f t="shared" si="234"/>
        <v>6</v>
      </c>
      <c r="AV754" s="1">
        <f t="shared" si="235"/>
        <v>5</v>
      </c>
      <c r="AW754" s="1">
        <f t="shared" si="236"/>
        <v>2</v>
      </c>
      <c r="AX754" s="1">
        <f t="shared" si="237"/>
        <v>7</v>
      </c>
      <c r="AY754" s="1">
        <f t="shared" si="238"/>
        <v>6</v>
      </c>
      <c r="AZ754" s="1">
        <f t="shared" si="239"/>
        <v>7</v>
      </c>
      <c r="BA754" s="1">
        <f t="shared" si="240"/>
        <v>8</v>
      </c>
      <c r="BB754" s="1">
        <f t="shared" si="241"/>
        <v>10</v>
      </c>
      <c r="BC754" s="21">
        <f t="shared" si="226"/>
        <v>8.4</v>
      </c>
      <c r="BD754" s="21">
        <f t="shared" si="227"/>
        <v>5</v>
      </c>
      <c r="BE754" s="21">
        <f t="shared" si="228"/>
        <v>7.166666666666667</v>
      </c>
      <c r="BF754" s="21">
        <f t="shared" si="242"/>
        <v>7.6333333333333337</v>
      </c>
      <c r="BG754" s="3" t="s">
        <v>6383</v>
      </c>
    </row>
    <row r="755" spans="1:59" ht="13" x14ac:dyDescent="0.15">
      <c r="A755" s="2">
        <v>43333.782272407407</v>
      </c>
      <c r="B755" s="3" t="s">
        <v>29</v>
      </c>
      <c r="C755" s="3" t="s">
        <v>6451</v>
      </c>
      <c r="D755" s="3" t="s">
        <v>6383</v>
      </c>
      <c r="E755" s="58" t="s">
        <v>5469</v>
      </c>
      <c r="F755" s="3" t="s">
        <v>187</v>
      </c>
      <c r="G755" s="3" t="s">
        <v>6541</v>
      </c>
      <c r="H755" s="3" t="s">
        <v>66</v>
      </c>
      <c r="I755" s="3">
        <v>3</v>
      </c>
      <c r="J755" s="3" t="s">
        <v>6542</v>
      </c>
      <c r="K755" s="3">
        <v>9</v>
      </c>
      <c r="L755" s="3">
        <v>3</v>
      </c>
      <c r="M755" s="3">
        <v>1.7</v>
      </c>
      <c r="N755" s="3" t="s">
        <v>6543</v>
      </c>
      <c r="O755" s="3" t="s">
        <v>87</v>
      </c>
      <c r="P755" s="5"/>
      <c r="Q755" s="3">
        <v>7</v>
      </c>
      <c r="R755" s="3" t="s">
        <v>6544</v>
      </c>
      <c r="S755" s="3">
        <v>8</v>
      </c>
      <c r="T755" s="3" t="s">
        <v>6545</v>
      </c>
      <c r="U755" s="3">
        <v>8</v>
      </c>
      <c r="V755" s="3" t="s">
        <v>6546</v>
      </c>
      <c r="W755" s="3">
        <v>7</v>
      </c>
      <c r="X755" s="3" t="s">
        <v>6547</v>
      </c>
      <c r="Y755" s="3" t="s">
        <v>50</v>
      </c>
      <c r="Z755" s="5"/>
      <c r="AA755" s="3" t="s">
        <v>52</v>
      </c>
      <c r="AB755" s="3">
        <v>75</v>
      </c>
      <c r="AC755" s="5"/>
      <c r="AD755" s="3" t="s">
        <v>54</v>
      </c>
      <c r="AE755" s="3" t="s">
        <v>6548</v>
      </c>
      <c r="AF755" s="3" t="s">
        <v>552</v>
      </c>
      <c r="AG755" s="5"/>
      <c r="AH755" s="3">
        <v>6</v>
      </c>
      <c r="AI755" s="3">
        <v>11</v>
      </c>
      <c r="AJ755" s="3" t="s">
        <v>6549</v>
      </c>
      <c r="AK755" s="3">
        <v>4</v>
      </c>
      <c r="AL755" s="3" t="s">
        <v>6550</v>
      </c>
      <c r="AM755" s="3" t="s">
        <v>6551</v>
      </c>
      <c r="AN755" s="3"/>
      <c r="AO755" s="3"/>
      <c r="AP755" s="1">
        <f t="shared" si="229"/>
        <v>3</v>
      </c>
      <c r="AQ755" s="1">
        <f t="shared" si="230"/>
        <v>9</v>
      </c>
      <c r="AR755" s="1">
        <f t="shared" si="231"/>
        <v>10</v>
      </c>
      <c r="AS755" s="1">
        <f t="shared" si="232"/>
        <v>7</v>
      </c>
      <c r="AT755" s="1">
        <f t="shared" si="233"/>
        <v>8</v>
      </c>
      <c r="AU755" s="1">
        <f t="shared" si="234"/>
        <v>8</v>
      </c>
      <c r="AV755" s="1">
        <f t="shared" si="235"/>
        <v>7</v>
      </c>
      <c r="AW755" s="1">
        <f t="shared" si="236"/>
        <v>0</v>
      </c>
      <c r="AX755" s="1">
        <f t="shared" si="237"/>
        <v>5</v>
      </c>
      <c r="AY755" s="1">
        <f t="shared" si="238"/>
        <v>5</v>
      </c>
      <c r="AZ755" s="1">
        <f t="shared" si="239"/>
        <v>0</v>
      </c>
      <c r="BA755" s="1">
        <f t="shared" si="240"/>
        <v>6</v>
      </c>
      <c r="BB755" s="1">
        <f t="shared" si="241"/>
        <v>4</v>
      </c>
      <c r="BC755" s="21">
        <f t="shared" si="226"/>
        <v>7.4</v>
      </c>
      <c r="BD755" s="21">
        <f t="shared" si="227"/>
        <v>6.333333333333333</v>
      </c>
      <c r="BE755" s="21">
        <f t="shared" si="228"/>
        <v>4.5</v>
      </c>
      <c r="BF755" s="21">
        <f t="shared" si="242"/>
        <v>6.2666666666666666</v>
      </c>
      <c r="BG755" s="3" t="s">
        <v>6383</v>
      </c>
    </row>
    <row r="756" spans="1:59" ht="13" x14ac:dyDescent="0.15">
      <c r="A756" s="2">
        <v>43343.64314857639</v>
      </c>
      <c r="B756" s="3" t="s">
        <v>29</v>
      </c>
      <c r="C756" s="3" t="s">
        <v>981</v>
      </c>
      <c r="D756" s="3" t="s">
        <v>6383</v>
      </c>
      <c r="E756" s="58" t="s">
        <v>5469</v>
      </c>
      <c r="F756" s="3" t="s">
        <v>100</v>
      </c>
      <c r="G756" s="3" t="s">
        <v>6552</v>
      </c>
      <c r="H756" s="3" t="s">
        <v>264</v>
      </c>
      <c r="I756" s="3">
        <v>9</v>
      </c>
      <c r="J756" s="3" t="s">
        <v>6553</v>
      </c>
      <c r="K756" s="3" t="s">
        <v>68</v>
      </c>
      <c r="L756" s="4">
        <v>4.8</v>
      </c>
      <c r="M756" s="3">
        <v>3</v>
      </c>
      <c r="N756" s="3" t="s">
        <v>6554</v>
      </c>
      <c r="O756" s="3" t="s">
        <v>87</v>
      </c>
      <c r="P756" s="5"/>
      <c r="Q756" s="3" t="s">
        <v>226</v>
      </c>
      <c r="R756" s="3" t="s">
        <v>6555</v>
      </c>
      <c r="S756" s="3" t="s">
        <v>560</v>
      </c>
      <c r="T756" s="5"/>
      <c r="U756" s="3">
        <v>7</v>
      </c>
      <c r="V756" s="3" t="s">
        <v>6556</v>
      </c>
      <c r="W756" s="3" t="s">
        <v>74</v>
      </c>
      <c r="X756" s="5"/>
      <c r="Y756" s="3" t="s">
        <v>50</v>
      </c>
      <c r="Z756" s="5"/>
      <c r="AA756" s="3">
        <v>8</v>
      </c>
      <c r="AB756" s="3">
        <v>52</v>
      </c>
      <c r="AC756" s="3" t="s">
        <v>6557</v>
      </c>
      <c r="AD756" s="3">
        <v>7</v>
      </c>
      <c r="AE756" s="5"/>
      <c r="AF756" s="3" t="s">
        <v>56</v>
      </c>
      <c r="AG756" s="3" t="s">
        <v>6558</v>
      </c>
      <c r="AH756" s="3">
        <v>7</v>
      </c>
      <c r="AI756" s="3">
        <v>20</v>
      </c>
      <c r="AJ756" s="5"/>
      <c r="AK756" s="3" t="s">
        <v>60</v>
      </c>
      <c r="AL756" s="5"/>
      <c r="AM756" s="3" t="s">
        <v>6559</v>
      </c>
      <c r="AN756" s="3"/>
      <c r="AO756" s="3"/>
      <c r="AP756" s="1">
        <f t="shared" si="229"/>
        <v>9</v>
      </c>
      <c r="AQ756" s="1">
        <f t="shared" si="230"/>
        <v>10</v>
      </c>
      <c r="AR756" s="1">
        <f t="shared" si="231"/>
        <v>10</v>
      </c>
      <c r="AS756" s="1">
        <f t="shared" si="232"/>
        <v>10</v>
      </c>
      <c r="AT756" s="1">
        <f t="shared" si="233"/>
        <v>10</v>
      </c>
      <c r="AU756" s="1">
        <f t="shared" si="234"/>
        <v>7</v>
      </c>
      <c r="AV756" s="1">
        <f t="shared" si="235"/>
        <v>5</v>
      </c>
      <c r="AW756" s="1">
        <f t="shared" si="236"/>
        <v>0</v>
      </c>
      <c r="AX756" s="1">
        <f t="shared" si="237"/>
        <v>8</v>
      </c>
      <c r="AY756" s="1">
        <f t="shared" si="238"/>
        <v>7</v>
      </c>
      <c r="AZ756" s="1">
        <f t="shared" si="239"/>
        <v>5</v>
      </c>
      <c r="BA756" s="1">
        <f t="shared" si="240"/>
        <v>7</v>
      </c>
      <c r="BB756" s="1">
        <f t="shared" si="241"/>
        <v>10</v>
      </c>
      <c r="BC756" s="21">
        <f t="shared" si="226"/>
        <v>9.8000000000000007</v>
      </c>
      <c r="BD756" s="21">
        <f t="shared" si="227"/>
        <v>5.166666666666667</v>
      </c>
      <c r="BE756" s="21">
        <f t="shared" si="228"/>
        <v>7</v>
      </c>
      <c r="BF756" s="21">
        <f t="shared" si="242"/>
        <v>8.3333333333333339</v>
      </c>
      <c r="BG756" s="3" t="s">
        <v>6383</v>
      </c>
    </row>
    <row r="757" spans="1:59" ht="13" x14ac:dyDescent="0.15">
      <c r="A757" s="2">
        <v>43343.664025648148</v>
      </c>
      <c r="B757" s="3" t="s">
        <v>29</v>
      </c>
      <c r="C757" s="3" t="s">
        <v>981</v>
      </c>
      <c r="D757" s="3" t="s">
        <v>6383</v>
      </c>
      <c r="E757" s="58" t="s">
        <v>5469</v>
      </c>
      <c r="F757" s="3" t="s">
        <v>100</v>
      </c>
      <c r="G757" s="3" t="s">
        <v>6560</v>
      </c>
      <c r="H757" s="3" t="s">
        <v>35</v>
      </c>
      <c r="I757" s="3">
        <v>6</v>
      </c>
      <c r="J757" s="3" t="s">
        <v>6561</v>
      </c>
      <c r="K757" s="3">
        <v>9</v>
      </c>
      <c r="L757" s="3">
        <v>3</v>
      </c>
      <c r="M757" s="3">
        <v>1.8</v>
      </c>
      <c r="N757" s="3" t="s">
        <v>986</v>
      </c>
      <c r="O757" s="3" t="s">
        <v>87</v>
      </c>
      <c r="P757" s="5"/>
      <c r="Q757" s="3">
        <v>8</v>
      </c>
      <c r="R757" s="3" t="s">
        <v>6562</v>
      </c>
      <c r="S757" s="3">
        <v>6</v>
      </c>
      <c r="T757" s="5"/>
      <c r="U757" s="3">
        <v>8</v>
      </c>
      <c r="V757" s="3" t="s">
        <v>6563</v>
      </c>
      <c r="W757" s="3" t="s">
        <v>74</v>
      </c>
      <c r="X757" s="3" t="s">
        <v>6564</v>
      </c>
      <c r="Y757" s="3" t="s">
        <v>50</v>
      </c>
      <c r="Z757" s="5"/>
      <c r="AA757" s="3">
        <v>7</v>
      </c>
      <c r="AB757" s="3">
        <v>55</v>
      </c>
      <c r="AC757" s="3" t="s">
        <v>6565</v>
      </c>
      <c r="AD757" s="3">
        <v>6</v>
      </c>
      <c r="AE757" s="5"/>
      <c r="AF757" s="3">
        <v>2</v>
      </c>
      <c r="AG757" s="5"/>
      <c r="AH757" s="3">
        <v>7</v>
      </c>
      <c r="AI757" s="3">
        <v>30</v>
      </c>
      <c r="AJ757" s="3" t="s">
        <v>6566</v>
      </c>
      <c r="AK757" s="3">
        <v>6</v>
      </c>
      <c r="AL757" s="5"/>
      <c r="AM757" s="3" t="s">
        <v>6567</v>
      </c>
      <c r="AN757" s="3"/>
      <c r="AO757" s="3"/>
      <c r="AP757" s="1">
        <f t="shared" si="229"/>
        <v>6</v>
      </c>
      <c r="AQ757" s="1">
        <f t="shared" si="230"/>
        <v>9</v>
      </c>
      <c r="AR757" s="1">
        <f t="shared" si="231"/>
        <v>10</v>
      </c>
      <c r="AS757" s="1">
        <f t="shared" si="232"/>
        <v>8</v>
      </c>
      <c r="AT757" s="1">
        <f t="shared" si="233"/>
        <v>6</v>
      </c>
      <c r="AU757" s="1">
        <f t="shared" si="234"/>
        <v>8</v>
      </c>
      <c r="AV757" s="1">
        <f t="shared" si="235"/>
        <v>5</v>
      </c>
      <c r="AW757" s="1">
        <f t="shared" si="236"/>
        <v>0</v>
      </c>
      <c r="AX757" s="1">
        <f t="shared" si="237"/>
        <v>7</v>
      </c>
      <c r="AY757" s="1">
        <f t="shared" si="238"/>
        <v>6</v>
      </c>
      <c r="AZ757" s="1">
        <f t="shared" si="239"/>
        <v>2</v>
      </c>
      <c r="BA757" s="1">
        <f t="shared" si="240"/>
        <v>7</v>
      </c>
      <c r="BB757" s="1">
        <f t="shared" si="241"/>
        <v>6</v>
      </c>
      <c r="BC757" s="21">
        <f t="shared" si="226"/>
        <v>7.8</v>
      </c>
      <c r="BD757" s="21">
        <f t="shared" si="227"/>
        <v>5.666666666666667</v>
      </c>
      <c r="BE757" s="21">
        <f t="shared" si="228"/>
        <v>6</v>
      </c>
      <c r="BF757" s="21">
        <f t="shared" si="242"/>
        <v>6.833333333333333</v>
      </c>
      <c r="BG757" s="3" t="s">
        <v>6383</v>
      </c>
    </row>
    <row r="758" spans="1:59" ht="13" x14ac:dyDescent="0.15">
      <c r="A758" s="2">
        <v>43343.783000613425</v>
      </c>
      <c r="B758" s="3" t="s">
        <v>29</v>
      </c>
      <c r="C758" s="3" t="s">
        <v>6451</v>
      </c>
      <c r="D758" s="3" t="s">
        <v>6383</v>
      </c>
      <c r="E758" s="58" t="s">
        <v>5469</v>
      </c>
      <c r="F758" s="3" t="s">
        <v>33</v>
      </c>
      <c r="G758" s="3" t="s">
        <v>6568</v>
      </c>
      <c r="H758" s="3" t="s">
        <v>66</v>
      </c>
      <c r="I758" s="3">
        <v>9</v>
      </c>
      <c r="J758" s="3" t="s">
        <v>6569</v>
      </c>
      <c r="K758" s="3" t="s">
        <v>68</v>
      </c>
      <c r="L758" s="3">
        <v>7</v>
      </c>
      <c r="M758" s="3">
        <v>3</v>
      </c>
      <c r="N758" s="3" t="s">
        <v>6570</v>
      </c>
      <c r="O758" s="3" t="s">
        <v>87</v>
      </c>
      <c r="P758" s="5"/>
      <c r="Q758" s="3" t="s">
        <v>226</v>
      </c>
      <c r="R758" s="5"/>
      <c r="S758" s="3" t="s">
        <v>560</v>
      </c>
      <c r="T758" s="5"/>
      <c r="U758" s="3" t="s">
        <v>183</v>
      </c>
      <c r="V758" s="5"/>
      <c r="W758" s="3">
        <v>7</v>
      </c>
      <c r="X758" s="3" t="s">
        <v>6571</v>
      </c>
      <c r="Y758" s="3" t="s">
        <v>1145</v>
      </c>
      <c r="Z758" s="3" t="s">
        <v>6572</v>
      </c>
      <c r="AA758" s="3">
        <v>7</v>
      </c>
      <c r="AB758" s="3">
        <v>70</v>
      </c>
      <c r="AC758" s="3" t="s">
        <v>6573</v>
      </c>
      <c r="AD758" s="3">
        <v>7</v>
      </c>
      <c r="AE758" s="3" t="s">
        <v>6574</v>
      </c>
      <c r="AF758" s="3" t="s">
        <v>208</v>
      </c>
      <c r="AG758" s="3" t="s">
        <v>6575</v>
      </c>
      <c r="AH758" s="3" t="s">
        <v>176</v>
      </c>
      <c r="AI758" s="3">
        <v>15</v>
      </c>
      <c r="AJ758" s="3" t="s">
        <v>6576</v>
      </c>
      <c r="AK758" s="3">
        <v>7</v>
      </c>
      <c r="AL758" s="5"/>
      <c r="AM758" s="3" t="s">
        <v>6577</v>
      </c>
      <c r="AN758" s="3"/>
      <c r="AO758" s="3"/>
      <c r="AP758" s="1">
        <f t="shared" si="229"/>
        <v>9</v>
      </c>
      <c r="AQ758" s="1">
        <f t="shared" si="230"/>
        <v>10</v>
      </c>
      <c r="AR758" s="1">
        <f t="shared" si="231"/>
        <v>10</v>
      </c>
      <c r="AS758" s="1">
        <f t="shared" si="232"/>
        <v>10</v>
      </c>
      <c r="AT758" s="1">
        <f t="shared" si="233"/>
        <v>10</v>
      </c>
      <c r="AU758" s="1">
        <f t="shared" si="234"/>
        <v>10</v>
      </c>
      <c r="AV758" s="1">
        <f t="shared" si="235"/>
        <v>7</v>
      </c>
      <c r="AW758" s="1">
        <f t="shared" si="236"/>
        <v>10</v>
      </c>
      <c r="AX758" s="1">
        <f t="shared" si="237"/>
        <v>7</v>
      </c>
      <c r="AY758" s="1">
        <f t="shared" si="238"/>
        <v>7</v>
      </c>
      <c r="AZ758" s="1">
        <f t="shared" si="239"/>
        <v>10</v>
      </c>
      <c r="BA758" s="1">
        <f t="shared" si="240"/>
        <v>10</v>
      </c>
      <c r="BB758" s="1">
        <f t="shared" si="241"/>
        <v>7</v>
      </c>
      <c r="BC758" s="21">
        <f t="shared" si="226"/>
        <v>9.8000000000000007</v>
      </c>
      <c r="BD758" s="21">
        <f t="shared" si="227"/>
        <v>9</v>
      </c>
      <c r="BE758" s="21">
        <f t="shared" si="228"/>
        <v>8.5</v>
      </c>
      <c r="BF758" s="21">
        <f t="shared" si="242"/>
        <v>9.1</v>
      </c>
      <c r="BG758" s="3" t="s">
        <v>6383</v>
      </c>
    </row>
    <row r="759" spans="1:59" ht="13" x14ac:dyDescent="0.15">
      <c r="A759" s="2">
        <v>43350.515901620369</v>
      </c>
      <c r="B759" s="3" t="s">
        <v>29</v>
      </c>
      <c r="C759" s="3" t="s">
        <v>6607</v>
      </c>
      <c r="D759" s="3" t="s">
        <v>6383</v>
      </c>
      <c r="E759" s="58" t="s">
        <v>5469</v>
      </c>
      <c r="F759" s="3" t="s">
        <v>33</v>
      </c>
      <c r="G759" s="3" t="s">
        <v>6578</v>
      </c>
      <c r="H759" s="3" t="s">
        <v>35</v>
      </c>
      <c r="I759" s="3">
        <v>6</v>
      </c>
      <c r="J759" s="3" t="s">
        <v>6579</v>
      </c>
      <c r="K759" s="3">
        <v>7</v>
      </c>
      <c r="L759" s="3">
        <v>2.7</v>
      </c>
      <c r="M759" s="3">
        <v>1.2</v>
      </c>
      <c r="N759" s="3" t="s">
        <v>6580</v>
      </c>
      <c r="O759" s="3" t="s">
        <v>87</v>
      </c>
      <c r="P759" s="3" t="s">
        <v>383</v>
      </c>
      <c r="Q759" s="3" t="s">
        <v>42</v>
      </c>
      <c r="R759" s="3" t="s">
        <v>6581</v>
      </c>
      <c r="S759" s="3" t="s">
        <v>560</v>
      </c>
      <c r="T759" s="3" t="s">
        <v>6582</v>
      </c>
      <c r="U759" s="3">
        <v>8</v>
      </c>
      <c r="V759" s="3" t="s">
        <v>6583</v>
      </c>
      <c r="W759" s="3">
        <v>7</v>
      </c>
      <c r="X759" s="3" t="s">
        <v>6584</v>
      </c>
      <c r="Y759" s="3" t="s">
        <v>50</v>
      </c>
      <c r="Z759" s="3" t="s">
        <v>6585</v>
      </c>
      <c r="AA759" s="3">
        <v>9</v>
      </c>
      <c r="AB759" s="3">
        <v>60</v>
      </c>
      <c r="AC759" s="3" t="s">
        <v>6586</v>
      </c>
      <c r="AD759" s="3">
        <v>6</v>
      </c>
      <c r="AE759" s="3" t="s">
        <v>6587</v>
      </c>
      <c r="AF759" s="3" t="s">
        <v>552</v>
      </c>
      <c r="AG759" s="3" t="s">
        <v>6588</v>
      </c>
      <c r="AH759" s="3">
        <v>8</v>
      </c>
      <c r="AI759" s="3">
        <v>14</v>
      </c>
      <c r="AJ759" s="3" t="s">
        <v>6589</v>
      </c>
      <c r="AK759" s="3" t="s">
        <v>60</v>
      </c>
      <c r="AL759" s="3" t="s">
        <v>6590</v>
      </c>
      <c r="AM759" s="3" t="s">
        <v>6591</v>
      </c>
      <c r="AN759" s="3"/>
      <c r="AO759" s="3"/>
      <c r="AP759" s="1">
        <f t="shared" si="229"/>
        <v>6</v>
      </c>
      <c r="AQ759" s="1">
        <f t="shared" si="230"/>
        <v>7</v>
      </c>
      <c r="AR759" s="1">
        <f t="shared" si="231"/>
        <v>10</v>
      </c>
      <c r="AS759" s="1">
        <f t="shared" si="232"/>
        <v>5</v>
      </c>
      <c r="AT759" s="1">
        <f t="shared" si="233"/>
        <v>10</v>
      </c>
      <c r="AU759" s="1">
        <f t="shared" si="234"/>
        <v>8</v>
      </c>
      <c r="AV759" s="1">
        <f t="shared" si="235"/>
        <v>7</v>
      </c>
      <c r="AW759" s="1">
        <f t="shared" si="236"/>
        <v>0</v>
      </c>
      <c r="AX759" s="1">
        <f t="shared" si="237"/>
        <v>9</v>
      </c>
      <c r="AY759" s="1">
        <f t="shared" si="238"/>
        <v>6</v>
      </c>
      <c r="AZ759" s="1">
        <f t="shared" si="239"/>
        <v>0</v>
      </c>
      <c r="BA759" s="1">
        <f t="shared" si="240"/>
        <v>8</v>
      </c>
      <c r="BB759" s="1">
        <f t="shared" si="241"/>
        <v>10</v>
      </c>
      <c r="BC759" s="21">
        <f t="shared" si="226"/>
        <v>7.6</v>
      </c>
      <c r="BD759" s="21">
        <f t="shared" si="227"/>
        <v>6.333333333333333</v>
      </c>
      <c r="BE759" s="21">
        <f t="shared" si="228"/>
        <v>6.666666666666667</v>
      </c>
      <c r="BF759" s="21">
        <f t="shared" si="242"/>
        <v>7.4</v>
      </c>
      <c r="BG759" s="3" t="s">
        <v>6383</v>
      </c>
    </row>
    <row r="760" spans="1:59" ht="13" x14ac:dyDescent="0.15">
      <c r="A760" s="2">
        <v>43350.573345115743</v>
      </c>
      <c r="B760" s="3" t="s">
        <v>29</v>
      </c>
      <c r="C760" s="3" t="s">
        <v>6607</v>
      </c>
      <c r="D760" s="3" t="s">
        <v>6383</v>
      </c>
      <c r="E760" s="58" t="s">
        <v>5469</v>
      </c>
      <c r="F760" s="3" t="s">
        <v>33</v>
      </c>
      <c r="G760" s="3" t="s">
        <v>6592</v>
      </c>
      <c r="H760" s="3" t="s">
        <v>35</v>
      </c>
      <c r="I760" s="3">
        <v>8</v>
      </c>
      <c r="J760" s="3" t="s">
        <v>6593</v>
      </c>
      <c r="K760" s="3">
        <v>8</v>
      </c>
      <c r="L760" s="3">
        <v>2.7</v>
      </c>
      <c r="M760" s="3">
        <v>1.23</v>
      </c>
      <c r="N760" s="3" t="s">
        <v>6594</v>
      </c>
      <c r="O760" s="3" t="s">
        <v>87</v>
      </c>
      <c r="P760" s="3" t="s">
        <v>6595</v>
      </c>
      <c r="Q760" s="3" t="s">
        <v>226</v>
      </c>
      <c r="R760" s="3" t="s">
        <v>6596</v>
      </c>
      <c r="S760" s="3">
        <v>8</v>
      </c>
      <c r="T760" s="3" t="s">
        <v>6597</v>
      </c>
      <c r="U760" s="3">
        <v>7</v>
      </c>
      <c r="V760" s="3" t="s">
        <v>6598</v>
      </c>
      <c r="W760" s="3">
        <v>8</v>
      </c>
      <c r="X760" s="3" t="s">
        <v>6599</v>
      </c>
      <c r="Y760" s="3" t="s">
        <v>92</v>
      </c>
      <c r="Z760" s="3" t="s">
        <v>6600</v>
      </c>
      <c r="AA760" s="3" t="s">
        <v>291</v>
      </c>
      <c r="AB760" s="3">
        <v>50</v>
      </c>
      <c r="AC760" s="3" t="s">
        <v>6601</v>
      </c>
      <c r="AD760" s="3">
        <v>9</v>
      </c>
      <c r="AE760" s="3" t="s">
        <v>6602</v>
      </c>
      <c r="AF760" s="3" t="s">
        <v>552</v>
      </c>
      <c r="AG760" s="3" t="s">
        <v>6603</v>
      </c>
      <c r="AH760" s="3" t="s">
        <v>58</v>
      </c>
      <c r="AI760" s="3">
        <v>0</v>
      </c>
      <c r="AJ760" s="3" t="s">
        <v>6604</v>
      </c>
      <c r="AK760" s="3" t="s">
        <v>60</v>
      </c>
      <c r="AL760" s="3" t="s">
        <v>6605</v>
      </c>
      <c r="AM760" s="3" t="s">
        <v>6606</v>
      </c>
      <c r="AN760" s="3"/>
      <c r="AO760" s="3"/>
      <c r="AP760" s="1">
        <f t="shared" si="229"/>
        <v>8</v>
      </c>
      <c r="AQ760" s="1">
        <f t="shared" si="230"/>
        <v>8</v>
      </c>
      <c r="AR760" s="1">
        <f t="shared" si="231"/>
        <v>10</v>
      </c>
      <c r="AS760" s="1">
        <f t="shared" si="232"/>
        <v>10</v>
      </c>
      <c r="AT760" s="1">
        <f t="shared" si="233"/>
        <v>8</v>
      </c>
      <c r="AU760" s="1">
        <f t="shared" si="234"/>
        <v>7</v>
      </c>
      <c r="AV760" s="1">
        <f t="shared" si="235"/>
        <v>8</v>
      </c>
      <c r="AW760" s="1">
        <f t="shared" si="236"/>
        <v>5</v>
      </c>
      <c r="AX760" s="1">
        <f t="shared" si="237"/>
        <v>10</v>
      </c>
      <c r="AY760" s="1">
        <f t="shared" si="238"/>
        <v>9</v>
      </c>
      <c r="AZ760" s="1">
        <f t="shared" si="239"/>
        <v>0</v>
      </c>
      <c r="BA760" s="1">
        <f t="shared" si="240"/>
        <v>0</v>
      </c>
      <c r="BB760" s="1">
        <f t="shared" si="241"/>
        <v>10</v>
      </c>
      <c r="BC760" s="21">
        <f t="shared" si="226"/>
        <v>8.8000000000000007</v>
      </c>
      <c r="BD760" s="21">
        <f t="shared" si="227"/>
        <v>7</v>
      </c>
      <c r="BE760" s="21">
        <f t="shared" si="228"/>
        <v>4.833333333333333</v>
      </c>
      <c r="BF760" s="21">
        <f t="shared" si="242"/>
        <v>7.7666666666666666</v>
      </c>
      <c r="BG760" s="3" t="s">
        <v>6383</v>
      </c>
    </row>
    <row r="761" spans="1:59" ht="13" x14ac:dyDescent="0.15">
      <c r="A761" s="2">
        <v>43350.620870185187</v>
      </c>
      <c r="B761" s="3" t="s">
        <v>29</v>
      </c>
      <c r="C761" s="3" t="s">
        <v>6607</v>
      </c>
      <c r="D761" s="3" t="s">
        <v>6383</v>
      </c>
      <c r="E761" s="58" t="s">
        <v>5469</v>
      </c>
      <c r="F761" s="3" t="s">
        <v>168</v>
      </c>
      <c r="G761" s="3" t="s">
        <v>6608</v>
      </c>
      <c r="H761" s="3" t="s">
        <v>264</v>
      </c>
      <c r="I761" s="3">
        <v>4</v>
      </c>
      <c r="J761" s="3" t="s">
        <v>6609</v>
      </c>
      <c r="K761" s="3">
        <v>7</v>
      </c>
      <c r="L761" s="3">
        <v>2.36</v>
      </c>
      <c r="M761" s="3">
        <v>1.65</v>
      </c>
      <c r="N761" s="3" t="s">
        <v>6610</v>
      </c>
      <c r="O761" s="3" t="s">
        <v>87</v>
      </c>
      <c r="P761" s="3" t="s">
        <v>6611</v>
      </c>
      <c r="Q761" s="3">
        <v>8</v>
      </c>
      <c r="R761" s="3" t="s">
        <v>6612</v>
      </c>
      <c r="S761" s="3" t="s">
        <v>560</v>
      </c>
      <c r="T761" s="3" t="s">
        <v>6613</v>
      </c>
      <c r="U761" s="3">
        <v>6</v>
      </c>
      <c r="V761" s="3" t="s">
        <v>6614</v>
      </c>
      <c r="W761" s="3" t="s">
        <v>48</v>
      </c>
      <c r="X761" s="3" t="s">
        <v>6615</v>
      </c>
      <c r="Y761" s="3">
        <v>1</v>
      </c>
      <c r="Z761" s="3" t="s">
        <v>6616</v>
      </c>
      <c r="AA761" s="3" t="s">
        <v>291</v>
      </c>
      <c r="AB761" s="3">
        <v>45</v>
      </c>
      <c r="AC761" s="3" t="s">
        <v>6617</v>
      </c>
      <c r="AD761" s="3" t="s">
        <v>343</v>
      </c>
      <c r="AE761" s="3" t="s">
        <v>6618</v>
      </c>
      <c r="AF761" s="3" t="s">
        <v>552</v>
      </c>
      <c r="AG761" s="3" t="s">
        <v>6619</v>
      </c>
      <c r="AH761" s="3">
        <v>1</v>
      </c>
      <c r="AI761" s="3">
        <v>1</v>
      </c>
      <c r="AJ761" s="3" t="s">
        <v>6620</v>
      </c>
      <c r="AK761" s="3" t="s">
        <v>60</v>
      </c>
      <c r="AL761" s="3" t="s">
        <v>6621</v>
      </c>
      <c r="AM761" s="3" t="s">
        <v>6622</v>
      </c>
      <c r="AN761" s="3"/>
      <c r="AO761" s="3"/>
      <c r="AP761" s="1">
        <f t="shared" si="229"/>
        <v>4</v>
      </c>
      <c r="AQ761" s="1">
        <f t="shared" si="230"/>
        <v>7</v>
      </c>
      <c r="AR761" s="1">
        <f t="shared" si="231"/>
        <v>10</v>
      </c>
      <c r="AS761" s="1">
        <f t="shared" si="232"/>
        <v>8</v>
      </c>
      <c r="AT761" s="1">
        <f t="shared" si="233"/>
        <v>10</v>
      </c>
      <c r="AU761" s="1">
        <f t="shared" si="234"/>
        <v>6</v>
      </c>
      <c r="AV761" s="1">
        <f t="shared" si="235"/>
        <v>0</v>
      </c>
      <c r="AW761" s="1">
        <f t="shared" si="236"/>
        <v>1</v>
      </c>
      <c r="AX761" s="1">
        <f t="shared" si="237"/>
        <v>10</v>
      </c>
      <c r="AY761" s="1">
        <f t="shared" si="238"/>
        <v>10</v>
      </c>
      <c r="AZ761" s="1">
        <f t="shared" si="239"/>
        <v>0</v>
      </c>
      <c r="BA761" s="1">
        <f t="shared" si="240"/>
        <v>1</v>
      </c>
      <c r="BB761" s="1">
        <f t="shared" si="241"/>
        <v>10</v>
      </c>
      <c r="BC761" s="21">
        <f t="shared" si="226"/>
        <v>7.8</v>
      </c>
      <c r="BD761" s="21">
        <f t="shared" si="227"/>
        <v>3.1666666666666665</v>
      </c>
      <c r="BE761" s="21">
        <f t="shared" si="228"/>
        <v>5.333333333333333</v>
      </c>
      <c r="BF761" s="21">
        <f t="shared" si="242"/>
        <v>6.6</v>
      </c>
      <c r="BG761" s="3" t="s">
        <v>6383</v>
      </c>
    </row>
    <row r="762" spans="1:59" ht="13" x14ac:dyDescent="0.15">
      <c r="A762" s="2">
        <v>43350.648317592597</v>
      </c>
      <c r="B762" s="3" t="s">
        <v>29</v>
      </c>
      <c r="C762" s="3" t="s">
        <v>6607</v>
      </c>
      <c r="D762" s="3" t="s">
        <v>6383</v>
      </c>
      <c r="E762" s="58" t="s">
        <v>5469</v>
      </c>
      <c r="F762" s="3" t="s">
        <v>187</v>
      </c>
      <c r="G762" s="3" t="s">
        <v>6623</v>
      </c>
      <c r="H762" s="3" t="s">
        <v>35</v>
      </c>
      <c r="I762" s="3">
        <v>8</v>
      </c>
      <c r="J762" s="3" t="s">
        <v>6624</v>
      </c>
      <c r="K762" s="3">
        <v>8</v>
      </c>
      <c r="L762" s="3">
        <v>2.92</v>
      </c>
      <c r="M762" s="3">
        <v>2.1</v>
      </c>
      <c r="N762" s="3" t="s">
        <v>6625</v>
      </c>
      <c r="O762" s="3">
        <v>9</v>
      </c>
      <c r="P762" s="3" t="s">
        <v>6626</v>
      </c>
      <c r="Q762" s="3">
        <v>9</v>
      </c>
      <c r="R762" s="3" t="s">
        <v>6627</v>
      </c>
      <c r="S762" s="3">
        <v>9</v>
      </c>
      <c r="T762" s="3" t="s">
        <v>6628</v>
      </c>
      <c r="U762" s="3">
        <v>8</v>
      </c>
      <c r="V762" s="3" t="s">
        <v>6629</v>
      </c>
      <c r="W762" s="3">
        <v>8</v>
      </c>
      <c r="X762" s="3" t="s">
        <v>6630</v>
      </c>
      <c r="Y762" s="3" t="s">
        <v>50</v>
      </c>
      <c r="Z762" s="3" t="s">
        <v>6631</v>
      </c>
      <c r="AA762" s="3" t="s">
        <v>291</v>
      </c>
      <c r="AB762" s="3">
        <v>60</v>
      </c>
      <c r="AC762" s="3" t="s">
        <v>6632</v>
      </c>
      <c r="AD762" s="3">
        <v>9</v>
      </c>
      <c r="AE762" s="3" t="s">
        <v>6633</v>
      </c>
      <c r="AF762" s="3" t="s">
        <v>552</v>
      </c>
      <c r="AG762" s="3" t="s">
        <v>6634</v>
      </c>
      <c r="AH762" s="3">
        <v>2</v>
      </c>
      <c r="AI762" s="3">
        <v>3</v>
      </c>
      <c r="AJ762" s="3" t="s">
        <v>6635</v>
      </c>
      <c r="AK762" s="3">
        <v>8</v>
      </c>
      <c r="AL762" s="3" t="s">
        <v>6636</v>
      </c>
      <c r="AM762" s="3" t="s">
        <v>6637</v>
      </c>
      <c r="AN762" s="3"/>
      <c r="AO762" s="3"/>
      <c r="AP762" s="1">
        <f t="shared" si="229"/>
        <v>8</v>
      </c>
      <c r="AQ762" s="1">
        <f t="shared" si="230"/>
        <v>8</v>
      </c>
      <c r="AR762" s="1">
        <f t="shared" si="231"/>
        <v>9</v>
      </c>
      <c r="AS762" s="1">
        <f t="shared" si="232"/>
        <v>9</v>
      </c>
      <c r="AT762" s="1">
        <f t="shared" si="233"/>
        <v>9</v>
      </c>
      <c r="AU762" s="1">
        <f t="shared" si="234"/>
        <v>8</v>
      </c>
      <c r="AV762" s="1">
        <f t="shared" si="235"/>
        <v>8</v>
      </c>
      <c r="AW762" s="1">
        <f t="shared" si="236"/>
        <v>0</v>
      </c>
      <c r="AX762" s="1">
        <f t="shared" si="237"/>
        <v>10</v>
      </c>
      <c r="AY762" s="1">
        <f t="shared" si="238"/>
        <v>9</v>
      </c>
      <c r="AZ762" s="1">
        <f t="shared" si="239"/>
        <v>0</v>
      </c>
      <c r="BA762" s="1">
        <f t="shared" si="240"/>
        <v>2</v>
      </c>
      <c r="BB762" s="1">
        <f t="shared" si="241"/>
        <v>8</v>
      </c>
      <c r="BC762" s="21">
        <f t="shared" si="226"/>
        <v>8.6</v>
      </c>
      <c r="BD762" s="21">
        <f t="shared" si="227"/>
        <v>6.666666666666667</v>
      </c>
      <c r="BE762" s="21">
        <f t="shared" si="228"/>
        <v>5.5</v>
      </c>
      <c r="BF762" s="21">
        <f t="shared" si="242"/>
        <v>7.5333333333333332</v>
      </c>
      <c r="BG762" s="3" t="s">
        <v>6383</v>
      </c>
    </row>
    <row r="763" spans="1:59" ht="13" x14ac:dyDescent="0.15">
      <c r="A763" s="2">
        <v>43352.498380694444</v>
      </c>
      <c r="B763" s="3" t="s">
        <v>29</v>
      </c>
      <c r="C763" s="3" t="s">
        <v>6638</v>
      </c>
      <c r="D763" s="3" t="s">
        <v>6383</v>
      </c>
      <c r="E763" s="58" t="s">
        <v>5469</v>
      </c>
      <c r="F763" s="3" t="s">
        <v>187</v>
      </c>
      <c r="G763" s="3" t="s">
        <v>6639</v>
      </c>
      <c r="H763" s="3" t="s">
        <v>66</v>
      </c>
      <c r="I763" s="3">
        <v>2</v>
      </c>
      <c r="J763" s="3" t="s">
        <v>6640</v>
      </c>
      <c r="K763" s="3" t="s">
        <v>381</v>
      </c>
      <c r="L763" s="3">
        <v>1</v>
      </c>
      <c r="M763" s="3">
        <v>0.5</v>
      </c>
      <c r="N763" s="3" t="s">
        <v>6641</v>
      </c>
      <c r="O763" s="3">
        <v>9</v>
      </c>
      <c r="P763" s="3" t="s">
        <v>6642</v>
      </c>
      <c r="Q763" s="3" t="s">
        <v>42</v>
      </c>
      <c r="R763" s="3" t="s">
        <v>6643</v>
      </c>
      <c r="S763" s="3">
        <v>7</v>
      </c>
      <c r="T763" s="3" t="s">
        <v>6644</v>
      </c>
      <c r="U763" s="3">
        <v>6</v>
      </c>
      <c r="V763" s="3" t="s">
        <v>6645</v>
      </c>
      <c r="W763" s="3">
        <v>6</v>
      </c>
      <c r="X763" s="3" t="s">
        <v>6646</v>
      </c>
      <c r="Y763" s="3" t="s">
        <v>50</v>
      </c>
      <c r="Z763" s="5"/>
      <c r="AA763" s="3">
        <v>4</v>
      </c>
      <c r="AB763" s="3">
        <v>80</v>
      </c>
      <c r="AC763" s="3" t="s">
        <v>6647</v>
      </c>
      <c r="AD763" s="3" t="s">
        <v>54</v>
      </c>
      <c r="AE763" s="3" t="s">
        <v>6648</v>
      </c>
      <c r="AF763" s="3" t="s">
        <v>56</v>
      </c>
      <c r="AG763" s="3" t="s">
        <v>6649</v>
      </c>
      <c r="AH763" s="3" t="s">
        <v>197</v>
      </c>
      <c r="AI763" s="3">
        <v>7</v>
      </c>
      <c r="AJ763" s="3" t="s">
        <v>6650</v>
      </c>
      <c r="AK763" s="3" t="s">
        <v>111</v>
      </c>
      <c r="AL763" s="3" t="s">
        <v>6651</v>
      </c>
      <c r="AM763" s="3" t="s">
        <v>6652</v>
      </c>
      <c r="AN763" s="3"/>
      <c r="AO763" s="3"/>
      <c r="AP763" s="1">
        <f t="shared" si="229"/>
        <v>2</v>
      </c>
      <c r="AQ763" s="1">
        <f t="shared" si="230"/>
        <v>0</v>
      </c>
      <c r="AR763" s="1">
        <f t="shared" si="231"/>
        <v>9</v>
      </c>
      <c r="AS763" s="1">
        <f t="shared" si="232"/>
        <v>5</v>
      </c>
      <c r="AT763" s="1">
        <f t="shared" si="233"/>
        <v>7</v>
      </c>
      <c r="AU763" s="1">
        <f t="shared" si="234"/>
        <v>6</v>
      </c>
      <c r="AV763" s="1">
        <f t="shared" si="235"/>
        <v>6</v>
      </c>
      <c r="AW763" s="1">
        <f t="shared" si="236"/>
        <v>0</v>
      </c>
      <c r="AX763" s="1">
        <f t="shared" si="237"/>
        <v>4</v>
      </c>
      <c r="AY763" s="1">
        <f t="shared" si="238"/>
        <v>5</v>
      </c>
      <c r="AZ763" s="1">
        <f t="shared" si="239"/>
        <v>5</v>
      </c>
      <c r="BA763" s="1">
        <f t="shared" si="240"/>
        <v>5</v>
      </c>
      <c r="BB763" s="1">
        <f t="shared" si="241"/>
        <v>5</v>
      </c>
      <c r="BC763" s="21">
        <f t="shared" si="226"/>
        <v>4.5999999999999996</v>
      </c>
      <c r="BD763" s="21">
        <f t="shared" si="227"/>
        <v>5</v>
      </c>
      <c r="BE763" s="21">
        <f t="shared" si="228"/>
        <v>4.666666666666667</v>
      </c>
      <c r="BF763" s="21">
        <f t="shared" si="242"/>
        <v>4.7333333333333334</v>
      </c>
      <c r="BG763" s="3" t="s">
        <v>6383</v>
      </c>
    </row>
    <row r="764" spans="1:59" ht="13" x14ac:dyDescent="0.15">
      <c r="A764" s="2">
        <v>43352.506113460651</v>
      </c>
      <c r="B764" s="3" t="s">
        <v>29</v>
      </c>
      <c r="C764" s="3" t="s">
        <v>6638</v>
      </c>
      <c r="D764" s="3" t="s">
        <v>6383</v>
      </c>
      <c r="E764" s="58" t="s">
        <v>5469</v>
      </c>
      <c r="F764" s="3" t="s">
        <v>187</v>
      </c>
      <c r="G764" s="3" t="s">
        <v>6653</v>
      </c>
      <c r="H764" s="3" t="s">
        <v>66</v>
      </c>
      <c r="I764" s="3" t="s">
        <v>36</v>
      </c>
      <c r="J764" s="3" t="s">
        <v>6654</v>
      </c>
      <c r="K764" s="3">
        <v>9</v>
      </c>
      <c r="L764" s="4">
        <v>2.7</v>
      </c>
      <c r="M764" s="4">
        <v>1.5</v>
      </c>
      <c r="N764" s="5"/>
      <c r="O764" s="3" t="s">
        <v>87</v>
      </c>
      <c r="P764" s="3" t="s">
        <v>6417</v>
      </c>
      <c r="Q764" s="3">
        <v>7</v>
      </c>
      <c r="R764" s="3" t="s">
        <v>6655</v>
      </c>
      <c r="S764" s="3">
        <v>6</v>
      </c>
      <c r="T764" s="3" t="s">
        <v>6656</v>
      </c>
      <c r="U764" s="3">
        <v>7</v>
      </c>
      <c r="V764" s="3" t="s">
        <v>6657</v>
      </c>
      <c r="W764" s="3">
        <v>7</v>
      </c>
      <c r="X764" s="3" t="s">
        <v>6658</v>
      </c>
      <c r="Y764" s="3" t="s">
        <v>50</v>
      </c>
      <c r="Z764" s="5"/>
      <c r="AA764" s="3">
        <v>4</v>
      </c>
      <c r="AB764" s="3">
        <v>80</v>
      </c>
      <c r="AC764" s="3" t="s">
        <v>6659</v>
      </c>
      <c r="AD764" s="3" t="s">
        <v>54</v>
      </c>
      <c r="AE764" s="3" t="s">
        <v>6648</v>
      </c>
      <c r="AF764" s="3" t="s">
        <v>552</v>
      </c>
      <c r="AG764" s="5"/>
      <c r="AH764" s="3" t="s">
        <v>197</v>
      </c>
      <c r="AI764" s="3">
        <v>9</v>
      </c>
      <c r="AJ764" s="3" t="s">
        <v>6660</v>
      </c>
      <c r="AK764" s="3" t="s">
        <v>111</v>
      </c>
      <c r="AL764" s="3" t="s">
        <v>6661</v>
      </c>
      <c r="AM764" s="3" t="s">
        <v>6662</v>
      </c>
      <c r="AN764" s="3"/>
      <c r="AO764" s="3"/>
      <c r="AP764" s="1">
        <f t="shared" si="229"/>
        <v>5</v>
      </c>
      <c r="AQ764" s="1">
        <f t="shared" si="230"/>
        <v>9</v>
      </c>
      <c r="AR764" s="1">
        <f t="shared" si="231"/>
        <v>10</v>
      </c>
      <c r="AS764" s="1">
        <f t="shared" si="232"/>
        <v>7</v>
      </c>
      <c r="AT764" s="1">
        <f t="shared" si="233"/>
        <v>6</v>
      </c>
      <c r="AU764" s="1">
        <f t="shared" si="234"/>
        <v>7</v>
      </c>
      <c r="AV764" s="1">
        <f t="shared" si="235"/>
        <v>7</v>
      </c>
      <c r="AW764" s="1">
        <f t="shared" si="236"/>
        <v>0</v>
      </c>
      <c r="AX764" s="1">
        <f t="shared" si="237"/>
        <v>4</v>
      </c>
      <c r="AY764" s="1">
        <f t="shared" si="238"/>
        <v>5</v>
      </c>
      <c r="AZ764" s="1">
        <f t="shared" si="239"/>
        <v>0</v>
      </c>
      <c r="BA764" s="1">
        <f t="shared" si="240"/>
        <v>5</v>
      </c>
      <c r="BB764" s="1">
        <f t="shared" si="241"/>
        <v>5</v>
      </c>
      <c r="BC764" s="21">
        <f t="shared" si="226"/>
        <v>7.4</v>
      </c>
      <c r="BD764" s="21">
        <f t="shared" si="227"/>
        <v>5.833333333333333</v>
      </c>
      <c r="BE764" s="21">
        <f t="shared" si="228"/>
        <v>3.8333333333333335</v>
      </c>
      <c r="BF764" s="21">
        <f t="shared" si="242"/>
        <v>6.1333333333333337</v>
      </c>
      <c r="BG764" s="3" t="s">
        <v>6383</v>
      </c>
    </row>
    <row r="765" spans="1:59" ht="13" x14ac:dyDescent="0.15">
      <c r="A765" s="2">
        <v>43494.620615601852</v>
      </c>
      <c r="B765" s="3" t="s">
        <v>29</v>
      </c>
      <c r="C765" s="3" t="s">
        <v>6663</v>
      </c>
      <c r="D765" s="3" t="s">
        <v>6383</v>
      </c>
      <c r="E765" s="58" t="s">
        <v>5469</v>
      </c>
      <c r="F765" s="3" t="s">
        <v>33</v>
      </c>
      <c r="G765" s="3" t="s">
        <v>6664</v>
      </c>
      <c r="H765" s="3" t="s">
        <v>35</v>
      </c>
      <c r="I765" s="3" t="s">
        <v>36</v>
      </c>
      <c r="J765" s="3" t="s">
        <v>6665</v>
      </c>
      <c r="K765" s="3" t="s">
        <v>38</v>
      </c>
      <c r="L765" s="3">
        <v>2</v>
      </c>
      <c r="M765" s="4">
        <v>1.5</v>
      </c>
      <c r="N765" s="3" t="s">
        <v>6666</v>
      </c>
      <c r="O765" s="3" t="s">
        <v>87</v>
      </c>
      <c r="P765" s="3" t="s">
        <v>6667</v>
      </c>
      <c r="Q765" s="3" t="s">
        <v>226</v>
      </c>
      <c r="R765" s="5"/>
      <c r="S765" s="3" t="s">
        <v>560</v>
      </c>
      <c r="T765" s="5"/>
      <c r="U765" s="3" t="s">
        <v>183</v>
      </c>
      <c r="V765" s="5"/>
      <c r="W765" s="3" t="s">
        <v>74</v>
      </c>
      <c r="X765" s="5"/>
      <c r="Y765" s="3" t="s">
        <v>50</v>
      </c>
      <c r="Z765" s="3" t="s">
        <v>6668</v>
      </c>
      <c r="AA765" s="3" t="s">
        <v>291</v>
      </c>
      <c r="AB765" s="3">
        <v>65</v>
      </c>
      <c r="AC765" s="5"/>
      <c r="AD765" s="3" t="s">
        <v>343</v>
      </c>
      <c r="AE765" s="5"/>
      <c r="AF765" s="3" t="s">
        <v>208</v>
      </c>
      <c r="AG765" s="5"/>
      <c r="AH765" s="3" t="s">
        <v>176</v>
      </c>
      <c r="AI765" s="3">
        <v>16</v>
      </c>
      <c r="AJ765" s="5"/>
      <c r="AK765" s="3" t="s">
        <v>111</v>
      </c>
      <c r="AL765" s="5"/>
      <c r="AM765" s="5"/>
      <c r="AN765" s="5"/>
      <c r="AO765" s="5"/>
      <c r="AP765" s="1">
        <f t="shared" si="229"/>
        <v>5</v>
      </c>
      <c r="AQ765" s="1">
        <f t="shared" si="230"/>
        <v>5</v>
      </c>
      <c r="AR765" s="1">
        <f t="shared" si="231"/>
        <v>10</v>
      </c>
      <c r="AS765" s="1">
        <f t="shared" si="232"/>
        <v>10</v>
      </c>
      <c r="AT765" s="1">
        <f t="shared" si="233"/>
        <v>10</v>
      </c>
      <c r="AU765" s="1">
        <f t="shared" si="234"/>
        <v>10</v>
      </c>
      <c r="AV765" s="1">
        <f t="shared" si="235"/>
        <v>5</v>
      </c>
      <c r="AW765" s="1">
        <f t="shared" si="236"/>
        <v>0</v>
      </c>
      <c r="AX765" s="1">
        <f t="shared" si="237"/>
        <v>10</v>
      </c>
      <c r="AY765" s="1">
        <f t="shared" si="238"/>
        <v>10</v>
      </c>
      <c r="AZ765" s="1">
        <f t="shared" si="239"/>
        <v>10</v>
      </c>
      <c r="BA765" s="1">
        <f t="shared" si="240"/>
        <v>10</v>
      </c>
      <c r="BB765" s="1">
        <f t="shared" si="241"/>
        <v>5</v>
      </c>
      <c r="BC765" s="21">
        <f t="shared" si="226"/>
        <v>8</v>
      </c>
      <c r="BD765" s="21">
        <f t="shared" si="227"/>
        <v>6.666666666666667</v>
      </c>
      <c r="BE765" s="21">
        <f t="shared" si="228"/>
        <v>10</v>
      </c>
      <c r="BF765" s="21">
        <f t="shared" si="242"/>
        <v>7.833333333333333</v>
      </c>
      <c r="BG765" s="3" t="s">
        <v>6383</v>
      </c>
    </row>
    <row r="766" spans="1:59" ht="13" x14ac:dyDescent="0.15">
      <c r="A766" s="2">
        <v>43574.555978657409</v>
      </c>
      <c r="B766" s="3" t="s">
        <v>29</v>
      </c>
      <c r="C766" s="3" t="s">
        <v>6451</v>
      </c>
      <c r="D766" s="3" t="s">
        <v>6383</v>
      </c>
      <c r="E766" s="58" t="s">
        <v>5469</v>
      </c>
      <c r="F766" s="3" t="s">
        <v>100</v>
      </c>
      <c r="G766" s="3" t="s">
        <v>6669</v>
      </c>
      <c r="H766" s="3" t="s">
        <v>66</v>
      </c>
      <c r="I766" s="3">
        <v>3</v>
      </c>
      <c r="J766" s="3" t="s">
        <v>6670</v>
      </c>
      <c r="K766" s="3" t="s">
        <v>68</v>
      </c>
      <c r="L766" s="3">
        <v>3</v>
      </c>
      <c r="M766" s="4">
        <v>2.2999999999999998</v>
      </c>
      <c r="N766" s="3" t="s">
        <v>6671</v>
      </c>
      <c r="O766" s="3" t="s">
        <v>87</v>
      </c>
      <c r="P766" s="5"/>
      <c r="Q766" s="3">
        <v>8</v>
      </c>
      <c r="R766" s="3" t="s">
        <v>6672</v>
      </c>
      <c r="S766" s="3">
        <v>1</v>
      </c>
      <c r="T766" s="3" t="s">
        <v>6673</v>
      </c>
      <c r="U766" s="3">
        <v>6</v>
      </c>
      <c r="V766" s="3" t="s">
        <v>6674</v>
      </c>
      <c r="W766" s="3">
        <v>7</v>
      </c>
      <c r="X766" s="3" t="s">
        <v>6675</v>
      </c>
      <c r="Y766" s="3">
        <v>2</v>
      </c>
      <c r="Z766" s="3" t="s">
        <v>6676</v>
      </c>
      <c r="AA766" s="3">
        <v>7</v>
      </c>
      <c r="AB766" s="3">
        <v>65</v>
      </c>
      <c r="AC766" s="3" t="s">
        <v>6677</v>
      </c>
      <c r="AD766" s="3">
        <v>6</v>
      </c>
      <c r="AE766" s="3" t="s">
        <v>6678</v>
      </c>
      <c r="AF766" s="3">
        <v>6</v>
      </c>
      <c r="AG766" s="3" t="s">
        <v>6679</v>
      </c>
      <c r="AH766" s="3">
        <v>8</v>
      </c>
      <c r="AI766" s="3">
        <v>7</v>
      </c>
      <c r="AJ766" s="3" t="s">
        <v>6680</v>
      </c>
      <c r="AK766" s="3">
        <v>7</v>
      </c>
      <c r="AL766" s="3" t="s">
        <v>6681</v>
      </c>
      <c r="AM766" s="3" t="s">
        <v>6682</v>
      </c>
      <c r="AN766" s="3" t="s">
        <v>6683</v>
      </c>
      <c r="AO766" s="6">
        <v>0.6875</v>
      </c>
      <c r="AP766" s="1">
        <f t="shared" si="229"/>
        <v>3</v>
      </c>
      <c r="AQ766" s="1">
        <f t="shared" si="230"/>
        <v>10</v>
      </c>
      <c r="AR766" s="1">
        <f t="shared" si="231"/>
        <v>10</v>
      </c>
      <c r="AS766" s="1">
        <f t="shared" si="232"/>
        <v>8</v>
      </c>
      <c r="AT766" s="1">
        <f t="shared" si="233"/>
        <v>1</v>
      </c>
      <c r="AU766" s="1">
        <f t="shared" si="234"/>
        <v>6</v>
      </c>
      <c r="AV766" s="1">
        <f t="shared" si="235"/>
        <v>7</v>
      </c>
      <c r="AW766" s="1">
        <f t="shared" si="236"/>
        <v>2</v>
      </c>
      <c r="AX766" s="1">
        <f t="shared" si="237"/>
        <v>7</v>
      </c>
      <c r="AY766" s="1">
        <f t="shared" si="238"/>
        <v>6</v>
      </c>
      <c r="AZ766" s="1">
        <f t="shared" si="239"/>
        <v>6</v>
      </c>
      <c r="BA766" s="1">
        <f t="shared" si="240"/>
        <v>8</v>
      </c>
      <c r="BB766" s="1">
        <f t="shared" si="241"/>
        <v>7</v>
      </c>
      <c r="BC766" s="21">
        <f t="shared" si="226"/>
        <v>6.4</v>
      </c>
      <c r="BD766" s="21">
        <f t="shared" si="227"/>
        <v>5.666666666666667</v>
      </c>
      <c r="BE766" s="21">
        <f t="shared" si="228"/>
        <v>7</v>
      </c>
      <c r="BF766" s="21">
        <f t="shared" si="242"/>
        <v>6.4333333333333336</v>
      </c>
      <c r="BG766" s="3" t="s">
        <v>6383</v>
      </c>
    </row>
    <row r="767" spans="1:59" ht="13" x14ac:dyDescent="0.15">
      <c r="A767" s="2">
        <v>43574.610696828706</v>
      </c>
      <c r="B767" s="3" t="s">
        <v>29</v>
      </c>
      <c r="C767" s="3" t="s">
        <v>6638</v>
      </c>
      <c r="D767" s="3" t="s">
        <v>6383</v>
      </c>
      <c r="E767" s="58" t="s">
        <v>5469</v>
      </c>
      <c r="F767" s="3" t="s">
        <v>100</v>
      </c>
      <c r="G767" s="3" t="s">
        <v>6684</v>
      </c>
      <c r="H767" s="3" t="s">
        <v>66</v>
      </c>
      <c r="I767" s="3">
        <v>7</v>
      </c>
      <c r="J767" s="3" t="s">
        <v>6685</v>
      </c>
      <c r="K767" s="3">
        <v>6</v>
      </c>
      <c r="L767" s="4">
        <v>2.5</v>
      </c>
      <c r="M767" s="3">
        <v>1</v>
      </c>
      <c r="N767" s="3" t="s">
        <v>6686</v>
      </c>
      <c r="O767" s="3">
        <v>7</v>
      </c>
      <c r="P767" s="3" t="s">
        <v>6687</v>
      </c>
      <c r="Q767" s="3" t="s">
        <v>42</v>
      </c>
      <c r="R767" s="3" t="s">
        <v>6688</v>
      </c>
      <c r="S767" s="3">
        <v>6</v>
      </c>
      <c r="T767" s="3" t="s">
        <v>6689</v>
      </c>
      <c r="U767" s="3">
        <v>7</v>
      </c>
      <c r="V767" s="3" t="s">
        <v>6690</v>
      </c>
      <c r="W767" s="3">
        <v>8</v>
      </c>
      <c r="X767" s="5"/>
      <c r="Y767" s="3">
        <v>2</v>
      </c>
      <c r="Z767" s="3" t="s">
        <v>6691</v>
      </c>
      <c r="AA767" s="3">
        <v>3</v>
      </c>
      <c r="AB767" s="5"/>
      <c r="AC767" s="3" t="s">
        <v>6692</v>
      </c>
      <c r="AD767" s="3" t="s">
        <v>54</v>
      </c>
      <c r="AE767" s="3" t="s">
        <v>612</v>
      </c>
      <c r="AF767" s="3" t="s">
        <v>56</v>
      </c>
      <c r="AG767" s="3" t="s">
        <v>6693</v>
      </c>
      <c r="AH767" s="3">
        <v>2</v>
      </c>
      <c r="AI767" s="3">
        <v>4</v>
      </c>
      <c r="AJ767" s="5"/>
      <c r="AK767" s="3">
        <v>7</v>
      </c>
      <c r="AL767" s="3" t="s">
        <v>6694</v>
      </c>
      <c r="AM767" s="11" t="s">
        <v>6695</v>
      </c>
      <c r="AN767" s="3" t="s">
        <v>6696</v>
      </c>
      <c r="AO767" s="6">
        <v>0.41666666666424135</v>
      </c>
      <c r="AP767" s="1">
        <f t="shared" si="229"/>
        <v>7</v>
      </c>
      <c r="AQ767" s="1">
        <f t="shared" si="230"/>
        <v>6</v>
      </c>
      <c r="AR767" s="1">
        <f t="shared" si="231"/>
        <v>7</v>
      </c>
      <c r="AS767" s="1">
        <f t="shared" si="232"/>
        <v>5</v>
      </c>
      <c r="AT767" s="1">
        <f t="shared" si="233"/>
        <v>6</v>
      </c>
      <c r="AU767" s="1">
        <f t="shared" si="234"/>
        <v>7</v>
      </c>
      <c r="AV767" s="1">
        <f t="shared" si="235"/>
        <v>8</v>
      </c>
      <c r="AW767" s="1">
        <f t="shared" si="236"/>
        <v>2</v>
      </c>
      <c r="AX767" s="1">
        <f t="shared" si="237"/>
        <v>3</v>
      </c>
      <c r="AY767" s="1">
        <f t="shared" si="238"/>
        <v>5</v>
      </c>
      <c r="AZ767" s="1">
        <f t="shared" si="239"/>
        <v>5</v>
      </c>
      <c r="BA767" s="1">
        <f t="shared" si="240"/>
        <v>2</v>
      </c>
      <c r="BB767" s="1">
        <f t="shared" si="241"/>
        <v>7</v>
      </c>
      <c r="BC767" s="21">
        <f t="shared" si="226"/>
        <v>6.2</v>
      </c>
      <c r="BD767" s="21">
        <f t="shared" si="227"/>
        <v>6.5</v>
      </c>
      <c r="BE767" s="21">
        <f t="shared" si="228"/>
        <v>3.3333333333333335</v>
      </c>
      <c r="BF767" s="21">
        <f t="shared" si="242"/>
        <v>5.7666666666666666</v>
      </c>
      <c r="BG767" s="3" t="s">
        <v>6383</v>
      </c>
    </row>
    <row r="768" spans="1:59" ht="13" x14ac:dyDescent="0.15">
      <c r="A768" s="2">
        <v>43346.951740115735</v>
      </c>
      <c r="B768" s="3" t="s">
        <v>29</v>
      </c>
      <c r="C768" s="3" t="s">
        <v>6638</v>
      </c>
      <c r="D768" s="3" t="s">
        <v>6383</v>
      </c>
      <c r="E768" s="58" t="s">
        <v>5469</v>
      </c>
      <c r="F768" s="3" t="s">
        <v>64</v>
      </c>
      <c r="G768" s="3" t="s">
        <v>6697</v>
      </c>
      <c r="H768" s="3" t="s">
        <v>66</v>
      </c>
      <c r="I768" s="3" t="s">
        <v>36</v>
      </c>
      <c r="J768" s="3" t="s">
        <v>6698</v>
      </c>
      <c r="K768" s="3">
        <v>7</v>
      </c>
      <c r="L768" s="4">
        <v>3.6</v>
      </c>
      <c r="M768" s="4">
        <v>1.4</v>
      </c>
      <c r="N768" s="3" t="s">
        <v>6699</v>
      </c>
      <c r="O768" s="3">
        <v>4</v>
      </c>
      <c r="P768" s="3" t="s">
        <v>6700</v>
      </c>
      <c r="Q768" s="3">
        <v>4</v>
      </c>
      <c r="R768" s="3" t="s">
        <v>6701</v>
      </c>
      <c r="S768" s="3">
        <v>4</v>
      </c>
      <c r="T768" s="3" t="s">
        <v>6702</v>
      </c>
      <c r="U768" s="3">
        <v>8</v>
      </c>
      <c r="V768" s="3" t="s">
        <v>6703</v>
      </c>
      <c r="W768" s="3">
        <v>7</v>
      </c>
      <c r="X768" s="3" t="s">
        <v>6704</v>
      </c>
      <c r="Y768" s="3" t="s">
        <v>50</v>
      </c>
      <c r="Z768" s="5"/>
      <c r="AA768" s="3">
        <v>6</v>
      </c>
      <c r="AB768" s="3">
        <v>65</v>
      </c>
      <c r="AC768" s="5"/>
      <c r="AD768" s="3" t="s">
        <v>54</v>
      </c>
      <c r="AE768" s="3" t="s">
        <v>6705</v>
      </c>
      <c r="AF768" s="3" t="s">
        <v>552</v>
      </c>
      <c r="AG768" s="5"/>
      <c r="AH768" s="3">
        <v>2</v>
      </c>
      <c r="AI768" s="3">
        <v>1</v>
      </c>
      <c r="AJ768" s="3" t="s">
        <v>6706</v>
      </c>
      <c r="AK768" s="3">
        <v>6</v>
      </c>
      <c r="AL768" s="3" t="s">
        <v>6707</v>
      </c>
      <c r="AM768" s="3" t="s">
        <v>6708</v>
      </c>
      <c r="AN768" s="3"/>
      <c r="AO768" s="3"/>
      <c r="AP768" s="1">
        <f t="shared" si="229"/>
        <v>5</v>
      </c>
      <c r="AQ768" s="1">
        <f t="shared" si="230"/>
        <v>7</v>
      </c>
      <c r="AR768" s="1">
        <f t="shared" si="231"/>
        <v>4</v>
      </c>
      <c r="AS768" s="1">
        <f t="shared" si="232"/>
        <v>4</v>
      </c>
      <c r="AT768" s="1">
        <f t="shared" si="233"/>
        <v>4</v>
      </c>
      <c r="AU768" s="1">
        <f t="shared" si="234"/>
        <v>8</v>
      </c>
      <c r="AV768" s="1">
        <f t="shared" si="235"/>
        <v>7</v>
      </c>
      <c r="AW768" s="1">
        <f t="shared" si="236"/>
        <v>0</v>
      </c>
      <c r="AX768" s="1">
        <f t="shared" si="237"/>
        <v>6</v>
      </c>
      <c r="AY768" s="1">
        <f t="shared" si="238"/>
        <v>5</v>
      </c>
      <c r="AZ768" s="1">
        <f t="shared" si="239"/>
        <v>0</v>
      </c>
      <c r="BA768" s="1">
        <f t="shared" si="240"/>
        <v>2</v>
      </c>
      <c r="BB768" s="1">
        <f t="shared" si="241"/>
        <v>6</v>
      </c>
      <c r="BC768" s="21">
        <f t="shared" si="226"/>
        <v>4.8</v>
      </c>
      <c r="BD768" s="21">
        <f t="shared" si="227"/>
        <v>6.333333333333333</v>
      </c>
      <c r="BE768" s="21">
        <f t="shared" si="228"/>
        <v>3.5</v>
      </c>
      <c r="BF768" s="21">
        <f t="shared" si="242"/>
        <v>4.9666666666666668</v>
      </c>
      <c r="BG768" s="3" t="s">
        <v>6383</v>
      </c>
    </row>
    <row r="769" spans="1:59" ht="13" x14ac:dyDescent="0.15">
      <c r="A769" s="2">
        <v>43578.513783657407</v>
      </c>
      <c r="B769" s="3" t="s">
        <v>29</v>
      </c>
      <c r="C769" s="3" t="s">
        <v>6451</v>
      </c>
      <c r="D769" s="3" t="s">
        <v>6383</v>
      </c>
      <c r="E769" s="58" t="s">
        <v>5469</v>
      </c>
      <c r="F769" s="3" t="s">
        <v>100</v>
      </c>
      <c r="G769" s="3" t="s">
        <v>6709</v>
      </c>
      <c r="H769" s="3" t="s">
        <v>66</v>
      </c>
      <c r="I769" s="3">
        <v>4</v>
      </c>
      <c r="J769" s="3" t="s">
        <v>6710</v>
      </c>
      <c r="K769" s="3">
        <v>9</v>
      </c>
      <c r="L769" s="3">
        <v>3</v>
      </c>
      <c r="M769" s="4">
        <v>2.2999999999999998</v>
      </c>
      <c r="N769" s="5"/>
      <c r="O769" s="3" t="s">
        <v>87</v>
      </c>
      <c r="P769" s="5"/>
      <c r="Q769" s="3">
        <v>8</v>
      </c>
      <c r="R769" s="3" t="s">
        <v>6711</v>
      </c>
      <c r="S769" s="3">
        <v>1</v>
      </c>
      <c r="T769" s="3" t="s">
        <v>6712</v>
      </c>
      <c r="U769" s="3">
        <v>6</v>
      </c>
      <c r="V769" s="3" t="s">
        <v>6713</v>
      </c>
      <c r="W769" s="3">
        <v>7</v>
      </c>
      <c r="X769" s="3" t="s">
        <v>6714</v>
      </c>
      <c r="Y769" s="3">
        <v>3</v>
      </c>
      <c r="Z769" s="3" t="s">
        <v>6715</v>
      </c>
      <c r="AA769" s="3">
        <v>7</v>
      </c>
      <c r="AB769" s="3">
        <v>65</v>
      </c>
      <c r="AC769" s="3" t="s">
        <v>6716</v>
      </c>
      <c r="AD769" s="3" t="s">
        <v>54</v>
      </c>
      <c r="AE769" s="3" t="s">
        <v>6717</v>
      </c>
      <c r="AF769" s="3">
        <v>6</v>
      </c>
      <c r="AG769" s="3" t="s">
        <v>6718</v>
      </c>
      <c r="AH769" s="3">
        <v>8</v>
      </c>
      <c r="AI769" s="3">
        <v>10</v>
      </c>
      <c r="AJ769" s="3" t="s">
        <v>6719</v>
      </c>
      <c r="AK769" s="3">
        <v>8</v>
      </c>
      <c r="AL769" s="3" t="s">
        <v>6720</v>
      </c>
      <c r="AM769" s="3" t="s">
        <v>6721</v>
      </c>
      <c r="AN769" s="3" t="s">
        <v>6683</v>
      </c>
      <c r="AO769" s="6">
        <v>0.6875</v>
      </c>
      <c r="AP769" s="1">
        <f t="shared" si="229"/>
        <v>4</v>
      </c>
      <c r="AQ769" s="1">
        <f t="shared" si="230"/>
        <v>9</v>
      </c>
      <c r="AR769" s="1">
        <f t="shared" si="231"/>
        <v>10</v>
      </c>
      <c r="AS769" s="1">
        <f t="shared" si="232"/>
        <v>8</v>
      </c>
      <c r="AT769" s="1">
        <f t="shared" si="233"/>
        <v>1</v>
      </c>
      <c r="AU769" s="1">
        <f t="shared" si="234"/>
        <v>6</v>
      </c>
      <c r="AV769" s="1">
        <f t="shared" si="235"/>
        <v>7</v>
      </c>
      <c r="AW769" s="1">
        <f t="shared" si="236"/>
        <v>3</v>
      </c>
      <c r="AX769" s="1">
        <f t="shared" si="237"/>
        <v>7</v>
      </c>
      <c r="AY769" s="1">
        <f t="shared" si="238"/>
        <v>5</v>
      </c>
      <c r="AZ769" s="1">
        <f t="shared" si="239"/>
        <v>6</v>
      </c>
      <c r="BA769" s="1">
        <f t="shared" si="240"/>
        <v>8</v>
      </c>
      <c r="BB769" s="1">
        <f t="shared" si="241"/>
        <v>8</v>
      </c>
      <c r="BC769" s="21">
        <f t="shared" si="226"/>
        <v>6.4</v>
      </c>
      <c r="BD769" s="21">
        <f t="shared" si="227"/>
        <v>5.833333333333333</v>
      </c>
      <c r="BE769" s="21">
        <f t="shared" si="228"/>
        <v>6.833333333333333</v>
      </c>
      <c r="BF769" s="21">
        <f t="shared" si="242"/>
        <v>6.5333333333333332</v>
      </c>
      <c r="BG769" s="3" t="s">
        <v>6383</v>
      </c>
    </row>
    <row r="770" spans="1:59" ht="13" x14ac:dyDescent="0.15">
      <c r="A770" s="2">
        <v>43579.882707013894</v>
      </c>
      <c r="B770" s="3" t="s">
        <v>29</v>
      </c>
      <c r="C770" s="3" t="s">
        <v>5634</v>
      </c>
      <c r="D770" s="3" t="s">
        <v>6383</v>
      </c>
      <c r="E770" s="58" t="s">
        <v>5469</v>
      </c>
      <c r="F770" s="3" t="s">
        <v>187</v>
      </c>
      <c r="G770" s="3" t="s">
        <v>6722</v>
      </c>
      <c r="H770" s="3" t="s">
        <v>264</v>
      </c>
      <c r="I770" s="3">
        <v>7</v>
      </c>
      <c r="J770" s="3" t="s">
        <v>6723</v>
      </c>
      <c r="K770" s="3" t="s">
        <v>38</v>
      </c>
      <c r="L770" s="3">
        <v>1.5</v>
      </c>
      <c r="M770" s="4">
        <v>1.1000000000000001</v>
      </c>
      <c r="N770" s="5"/>
      <c r="O770" s="3" t="s">
        <v>87</v>
      </c>
      <c r="P770" s="5"/>
      <c r="Q770" s="3">
        <v>7</v>
      </c>
      <c r="R770" s="5"/>
      <c r="S770" s="3">
        <v>2</v>
      </c>
      <c r="T770" s="3" t="s">
        <v>6724</v>
      </c>
      <c r="U770" s="3">
        <v>7</v>
      </c>
      <c r="V770" s="3" t="s">
        <v>6725</v>
      </c>
      <c r="W770" s="3">
        <v>4</v>
      </c>
      <c r="X770" s="3" t="s">
        <v>6726</v>
      </c>
      <c r="Y770" s="3" t="s">
        <v>50</v>
      </c>
      <c r="Z770" s="5"/>
      <c r="AA770" s="3" t="s">
        <v>291</v>
      </c>
      <c r="AB770" s="3">
        <v>65</v>
      </c>
      <c r="AC770" s="5"/>
      <c r="AD770" s="3">
        <v>8</v>
      </c>
      <c r="AE770" s="3" t="s">
        <v>6727</v>
      </c>
      <c r="AF770" s="3">
        <v>8</v>
      </c>
      <c r="AG770" s="3" t="s">
        <v>6728</v>
      </c>
      <c r="AH770" s="3">
        <v>3</v>
      </c>
      <c r="AI770" s="3">
        <v>0</v>
      </c>
      <c r="AJ770" s="3" t="s">
        <v>6729</v>
      </c>
      <c r="AK770" s="3" t="s">
        <v>60</v>
      </c>
      <c r="AL770" s="3" t="s">
        <v>6730</v>
      </c>
      <c r="AM770" s="3" t="s">
        <v>6731</v>
      </c>
      <c r="AN770" s="3" t="s">
        <v>6732</v>
      </c>
      <c r="AO770" s="6">
        <v>0.57291666666424135</v>
      </c>
      <c r="AP770" s="1">
        <f t="shared" si="229"/>
        <v>7</v>
      </c>
      <c r="AQ770" s="1">
        <f t="shared" si="230"/>
        <v>5</v>
      </c>
      <c r="AR770" s="1">
        <f t="shared" si="231"/>
        <v>10</v>
      </c>
      <c r="AS770" s="1">
        <f t="shared" si="232"/>
        <v>7</v>
      </c>
      <c r="AT770" s="1">
        <f t="shared" si="233"/>
        <v>2</v>
      </c>
      <c r="AU770" s="1">
        <f t="shared" si="234"/>
        <v>7</v>
      </c>
      <c r="AV770" s="1">
        <f t="shared" si="235"/>
        <v>4</v>
      </c>
      <c r="AW770" s="1">
        <f t="shared" si="236"/>
        <v>0</v>
      </c>
      <c r="AX770" s="1">
        <f t="shared" si="237"/>
        <v>10</v>
      </c>
      <c r="AY770" s="1">
        <f t="shared" si="238"/>
        <v>8</v>
      </c>
      <c r="AZ770" s="1">
        <f t="shared" si="239"/>
        <v>8</v>
      </c>
      <c r="BA770" s="1">
        <f t="shared" si="240"/>
        <v>3</v>
      </c>
      <c r="BB770" s="1">
        <f t="shared" si="241"/>
        <v>10</v>
      </c>
      <c r="BC770" s="21">
        <f t="shared" si="226"/>
        <v>6.2</v>
      </c>
      <c r="BD770" s="21">
        <f t="shared" si="227"/>
        <v>4.833333333333333</v>
      </c>
      <c r="BE770" s="21">
        <f t="shared" si="228"/>
        <v>7</v>
      </c>
      <c r="BF770" s="21">
        <f t="shared" si="242"/>
        <v>6.4666666666666668</v>
      </c>
      <c r="BG770" s="3" t="s">
        <v>6383</v>
      </c>
    </row>
    <row r="771" spans="1:59" ht="13" x14ac:dyDescent="0.15">
      <c r="A771" s="2">
        <v>43579.901318472221</v>
      </c>
      <c r="B771" s="3" t="s">
        <v>29</v>
      </c>
      <c r="C771" s="3" t="s">
        <v>5634</v>
      </c>
      <c r="D771" s="3" t="s">
        <v>6383</v>
      </c>
      <c r="E771" s="58" t="s">
        <v>5469</v>
      </c>
      <c r="F771" s="3" t="s">
        <v>187</v>
      </c>
      <c r="G771" s="3" t="s">
        <v>6733</v>
      </c>
      <c r="H771" s="3" t="s">
        <v>264</v>
      </c>
      <c r="I771" s="3">
        <v>2</v>
      </c>
      <c r="J771" s="5"/>
      <c r="K771" s="3">
        <v>2</v>
      </c>
      <c r="L771" s="3">
        <v>2.5</v>
      </c>
      <c r="M771" s="4">
        <v>1.1000000000000001</v>
      </c>
      <c r="N771" s="3" t="s">
        <v>6734</v>
      </c>
      <c r="O771" s="3" t="s">
        <v>87</v>
      </c>
      <c r="P771" s="5"/>
      <c r="Q771" s="3" t="s">
        <v>42</v>
      </c>
      <c r="R771" s="3" t="s">
        <v>6735</v>
      </c>
      <c r="S771" s="3" t="s">
        <v>90</v>
      </c>
      <c r="T771" s="3" t="s">
        <v>6736</v>
      </c>
      <c r="U771" s="3">
        <v>8</v>
      </c>
      <c r="V771" s="3" t="s">
        <v>6737</v>
      </c>
      <c r="W771" s="3">
        <v>4</v>
      </c>
      <c r="X771" s="3" t="s">
        <v>6738</v>
      </c>
      <c r="Y771" s="3" t="s">
        <v>50</v>
      </c>
      <c r="Z771" s="5"/>
      <c r="AA771" s="3" t="s">
        <v>291</v>
      </c>
      <c r="AB771" s="3">
        <v>65</v>
      </c>
      <c r="AC771" s="5"/>
      <c r="AD771" s="3">
        <v>8</v>
      </c>
      <c r="AE771" s="3" t="s">
        <v>6739</v>
      </c>
      <c r="AF771" s="3">
        <v>8</v>
      </c>
      <c r="AG771" s="3" t="s">
        <v>6740</v>
      </c>
      <c r="AH771" s="3" t="s">
        <v>197</v>
      </c>
      <c r="AI771" s="3">
        <v>5</v>
      </c>
      <c r="AJ771" s="3" t="s">
        <v>6741</v>
      </c>
      <c r="AK771" s="3" t="s">
        <v>60</v>
      </c>
      <c r="AL771" s="3" t="s">
        <v>6730</v>
      </c>
      <c r="AM771" s="3" t="s">
        <v>6742</v>
      </c>
      <c r="AN771" s="3" t="s">
        <v>6732</v>
      </c>
      <c r="AO771" s="6">
        <v>0.57291666666424135</v>
      </c>
      <c r="AP771" s="1">
        <f t="shared" si="229"/>
        <v>2</v>
      </c>
      <c r="AQ771" s="1">
        <f t="shared" si="230"/>
        <v>2</v>
      </c>
      <c r="AR771" s="1">
        <f t="shared" si="231"/>
        <v>10</v>
      </c>
      <c r="AS771" s="1">
        <f t="shared" si="232"/>
        <v>5</v>
      </c>
      <c r="AT771" s="1">
        <f t="shared" si="233"/>
        <v>0</v>
      </c>
      <c r="AU771" s="1">
        <f t="shared" si="234"/>
        <v>8</v>
      </c>
      <c r="AV771" s="1">
        <f t="shared" si="235"/>
        <v>4</v>
      </c>
      <c r="AW771" s="1">
        <f t="shared" si="236"/>
        <v>0</v>
      </c>
      <c r="AX771" s="1">
        <f t="shared" si="237"/>
        <v>10</v>
      </c>
      <c r="AY771" s="1">
        <f t="shared" si="238"/>
        <v>8</v>
      </c>
      <c r="AZ771" s="1">
        <f t="shared" si="239"/>
        <v>8</v>
      </c>
      <c r="BA771" s="1">
        <f t="shared" si="240"/>
        <v>5</v>
      </c>
      <c r="BB771" s="1">
        <f t="shared" si="241"/>
        <v>10</v>
      </c>
      <c r="BC771" s="21">
        <f t="shared" ref="BC771:BC834" si="243">((AP771*3)+(AQ771*3)+(AR771*3)+(AS771*3)+(AT771*3))/15</f>
        <v>3.8</v>
      </c>
      <c r="BD771" s="21">
        <f t="shared" ref="BD771:BD834" si="244">((AU771*3)+(AV771*2)+(AW771*1))/6</f>
        <v>5.333333333333333</v>
      </c>
      <c r="BE771" s="21">
        <f t="shared" ref="BE771:BE834" si="245">((AX771*2)+(AY771*1)+(AZ771*1)+(BA771*2))/6</f>
        <v>7.666666666666667</v>
      </c>
      <c r="BF771" s="21">
        <f t="shared" si="242"/>
        <v>5.5</v>
      </c>
      <c r="BG771" s="3" t="s">
        <v>6383</v>
      </c>
    </row>
    <row r="772" spans="1:59" ht="13" x14ac:dyDescent="0.15">
      <c r="A772" s="2">
        <v>43579.918245439811</v>
      </c>
      <c r="B772" s="3" t="s">
        <v>29</v>
      </c>
      <c r="C772" s="3" t="s">
        <v>5634</v>
      </c>
      <c r="D772" s="3" t="s">
        <v>6383</v>
      </c>
      <c r="E772" s="58" t="s">
        <v>5469</v>
      </c>
      <c r="F772" s="3" t="s">
        <v>100</v>
      </c>
      <c r="G772" s="3" t="s">
        <v>6743</v>
      </c>
      <c r="H772" s="3" t="s">
        <v>264</v>
      </c>
      <c r="I772" s="3" t="s">
        <v>223</v>
      </c>
      <c r="J772" s="3" t="s">
        <v>6744</v>
      </c>
      <c r="K772" s="3" t="s">
        <v>68</v>
      </c>
      <c r="L772" s="3">
        <v>3.8</v>
      </c>
      <c r="M772" s="3">
        <v>3.8</v>
      </c>
      <c r="N772" s="5"/>
      <c r="O772" s="3" t="s">
        <v>87</v>
      </c>
      <c r="P772" s="5"/>
      <c r="Q772" s="3" t="s">
        <v>226</v>
      </c>
      <c r="R772" s="5"/>
      <c r="S772" s="3" t="s">
        <v>560</v>
      </c>
      <c r="T772" s="3" t="s">
        <v>6745</v>
      </c>
      <c r="U772" s="3" t="s">
        <v>183</v>
      </c>
      <c r="V772" s="3" t="s">
        <v>6746</v>
      </c>
      <c r="W772" s="3" t="s">
        <v>74</v>
      </c>
      <c r="X772" s="3" t="s">
        <v>6747</v>
      </c>
      <c r="Y772" s="3" t="s">
        <v>50</v>
      </c>
      <c r="Z772" s="5"/>
      <c r="AA772" s="3" t="s">
        <v>291</v>
      </c>
      <c r="AB772" s="3">
        <v>65</v>
      </c>
      <c r="AC772" s="5"/>
      <c r="AD772" s="3">
        <v>8</v>
      </c>
      <c r="AE772" s="3" t="s">
        <v>6748</v>
      </c>
      <c r="AF772" s="3">
        <v>8</v>
      </c>
      <c r="AG772" s="3" t="s">
        <v>6749</v>
      </c>
      <c r="AH772" s="3" t="s">
        <v>176</v>
      </c>
      <c r="AI772" s="3">
        <v>10</v>
      </c>
      <c r="AJ772" s="3" t="s">
        <v>6750</v>
      </c>
      <c r="AK772" s="3" t="s">
        <v>60</v>
      </c>
      <c r="AL772" s="3" t="s">
        <v>6751</v>
      </c>
      <c r="AM772" s="3" t="s">
        <v>6752</v>
      </c>
      <c r="AN772" s="3" t="s">
        <v>6732</v>
      </c>
      <c r="AO772" s="6">
        <v>0.57291666666424135</v>
      </c>
      <c r="AP772" s="1">
        <f t="shared" si="229"/>
        <v>10</v>
      </c>
      <c r="AQ772" s="1">
        <f t="shared" si="230"/>
        <v>10</v>
      </c>
      <c r="AR772" s="1">
        <f t="shared" si="231"/>
        <v>10</v>
      </c>
      <c r="AS772" s="1">
        <f t="shared" si="232"/>
        <v>10</v>
      </c>
      <c r="AT772" s="1">
        <f t="shared" si="233"/>
        <v>10</v>
      </c>
      <c r="AU772" s="1">
        <f t="shared" si="234"/>
        <v>10</v>
      </c>
      <c r="AV772" s="1">
        <f t="shared" si="235"/>
        <v>5</v>
      </c>
      <c r="AW772" s="1">
        <f t="shared" si="236"/>
        <v>0</v>
      </c>
      <c r="AX772" s="1">
        <f t="shared" si="237"/>
        <v>10</v>
      </c>
      <c r="AY772" s="1">
        <f t="shared" si="238"/>
        <v>8</v>
      </c>
      <c r="AZ772" s="1">
        <f t="shared" si="239"/>
        <v>8</v>
      </c>
      <c r="BA772" s="1">
        <f t="shared" si="240"/>
        <v>10</v>
      </c>
      <c r="BB772" s="1">
        <f t="shared" si="241"/>
        <v>10</v>
      </c>
      <c r="BC772" s="21">
        <f t="shared" si="243"/>
        <v>10</v>
      </c>
      <c r="BD772" s="21">
        <f t="shared" si="244"/>
        <v>6.666666666666667</v>
      </c>
      <c r="BE772" s="21">
        <f t="shared" si="245"/>
        <v>9.3333333333333339</v>
      </c>
      <c r="BF772" s="21">
        <f t="shared" si="242"/>
        <v>9.1999999999999993</v>
      </c>
      <c r="BG772" s="3" t="s">
        <v>6383</v>
      </c>
    </row>
    <row r="773" spans="1:59" ht="13" x14ac:dyDescent="0.15">
      <c r="A773" s="2">
        <v>43581.477386770828</v>
      </c>
      <c r="B773" s="3" t="s">
        <v>29</v>
      </c>
      <c r="C773" s="3" t="s">
        <v>6451</v>
      </c>
      <c r="D773" s="3" t="s">
        <v>6383</v>
      </c>
      <c r="E773" s="58" t="s">
        <v>5469</v>
      </c>
      <c r="F773" s="3" t="s">
        <v>187</v>
      </c>
      <c r="G773" s="3" t="s">
        <v>6753</v>
      </c>
      <c r="H773" s="3" t="s">
        <v>35</v>
      </c>
      <c r="I773" s="3">
        <v>3</v>
      </c>
      <c r="J773" s="3" t="s">
        <v>6754</v>
      </c>
      <c r="K773" s="3">
        <v>1</v>
      </c>
      <c r="L773" s="4">
        <v>1.3</v>
      </c>
      <c r="M773" s="3">
        <v>0</v>
      </c>
      <c r="N773" s="3" t="s">
        <v>6755</v>
      </c>
      <c r="O773" s="3">
        <v>9</v>
      </c>
      <c r="P773" s="5"/>
      <c r="Q773" s="3">
        <v>2</v>
      </c>
      <c r="R773" s="3" t="s">
        <v>6756</v>
      </c>
      <c r="S773" s="3">
        <v>7</v>
      </c>
      <c r="T773" s="3" t="s">
        <v>6757</v>
      </c>
      <c r="U773" s="3">
        <v>8</v>
      </c>
      <c r="V773" s="3" t="s">
        <v>6758</v>
      </c>
      <c r="W773" s="3">
        <v>8</v>
      </c>
      <c r="X773" s="3" t="s">
        <v>6759</v>
      </c>
      <c r="Y773" s="3">
        <v>2</v>
      </c>
      <c r="Z773" s="3" t="s">
        <v>6760</v>
      </c>
      <c r="AA773" s="3" t="s">
        <v>291</v>
      </c>
      <c r="AB773" s="3">
        <v>63</v>
      </c>
      <c r="AC773" s="5"/>
      <c r="AD773" s="3">
        <v>7</v>
      </c>
      <c r="AE773" s="3" t="s">
        <v>6761</v>
      </c>
      <c r="AF773" s="3" t="s">
        <v>56</v>
      </c>
      <c r="AG773" s="3" t="s">
        <v>6762</v>
      </c>
      <c r="AH773" s="3">
        <v>3</v>
      </c>
      <c r="AI773" s="3">
        <v>0</v>
      </c>
      <c r="AJ773" s="3" t="s">
        <v>6763</v>
      </c>
      <c r="AK773" s="3">
        <v>8</v>
      </c>
      <c r="AL773" s="3" t="s">
        <v>6764</v>
      </c>
      <c r="AM773" s="3" t="s">
        <v>6765</v>
      </c>
      <c r="AN773" s="3" t="s">
        <v>6683</v>
      </c>
      <c r="AO773" s="6">
        <v>0.66666666666424135</v>
      </c>
      <c r="AP773" s="1">
        <f t="shared" si="229"/>
        <v>3</v>
      </c>
      <c r="AQ773" s="1">
        <f t="shared" si="230"/>
        <v>1</v>
      </c>
      <c r="AR773" s="1">
        <f t="shared" si="231"/>
        <v>9</v>
      </c>
      <c r="AS773" s="1">
        <f t="shared" si="232"/>
        <v>2</v>
      </c>
      <c r="AT773" s="1">
        <f t="shared" si="233"/>
        <v>7</v>
      </c>
      <c r="AU773" s="1">
        <f t="shared" si="234"/>
        <v>8</v>
      </c>
      <c r="AV773" s="1">
        <f t="shared" si="235"/>
        <v>8</v>
      </c>
      <c r="AW773" s="1">
        <f t="shared" si="236"/>
        <v>2</v>
      </c>
      <c r="AX773" s="1">
        <f t="shared" si="237"/>
        <v>10</v>
      </c>
      <c r="AY773" s="1">
        <f t="shared" si="238"/>
        <v>7</v>
      </c>
      <c r="AZ773" s="1">
        <f t="shared" si="239"/>
        <v>5</v>
      </c>
      <c r="BA773" s="1">
        <f t="shared" si="240"/>
        <v>3</v>
      </c>
      <c r="BB773" s="1">
        <f t="shared" si="241"/>
        <v>8</v>
      </c>
      <c r="BC773" s="21">
        <f t="shared" si="243"/>
        <v>4.4000000000000004</v>
      </c>
      <c r="BD773" s="21">
        <f t="shared" si="244"/>
        <v>7</v>
      </c>
      <c r="BE773" s="21">
        <f t="shared" si="245"/>
        <v>6.333333333333333</v>
      </c>
      <c r="BF773" s="21">
        <f t="shared" si="242"/>
        <v>5.666666666666667</v>
      </c>
      <c r="BG773" s="3" t="s">
        <v>6383</v>
      </c>
    </row>
    <row r="774" spans="1:59" ht="13" x14ac:dyDescent="0.15">
      <c r="A774" s="2">
        <v>43581.561473784721</v>
      </c>
      <c r="B774" s="3" t="s">
        <v>29</v>
      </c>
      <c r="C774" s="3" t="s">
        <v>5634</v>
      </c>
      <c r="D774" s="3" t="s">
        <v>6383</v>
      </c>
      <c r="E774" s="58" t="s">
        <v>5469</v>
      </c>
      <c r="F774" s="3" t="s">
        <v>64</v>
      </c>
      <c r="G774" s="3" t="s">
        <v>6766</v>
      </c>
      <c r="H774" s="3" t="s">
        <v>66</v>
      </c>
      <c r="I774" s="3">
        <v>8</v>
      </c>
      <c r="J774" s="3" t="s">
        <v>6767</v>
      </c>
      <c r="K774" s="3" t="s">
        <v>68</v>
      </c>
      <c r="L774" s="3">
        <v>3.6</v>
      </c>
      <c r="M774" s="3">
        <v>2.6</v>
      </c>
      <c r="N774" s="3" t="s">
        <v>6768</v>
      </c>
      <c r="O774" s="3" t="s">
        <v>87</v>
      </c>
      <c r="P774" s="5"/>
      <c r="Q774" s="3" t="s">
        <v>42</v>
      </c>
      <c r="R774" s="3" t="s">
        <v>6769</v>
      </c>
      <c r="S774" s="3" t="s">
        <v>44</v>
      </c>
      <c r="T774" s="3" t="s">
        <v>6770</v>
      </c>
      <c r="U774" s="3">
        <v>6</v>
      </c>
      <c r="V774" s="3" t="s">
        <v>6771</v>
      </c>
      <c r="W774" s="3">
        <v>9</v>
      </c>
      <c r="X774" s="3" t="s">
        <v>6772</v>
      </c>
      <c r="Y774" s="3">
        <v>7</v>
      </c>
      <c r="Z774" s="3" t="s">
        <v>6773</v>
      </c>
      <c r="AA774" s="3">
        <v>2</v>
      </c>
      <c r="AB774" s="3">
        <v>85</v>
      </c>
      <c r="AC774" s="3" t="s">
        <v>6774</v>
      </c>
      <c r="AD774" s="3" t="s">
        <v>54</v>
      </c>
      <c r="AE774" s="5"/>
      <c r="AF774" s="3" t="s">
        <v>275</v>
      </c>
      <c r="AG774" s="5"/>
      <c r="AH774" s="3" t="s">
        <v>58</v>
      </c>
      <c r="AI774" s="3">
        <v>0</v>
      </c>
      <c r="AJ774" s="5"/>
      <c r="AK774" s="3">
        <v>6</v>
      </c>
      <c r="AL774" s="3" t="s">
        <v>6775</v>
      </c>
      <c r="AM774" s="3" t="s">
        <v>6776</v>
      </c>
      <c r="AN774" s="3" t="s">
        <v>6732</v>
      </c>
      <c r="AO774" s="6">
        <v>0.60416666666424135</v>
      </c>
      <c r="AP774" s="1">
        <f t="shared" si="229"/>
        <v>8</v>
      </c>
      <c r="AQ774" s="1">
        <f t="shared" si="230"/>
        <v>10</v>
      </c>
      <c r="AR774" s="1">
        <f t="shared" si="231"/>
        <v>10</v>
      </c>
      <c r="AS774" s="1">
        <f t="shared" si="232"/>
        <v>5</v>
      </c>
      <c r="AT774" s="1">
        <f t="shared" si="233"/>
        <v>5</v>
      </c>
      <c r="AU774" s="1">
        <f t="shared" si="234"/>
        <v>6</v>
      </c>
      <c r="AV774" s="1">
        <f t="shared" si="235"/>
        <v>9</v>
      </c>
      <c r="AW774" s="1">
        <f t="shared" si="236"/>
        <v>7</v>
      </c>
      <c r="AX774" s="1">
        <f t="shared" si="237"/>
        <v>2</v>
      </c>
      <c r="AY774" s="1">
        <f t="shared" si="238"/>
        <v>5</v>
      </c>
      <c r="AZ774" s="1">
        <f t="shared" si="239"/>
        <v>0</v>
      </c>
      <c r="BA774" s="1">
        <f t="shared" si="240"/>
        <v>0</v>
      </c>
      <c r="BB774" s="1">
        <f t="shared" si="241"/>
        <v>6</v>
      </c>
      <c r="BC774" s="21">
        <f t="shared" si="243"/>
        <v>7.6</v>
      </c>
      <c r="BD774" s="21">
        <f t="shared" si="244"/>
        <v>7.166666666666667</v>
      </c>
      <c r="BE774" s="21">
        <f t="shared" si="245"/>
        <v>1.5</v>
      </c>
      <c r="BF774" s="21">
        <f t="shared" si="242"/>
        <v>6.1333333333333337</v>
      </c>
      <c r="BG774" s="3" t="s">
        <v>6383</v>
      </c>
    </row>
    <row r="775" spans="1:59" ht="13" x14ac:dyDescent="0.15">
      <c r="A775" s="2">
        <v>43581.607042824078</v>
      </c>
      <c r="B775" s="3" t="s">
        <v>29</v>
      </c>
      <c r="C775" s="3" t="s">
        <v>5634</v>
      </c>
      <c r="D775" s="3" t="s">
        <v>6383</v>
      </c>
      <c r="E775" s="58" t="s">
        <v>5469</v>
      </c>
      <c r="F775" s="3" t="s">
        <v>64</v>
      </c>
      <c r="G775" s="3" t="s">
        <v>6777</v>
      </c>
      <c r="H775" s="3" t="s">
        <v>35</v>
      </c>
      <c r="I775" s="3" t="s">
        <v>223</v>
      </c>
      <c r="J775" s="5"/>
      <c r="K775" s="3" t="s">
        <v>68</v>
      </c>
      <c r="L775" s="3">
        <v>3.9</v>
      </c>
      <c r="M775" s="3">
        <v>2</v>
      </c>
      <c r="N775" s="5"/>
      <c r="O775" s="3" t="s">
        <v>87</v>
      </c>
      <c r="P775" s="5"/>
      <c r="Q775" s="3" t="s">
        <v>226</v>
      </c>
      <c r="R775" s="5"/>
      <c r="S775" s="3" t="s">
        <v>560</v>
      </c>
      <c r="T775" s="5"/>
      <c r="U775" s="3">
        <v>9</v>
      </c>
      <c r="V775" s="3" t="s">
        <v>6778</v>
      </c>
      <c r="W775" s="3" t="s">
        <v>48</v>
      </c>
      <c r="X775" s="5"/>
      <c r="Y775" s="3" t="s">
        <v>50</v>
      </c>
      <c r="Z775" s="5"/>
      <c r="AA775" s="3" t="s">
        <v>52</v>
      </c>
      <c r="AB775" s="3">
        <v>71</v>
      </c>
      <c r="AC775" s="5"/>
      <c r="AD775" s="3">
        <v>6</v>
      </c>
      <c r="AE775" s="5"/>
      <c r="AF775" s="3" t="s">
        <v>56</v>
      </c>
      <c r="AG775" s="3" t="s">
        <v>6779</v>
      </c>
      <c r="AH775" s="3" t="s">
        <v>176</v>
      </c>
      <c r="AI775" s="3">
        <v>17</v>
      </c>
      <c r="AJ775" s="3" t="s">
        <v>6780</v>
      </c>
      <c r="AK775" s="3">
        <v>6</v>
      </c>
      <c r="AL775" s="3" t="s">
        <v>6781</v>
      </c>
      <c r="AM775" s="3" t="s">
        <v>6782</v>
      </c>
      <c r="AN775" s="3" t="s">
        <v>6732</v>
      </c>
      <c r="AO775" s="6">
        <v>0.63541666666424135</v>
      </c>
      <c r="AP775" s="1">
        <f t="shared" si="229"/>
        <v>10</v>
      </c>
      <c r="AQ775" s="1">
        <f t="shared" si="230"/>
        <v>10</v>
      </c>
      <c r="AR775" s="1">
        <f t="shared" si="231"/>
        <v>10</v>
      </c>
      <c r="AS775" s="1">
        <f t="shared" si="232"/>
        <v>10</v>
      </c>
      <c r="AT775" s="1">
        <f t="shared" si="233"/>
        <v>10</v>
      </c>
      <c r="AU775" s="1">
        <f t="shared" si="234"/>
        <v>9</v>
      </c>
      <c r="AV775" s="1">
        <f t="shared" si="235"/>
        <v>0</v>
      </c>
      <c r="AW775" s="1">
        <f t="shared" si="236"/>
        <v>0</v>
      </c>
      <c r="AX775" s="1">
        <f t="shared" si="237"/>
        <v>5</v>
      </c>
      <c r="AY775" s="1">
        <f t="shared" si="238"/>
        <v>6</v>
      </c>
      <c r="AZ775" s="1">
        <f t="shared" si="239"/>
        <v>5</v>
      </c>
      <c r="BA775" s="1">
        <f t="shared" si="240"/>
        <v>10</v>
      </c>
      <c r="BB775" s="1">
        <f t="shared" si="241"/>
        <v>6</v>
      </c>
      <c r="BC775" s="21">
        <f t="shared" si="243"/>
        <v>10</v>
      </c>
      <c r="BD775" s="21">
        <f t="shared" si="244"/>
        <v>4.5</v>
      </c>
      <c r="BE775" s="21">
        <f t="shared" si="245"/>
        <v>6.833333333333333</v>
      </c>
      <c r="BF775" s="21">
        <f t="shared" si="242"/>
        <v>7.8666666666666663</v>
      </c>
      <c r="BG775" s="3" t="s">
        <v>6383</v>
      </c>
    </row>
    <row r="776" spans="1:59" ht="13" x14ac:dyDescent="0.15">
      <c r="A776" s="2">
        <v>43581.629078333332</v>
      </c>
      <c r="B776" s="3" t="s">
        <v>29</v>
      </c>
      <c r="C776" s="3" t="s">
        <v>5634</v>
      </c>
      <c r="D776" s="3" t="s">
        <v>6383</v>
      </c>
      <c r="E776" s="58" t="s">
        <v>5469</v>
      </c>
      <c r="F776" s="3" t="s">
        <v>168</v>
      </c>
      <c r="G776" s="3" t="s">
        <v>6783</v>
      </c>
      <c r="H776" s="3" t="s">
        <v>264</v>
      </c>
      <c r="I776" s="3">
        <v>6</v>
      </c>
      <c r="J776" s="5"/>
      <c r="K776" s="3">
        <v>7</v>
      </c>
      <c r="L776" s="3">
        <v>2.7</v>
      </c>
      <c r="M776" s="3">
        <v>1.3</v>
      </c>
      <c r="N776" s="5"/>
      <c r="O776" s="3">
        <v>6</v>
      </c>
      <c r="P776" s="3" t="s">
        <v>6784</v>
      </c>
      <c r="Q776" s="3" t="s">
        <v>226</v>
      </c>
      <c r="R776" s="5"/>
      <c r="S776" s="3" t="s">
        <v>90</v>
      </c>
      <c r="T776" s="3" t="s">
        <v>6785</v>
      </c>
      <c r="U776" s="3">
        <v>2</v>
      </c>
      <c r="V776" s="3" t="s">
        <v>6786</v>
      </c>
      <c r="W776" s="3" t="s">
        <v>74</v>
      </c>
      <c r="X776" s="3" t="s">
        <v>6787</v>
      </c>
      <c r="Y776" s="3" t="s">
        <v>50</v>
      </c>
      <c r="Z776" s="5"/>
      <c r="AA776" s="3">
        <v>9</v>
      </c>
      <c r="AB776" s="3">
        <v>65</v>
      </c>
      <c r="AC776" s="5"/>
      <c r="AD776" s="3">
        <v>8</v>
      </c>
      <c r="AE776" s="5"/>
      <c r="AF776" s="3">
        <v>7</v>
      </c>
      <c r="AG776" s="3" t="s">
        <v>6788</v>
      </c>
      <c r="AH776" s="3" t="s">
        <v>197</v>
      </c>
      <c r="AI776" s="3">
        <v>0</v>
      </c>
      <c r="AJ776" s="3" t="s">
        <v>6789</v>
      </c>
      <c r="AK776" s="3" t="s">
        <v>60</v>
      </c>
      <c r="AL776" s="3" t="s">
        <v>6790</v>
      </c>
      <c r="AM776" s="3" t="s">
        <v>6791</v>
      </c>
      <c r="AN776" s="3" t="s">
        <v>6732</v>
      </c>
      <c r="AO776" s="6">
        <v>0.65277777778101154</v>
      </c>
      <c r="AP776" s="1">
        <f t="shared" si="229"/>
        <v>6</v>
      </c>
      <c r="AQ776" s="1">
        <f t="shared" si="230"/>
        <v>7</v>
      </c>
      <c r="AR776" s="1">
        <f t="shared" si="231"/>
        <v>6</v>
      </c>
      <c r="AS776" s="1">
        <f t="shared" si="232"/>
        <v>10</v>
      </c>
      <c r="AT776" s="1">
        <f t="shared" si="233"/>
        <v>0</v>
      </c>
      <c r="AU776" s="1">
        <f t="shared" si="234"/>
        <v>2</v>
      </c>
      <c r="AV776" s="1">
        <f t="shared" si="235"/>
        <v>5</v>
      </c>
      <c r="AW776" s="1">
        <f t="shared" si="236"/>
        <v>0</v>
      </c>
      <c r="AX776" s="1">
        <f t="shared" si="237"/>
        <v>9</v>
      </c>
      <c r="AY776" s="1">
        <f t="shared" si="238"/>
        <v>8</v>
      </c>
      <c r="AZ776" s="1">
        <f t="shared" si="239"/>
        <v>7</v>
      </c>
      <c r="BA776" s="1">
        <f t="shared" si="240"/>
        <v>5</v>
      </c>
      <c r="BB776" s="1">
        <f t="shared" si="241"/>
        <v>10</v>
      </c>
      <c r="BC776" s="21">
        <f t="shared" si="243"/>
        <v>5.8</v>
      </c>
      <c r="BD776" s="21">
        <f t="shared" si="244"/>
        <v>2.6666666666666665</v>
      </c>
      <c r="BE776" s="21">
        <f t="shared" si="245"/>
        <v>7.166666666666667</v>
      </c>
      <c r="BF776" s="21">
        <f t="shared" si="242"/>
        <v>5.8666666666666663</v>
      </c>
      <c r="BG776" s="3" t="s">
        <v>6383</v>
      </c>
    </row>
    <row r="777" spans="1:59" ht="13" x14ac:dyDescent="0.15">
      <c r="A777" s="2">
        <v>43581.648514687498</v>
      </c>
      <c r="B777" s="3" t="s">
        <v>29</v>
      </c>
      <c r="C777" s="3" t="s">
        <v>5634</v>
      </c>
      <c r="D777" s="3" t="s">
        <v>6383</v>
      </c>
      <c r="E777" s="58" t="s">
        <v>5469</v>
      </c>
      <c r="F777" s="3" t="s">
        <v>315</v>
      </c>
      <c r="G777" s="3" t="s">
        <v>6792</v>
      </c>
      <c r="H777" s="3" t="s">
        <v>35</v>
      </c>
      <c r="I777" s="3">
        <v>8</v>
      </c>
      <c r="J777" s="3" t="s">
        <v>6793</v>
      </c>
      <c r="K777" s="3" t="s">
        <v>68</v>
      </c>
      <c r="L777" s="3">
        <v>2.8</v>
      </c>
      <c r="M777" s="3">
        <v>1.6</v>
      </c>
      <c r="N777" s="3" t="s">
        <v>6794</v>
      </c>
      <c r="O777" s="3" t="s">
        <v>87</v>
      </c>
      <c r="P777" s="5"/>
      <c r="Q777" s="3">
        <v>9</v>
      </c>
      <c r="R777" s="3" t="s">
        <v>6795</v>
      </c>
      <c r="S777" s="3" t="s">
        <v>44</v>
      </c>
      <c r="T777" s="3" t="s">
        <v>6796</v>
      </c>
      <c r="U777" s="3" t="s">
        <v>46</v>
      </c>
      <c r="V777" s="5"/>
      <c r="W777" s="3" t="s">
        <v>48</v>
      </c>
      <c r="X777" s="5"/>
      <c r="Y777" s="3">
        <v>8</v>
      </c>
      <c r="Z777" s="3" t="s">
        <v>6797</v>
      </c>
      <c r="AA777" s="3">
        <v>6</v>
      </c>
      <c r="AB777" s="3">
        <v>70</v>
      </c>
      <c r="AC777" s="5"/>
      <c r="AD777" s="3">
        <v>7</v>
      </c>
      <c r="AE777" s="3" t="s">
        <v>6798</v>
      </c>
      <c r="AF777" s="3" t="s">
        <v>208</v>
      </c>
      <c r="AG777" s="3" t="s">
        <v>6799</v>
      </c>
      <c r="AH777" s="3" t="s">
        <v>176</v>
      </c>
      <c r="AI777" s="3">
        <v>11</v>
      </c>
      <c r="AJ777" s="5"/>
      <c r="AK777" s="3" t="s">
        <v>60</v>
      </c>
      <c r="AL777" s="5"/>
      <c r="AM777" s="3" t="s">
        <v>6800</v>
      </c>
      <c r="AN777" s="3" t="s">
        <v>6732</v>
      </c>
      <c r="AO777" s="6">
        <v>0.69444444444525288</v>
      </c>
      <c r="AP777" s="1">
        <f t="shared" si="229"/>
        <v>8</v>
      </c>
      <c r="AQ777" s="1">
        <f t="shared" si="230"/>
        <v>10</v>
      </c>
      <c r="AR777" s="1">
        <f t="shared" si="231"/>
        <v>10</v>
      </c>
      <c r="AS777" s="1">
        <f t="shared" si="232"/>
        <v>9</v>
      </c>
      <c r="AT777" s="1">
        <f t="shared" si="233"/>
        <v>5</v>
      </c>
      <c r="AU777" s="1">
        <f t="shared" si="234"/>
        <v>5</v>
      </c>
      <c r="AV777" s="1">
        <f t="shared" si="235"/>
        <v>0</v>
      </c>
      <c r="AW777" s="1">
        <f t="shared" si="236"/>
        <v>8</v>
      </c>
      <c r="AX777" s="1">
        <f t="shared" si="237"/>
        <v>6</v>
      </c>
      <c r="AY777" s="1">
        <f t="shared" si="238"/>
        <v>7</v>
      </c>
      <c r="AZ777" s="1">
        <f t="shared" si="239"/>
        <v>10</v>
      </c>
      <c r="BA777" s="1">
        <f t="shared" si="240"/>
        <v>10</v>
      </c>
      <c r="BB777" s="1">
        <f t="shared" si="241"/>
        <v>10</v>
      </c>
      <c r="BC777" s="21">
        <f t="shared" si="243"/>
        <v>8.4</v>
      </c>
      <c r="BD777" s="21">
        <f t="shared" si="244"/>
        <v>3.8333333333333335</v>
      </c>
      <c r="BE777" s="21">
        <f t="shared" si="245"/>
        <v>8.1666666666666661</v>
      </c>
      <c r="BF777" s="21">
        <f t="shared" si="242"/>
        <v>7.6</v>
      </c>
      <c r="BG777" s="3" t="s">
        <v>6383</v>
      </c>
    </row>
    <row r="778" spans="1:59" ht="13" x14ac:dyDescent="0.15">
      <c r="A778" s="2">
        <v>43581.662615277775</v>
      </c>
      <c r="B778" s="3" t="s">
        <v>29</v>
      </c>
      <c r="C778" s="3" t="s">
        <v>5634</v>
      </c>
      <c r="D778" s="3" t="s">
        <v>6383</v>
      </c>
      <c r="E778" s="58" t="s">
        <v>5469</v>
      </c>
      <c r="F778" s="3" t="s">
        <v>33</v>
      </c>
      <c r="G778" s="3" t="s">
        <v>6801</v>
      </c>
      <c r="H778" s="3" t="s">
        <v>66</v>
      </c>
      <c r="I778" s="3">
        <v>8</v>
      </c>
      <c r="J778" s="3" t="s">
        <v>6802</v>
      </c>
      <c r="K778" s="3" t="s">
        <v>68</v>
      </c>
      <c r="L778" s="3">
        <v>3.2</v>
      </c>
      <c r="M778" s="4">
        <v>2.1</v>
      </c>
      <c r="N778" s="3" t="s">
        <v>6803</v>
      </c>
      <c r="O778" s="3" t="s">
        <v>87</v>
      </c>
      <c r="P778" s="5"/>
      <c r="Q778" s="3">
        <v>9</v>
      </c>
      <c r="R778" s="3" t="s">
        <v>6804</v>
      </c>
      <c r="S778" s="3" t="s">
        <v>560</v>
      </c>
      <c r="T778" s="5"/>
      <c r="U778" s="3">
        <v>7</v>
      </c>
      <c r="V778" s="3" t="s">
        <v>6805</v>
      </c>
      <c r="W778" s="3">
        <v>9</v>
      </c>
      <c r="X778" s="3" t="s">
        <v>6806</v>
      </c>
      <c r="Y778" s="3">
        <v>9</v>
      </c>
      <c r="Z778" s="3" t="s">
        <v>6807</v>
      </c>
      <c r="AA778" s="3">
        <v>3</v>
      </c>
      <c r="AB778" s="3">
        <v>77</v>
      </c>
      <c r="AC778" s="3" t="s">
        <v>6808</v>
      </c>
      <c r="AD778" s="3" t="s">
        <v>54</v>
      </c>
      <c r="AE778" s="5"/>
      <c r="AF778" s="3">
        <v>8</v>
      </c>
      <c r="AG778" s="3" t="s">
        <v>6809</v>
      </c>
      <c r="AH778" s="3" t="s">
        <v>197</v>
      </c>
      <c r="AI778" s="3">
        <v>5</v>
      </c>
      <c r="AJ778" s="3" t="s">
        <v>6810</v>
      </c>
      <c r="AK778" s="3">
        <v>7</v>
      </c>
      <c r="AL778" s="3" t="s">
        <v>6811</v>
      </c>
      <c r="AM778" s="3" t="s">
        <v>6812</v>
      </c>
      <c r="AN778" s="3" t="s">
        <v>6732</v>
      </c>
      <c r="AO778" s="6">
        <v>0.67361111110949423</v>
      </c>
      <c r="AP778" s="1">
        <f t="shared" si="229"/>
        <v>8</v>
      </c>
      <c r="AQ778" s="1">
        <f t="shared" si="230"/>
        <v>10</v>
      </c>
      <c r="AR778" s="1">
        <f t="shared" si="231"/>
        <v>10</v>
      </c>
      <c r="AS778" s="1">
        <f t="shared" si="232"/>
        <v>9</v>
      </c>
      <c r="AT778" s="1">
        <f t="shared" si="233"/>
        <v>10</v>
      </c>
      <c r="AU778" s="1">
        <f t="shared" si="234"/>
        <v>7</v>
      </c>
      <c r="AV778" s="1">
        <f t="shared" si="235"/>
        <v>9</v>
      </c>
      <c r="AW778" s="1">
        <f t="shared" si="236"/>
        <v>9</v>
      </c>
      <c r="AX778" s="1">
        <f t="shared" si="237"/>
        <v>3</v>
      </c>
      <c r="AY778" s="1">
        <f t="shared" si="238"/>
        <v>5</v>
      </c>
      <c r="AZ778" s="1">
        <f t="shared" si="239"/>
        <v>8</v>
      </c>
      <c r="BA778" s="1">
        <f t="shared" si="240"/>
        <v>5</v>
      </c>
      <c r="BB778" s="1">
        <f t="shared" si="241"/>
        <v>7</v>
      </c>
      <c r="BC778" s="21">
        <f t="shared" si="243"/>
        <v>9.4</v>
      </c>
      <c r="BD778" s="21">
        <f t="shared" si="244"/>
        <v>8</v>
      </c>
      <c r="BE778" s="21">
        <f t="shared" si="245"/>
        <v>4.833333333333333</v>
      </c>
      <c r="BF778" s="21">
        <f t="shared" si="242"/>
        <v>7.9666666666666668</v>
      </c>
      <c r="BG778" s="3" t="s">
        <v>6383</v>
      </c>
    </row>
    <row r="779" spans="1:59" ht="13" x14ac:dyDescent="0.15">
      <c r="A779" s="2">
        <v>43581.671032048616</v>
      </c>
      <c r="B779" s="3" t="s">
        <v>29</v>
      </c>
      <c r="C779" s="3" t="s">
        <v>5634</v>
      </c>
      <c r="D779" s="3" t="s">
        <v>6383</v>
      </c>
      <c r="E779" s="58" t="s">
        <v>5469</v>
      </c>
      <c r="F779" s="3" t="s">
        <v>187</v>
      </c>
      <c r="G779" s="3" t="s">
        <v>6813</v>
      </c>
      <c r="H779" s="3" t="s">
        <v>35</v>
      </c>
      <c r="I779" s="3">
        <v>9</v>
      </c>
      <c r="J779" s="3" t="s">
        <v>6814</v>
      </c>
      <c r="K779" s="3" t="s">
        <v>68</v>
      </c>
      <c r="L779" s="3">
        <v>3.8</v>
      </c>
      <c r="M779" s="3">
        <v>1.8</v>
      </c>
      <c r="N779" s="5"/>
      <c r="O779" s="3" t="s">
        <v>87</v>
      </c>
      <c r="P779" s="5"/>
      <c r="Q779" s="3" t="s">
        <v>226</v>
      </c>
      <c r="R779" s="5"/>
      <c r="S779" s="3">
        <v>8</v>
      </c>
      <c r="T779" s="3" t="s">
        <v>6815</v>
      </c>
      <c r="U779" s="3">
        <v>6</v>
      </c>
      <c r="V779" s="5"/>
      <c r="W779" s="3">
        <v>4</v>
      </c>
      <c r="X779" s="3" t="s">
        <v>6816</v>
      </c>
      <c r="Y779" s="3" t="s">
        <v>50</v>
      </c>
      <c r="Z779" s="5"/>
      <c r="AA779" s="3" t="s">
        <v>291</v>
      </c>
      <c r="AB779" s="3">
        <v>65</v>
      </c>
      <c r="AC779" s="5"/>
      <c r="AD779" s="3">
        <v>8</v>
      </c>
      <c r="AE779" s="5"/>
      <c r="AF779" s="3">
        <v>7</v>
      </c>
      <c r="AG779" s="3" t="s">
        <v>6817</v>
      </c>
      <c r="AH779" s="3" t="s">
        <v>176</v>
      </c>
      <c r="AI779" s="3">
        <v>11</v>
      </c>
      <c r="AJ779" s="5"/>
      <c r="AK779" s="3" t="s">
        <v>60</v>
      </c>
      <c r="AL779" s="5"/>
      <c r="AM779" s="3" t="s">
        <v>6818</v>
      </c>
      <c r="AN779" s="3" t="s">
        <v>6732</v>
      </c>
      <c r="AO779" s="6">
        <v>0.72222222221898846</v>
      </c>
      <c r="AP779" s="1">
        <f t="shared" si="229"/>
        <v>9</v>
      </c>
      <c r="AQ779" s="1">
        <f t="shared" si="230"/>
        <v>10</v>
      </c>
      <c r="AR779" s="1">
        <f t="shared" si="231"/>
        <v>10</v>
      </c>
      <c r="AS779" s="1">
        <f t="shared" si="232"/>
        <v>10</v>
      </c>
      <c r="AT779" s="1">
        <f t="shared" si="233"/>
        <v>8</v>
      </c>
      <c r="AU779" s="1">
        <f t="shared" si="234"/>
        <v>6</v>
      </c>
      <c r="AV779" s="1">
        <f t="shared" si="235"/>
        <v>4</v>
      </c>
      <c r="AW779" s="1">
        <f t="shared" si="236"/>
        <v>0</v>
      </c>
      <c r="AX779" s="1">
        <f t="shared" si="237"/>
        <v>10</v>
      </c>
      <c r="AY779" s="1">
        <f t="shared" si="238"/>
        <v>8</v>
      </c>
      <c r="AZ779" s="1">
        <f t="shared" si="239"/>
        <v>7</v>
      </c>
      <c r="BA779" s="1">
        <f t="shared" si="240"/>
        <v>10</v>
      </c>
      <c r="BB779" s="1">
        <f t="shared" si="241"/>
        <v>10</v>
      </c>
      <c r="BC779" s="21">
        <f t="shared" si="243"/>
        <v>9.4</v>
      </c>
      <c r="BD779" s="21">
        <f t="shared" si="244"/>
        <v>4.333333333333333</v>
      </c>
      <c r="BE779" s="21">
        <f t="shared" si="245"/>
        <v>9.1666666666666661</v>
      </c>
      <c r="BF779" s="21">
        <f t="shared" si="242"/>
        <v>8.4</v>
      </c>
      <c r="BG779" s="3" t="s">
        <v>6383</v>
      </c>
    </row>
    <row r="780" spans="1:59" ht="13" x14ac:dyDescent="0.15">
      <c r="A780" s="2">
        <v>43581.679608703707</v>
      </c>
      <c r="B780" s="3" t="s">
        <v>29</v>
      </c>
      <c r="C780" s="3" t="s">
        <v>5634</v>
      </c>
      <c r="D780" s="3" t="s">
        <v>6383</v>
      </c>
      <c r="E780" s="58" t="s">
        <v>5469</v>
      </c>
      <c r="F780" s="3" t="s">
        <v>187</v>
      </c>
      <c r="G780" s="3" t="s">
        <v>6819</v>
      </c>
      <c r="H780" s="3" t="s">
        <v>264</v>
      </c>
      <c r="I780" s="3" t="s">
        <v>36</v>
      </c>
      <c r="J780" s="5"/>
      <c r="K780" s="3" t="s">
        <v>38</v>
      </c>
      <c r="L780" s="3">
        <v>2</v>
      </c>
      <c r="M780" s="3">
        <v>1</v>
      </c>
      <c r="N780" s="5"/>
      <c r="O780" s="3">
        <v>7</v>
      </c>
      <c r="P780" s="3" t="s">
        <v>6820</v>
      </c>
      <c r="Q780" s="3">
        <v>8</v>
      </c>
      <c r="R780" s="5"/>
      <c r="S780" s="3">
        <v>8</v>
      </c>
      <c r="T780" s="3" t="s">
        <v>6815</v>
      </c>
      <c r="U780" s="3">
        <v>7</v>
      </c>
      <c r="V780" s="3" t="s">
        <v>6821</v>
      </c>
      <c r="W780" s="3">
        <v>4</v>
      </c>
      <c r="X780" s="3" t="s">
        <v>6816</v>
      </c>
      <c r="Y780" s="3" t="s">
        <v>50</v>
      </c>
      <c r="Z780" s="5"/>
      <c r="AA780" s="3" t="s">
        <v>291</v>
      </c>
      <c r="AB780" s="3">
        <v>65</v>
      </c>
      <c r="AC780" s="5"/>
      <c r="AD780" s="3">
        <v>8</v>
      </c>
      <c r="AE780" s="5"/>
      <c r="AF780" s="3">
        <v>7</v>
      </c>
      <c r="AG780" s="3" t="s">
        <v>6817</v>
      </c>
      <c r="AH780" s="3">
        <v>8</v>
      </c>
      <c r="AI780" s="3">
        <v>5</v>
      </c>
      <c r="AJ780" s="3" t="s">
        <v>6822</v>
      </c>
      <c r="AK780" s="3" t="s">
        <v>60</v>
      </c>
      <c r="AL780" s="5"/>
      <c r="AM780" s="3" t="s">
        <v>6823</v>
      </c>
      <c r="AN780" s="3" t="s">
        <v>6732</v>
      </c>
      <c r="AO780" s="6">
        <v>0.72569444444525288</v>
      </c>
      <c r="AP780" s="1">
        <f t="shared" si="229"/>
        <v>5</v>
      </c>
      <c r="AQ780" s="1">
        <f t="shared" si="230"/>
        <v>5</v>
      </c>
      <c r="AR780" s="1">
        <f t="shared" si="231"/>
        <v>7</v>
      </c>
      <c r="AS780" s="1">
        <f t="shared" si="232"/>
        <v>8</v>
      </c>
      <c r="AT780" s="1">
        <f t="shared" si="233"/>
        <v>8</v>
      </c>
      <c r="AU780" s="1">
        <f t="shared" si="234"/>
        <v>7</v>
      </c>
      <c r="AV780" s="1">
        <f t="shared" si="235"/>
        <v>4</v>
      </c>
      <c r="AW780" s="1">
        <f t="shared" si="236"/>
        <v>0</v>
      </c>
      <c r="AX780" s="1">
        <f t="shared" si="237"/>
        <v>10</v>
      </c>
      <c r="AY780" s="1">
        <f t="shared" si="238"/>
        <v>8</v>
      </c>
      <c r="AZ780" s="1">
        <f t="shared" si="239"/>
        <v>7</v>
      </c>
      <c r="BA780" s="1">
        <f t="shared" si="240"/>
        <v>8</v>
      </c>
      <c r="BB780" s="1">
        <f t="shared" si="241"/>
        <v>10</v>
      </c>
      <c r="BC780" s="21">
        <f t="shared" si="243"/>
        <v>6.6</v>
      </c>
      <c r="BD780" s="21">
        <f t="shared" si="244"/>
        <v>4.833333333333333</v>
      </c>
      <c r="BE780" s="21">
        <f t="shared" si="245"/>
        <v>8.5</v>
      </c>
      <c r="BF780" s="21">
        <f t="shared" si="242"/>
        <v>6.9666666666666668</v>
      </c>
      <c r="BG780" s="3" t="s">
        <v>6383</v>
      </c>
    </row>
    <row r="781" spans="1:59" ht="13" x14ac:dyDescent="0.15">
      <c r="A781" s="2">
        <v>43581.694265972226</v>
      </c>
      <c r="B781" s="3" t="s">
        <v>29</v>
      </c>
      <c r="C781" s="3" t="s">
        <v>5634</v>
      </c>
      <c r="D781" s="3" t="s">
        <v>6383</v>
      </c>
      <c r="E781" s="58" t="s">
        <v>5469</v>
      </c>
      <c r="F781" s="3" t="s">
        <v>187</v>
      </c>
      <c r="G781" s="3" t="s">
        <v>6824</v>
      </c>
      <c r="H781" s="3" t="s">
        <v>264</v>
      </c>
      <c r="I781" s="3">
        <v>9</v>
      </c>
      <c r="J781" s="3" t="s">
        <v>6814</v>
      </c>
      <c r="K781" s="3" t="s">
        <v>38</v>
      </c>
      <c r="L781" s="3">
        <v>2</v>
      </c>
      <c r="M781" s="4">
        <v>1.1000000000000001</v>
      </c>
      <c r="N781" s="5"/>
      <c r="O781" s="3" t="s">
        <v>87</v>
      </c>
      <c r="P781" s="5"/>
      <c r="Q781" s="3" t="s">
        <v>226</v>
      </c>
      <c r="R781" s="5"/>
      <c r="S781" s="3">
        <v>8</v>
      </c>
      <c r="T781" s="3" t="s">
        <v>6815</v>
      </c>
      <c r="U781" s="3" t="s">
        <v>46</v>
      </c>
      <c r="V781" s="5"/>
      <c r="W781" s="3">
        <v>4</v>
      </c>
      <c r="X781" s="3" t="s">
        <v>6816</v>
      </c>
      <c r="Y781" s="3" t="s">
        <v>50</v>
      </c>
      <c r="Z781" s="5"/>
      <c r="AA781" s="3" t="s">
        <v>291</v>
      </c>
      <c r="AB781" s="3">
        <v>65</v>
      </c>
      <c r="AC781" s="5"/>
      <c r="AD781" s="3">
        <v>8</v>
      </c>
      <c r="AE781" s="5"/>
      <c r="AF781" s="3">
        <v>7</v>
      </c>
      <c r="AG781" s="3" t="s">
        <v>6817</v>
      </c>
      <c r="AH781" s="3" t="s">
        <v>197</v>
      </c>
      <c r="AI781" s="3">
        <v>0</v>
      </c>
      <c r="AJ781" s="3" t="s">
        <v>6825</v>
      </c>
      <c r="AK781" s="3" t="s">
        <v>60</v>
      </c>
      <c r="AL781" s="5"/>
      <c r="AM781" s="3" t="s">
        <v>6826</v>
      </c>
      <c r="AN781" s="3" t="s">
        <v>6732</v>
      </c>
      <c r="AO781" s="6">
        <v>0.72916666666424135</v>
      </c>
      <c r="AP781" s="1">
        <f t="shared" ref="AP781:AP844" si="246">1*LEFT($I781,2)</f>
        <v>9</v>
      </c>
      <c r="AQ781" s="1">
        <f t="shared" ref="AQ781:AQ844" si="247">1*LEFT($K781,2)</f>
        <v>5</v>
      </c>
      <c r="AR781" s="1">
        <f t="shared" ref="AR781:AR844" si="248">1*LEFT($O781,2)</f>
        <v>10</v>
      </c>
      <c r="AS781" s="1">
        <f t="shared" ref="AS781:AS844" si="249">1*LEFT($Q781,2)</f>
        <v>10</v>
      </c>
      <c r="AT781" s="1">
        <f t="shared" ref="AT781:AT844" si="250">1*LEFT($S781,2)</f>
        <v>8</v>
      </c>
      <c r="AU781" s="1">
        <f t="shared" ref="AU781:AU844" si="251">1*LEFT($U781,2)</f>
        <v>5</v>
      </c>
      <c r="AV781" s="1">
        <f t="shared" ref="AV781:AV844" si="252">1*LEFT($W781,2)</f>
        <v>4</v>
      </c>
      <c r="AW781" s="1">
        <f t="shared" ref="AW781:AW844" si="253">1*LEFT($Y781,2)</f>
        <v>0</v>
      </c>
      <c r="AX781" s="1">
        <f t="shared" ref="AX781:AX844" si="254">1*LEFT($AA781,2)</f>
        <v>10</v>
      </c>
      <c r="AY781" s="1">
        <f t="shared" ref="AY781:AY844" si="255">1*LEFT($AD781,2)</f>
        <v>8</v>
      </c>
      <c r="AZ781" s="1">
        <f t="shared" ref="AZ781:AZ844" si="256">1*LEFT($AF781,2)</f>
        <v>7</v>
      </c>
      <c r="BA781" s="1">
        <f t="shared" ref="BA781:BA844" si="257">1*LEFT($AH781,2)</f>
        <v>5</v>
      </c>
      <c r="BB781" s="1">
        <f t="shared" ref="BB781:BB844" si="258">1*LEFT($AK781,2)</f>
        <v>10</v>
      </c>
      <c r="BC781" s="21">
        <f t="shared" si="243"/>
        <v>8.4</v>
      </c>
      <c r="BD781" s="21">
        <f t="shared" si="244"/>
        <v>3.8333333333333335</v>
      </c>
      <c r="BE781" s="21">
        <f t="shared" si="245"/>
        <v>7.5</v>
      </c>
      <c r="BF781" s="21">
        <f t="shared" si="242"/>
        <v>7.4666666666666668</v>
      </c>
      <c r="BG781" s="3" t="s">
        <v>6383</v>
      </c>
    </row>
    <row r="782" spans="1:59" ht="13" x14ac:dyDescent="0.15">
      <c r="A782" s="2">
        <v>43584.421480682868</v>
      </c>
      <c r="B782" s="3" t="s">
        <v>29</v>
      </c>
      <c r="C782" s="3" t="s">
        <v>5634</v>
      </c>
      <c r="D782" s="3" t="s">
        <v>6383</v>
      </c>
      <c r="E782" s="58" t="s">
        <v>5469</v>
      </c>
      <c r="F782" s="3" t="s">
        <v>315</v>
      </c>
      <c r="G782" s="3" t="s">
        <v>6827</v>
      </c>
      <c r="H782" s="3" t="s">
        <v>66</v>
      </c>
      <c r="I782" s="3" t="s">
        <v>223</v>
      </c>
      <c r="J782" s="5"/>
      <c r="K782" s="3" t="s">
        <v>68</v>
      </c>
      <c r="L782" s="3">
        <v>3.9</v>
      </c>
      <c r="M782" s="3">
        <v>1.3</v>
      </c>
      <c r="N782" s="3" t="s">
        <v>6828</v>
      </c>
      <c r="O782" s="3" t="s">
        <v>87</v>
      </c>
      <c r="P782" s="5"/>
      <c r="Q782" s="3">
        <v>9</v>
      </c>
      <c r="R782" s="3" t="s">
        <v>6829</v>
      </c>
      <c r="S782" s="3" t="s">
        <v>560</v>
      </c>
      <c r="T782" s="5"/>
      <c r="U782" s="3">
        <v>9</v>
      </c>
      <c r="V782" s="3" t="s">
        <v>6830</v>
      </c>
      <c r="W782" s="3">
        <v>7</v>
      </c>
      <c r="X782" s="3" t="s">
        <v>6831</v>
      </c>
      <c r="Y782" s="3" t="s">
        <v>50</v>
      </c>
      <c r="Z782" s="5"/>
      <c r="AA782" s="3">
        <v>3</v>
      </c>
      <c r="AB782" s="3">
        <v>75</v>
      </c>
      <c r="AC782" s="5"/>
      <c r="AD782" s="3" t="s">
        <v>54</v>
      </c>
      <c r="AE782" s="5"/>
      <c r="AF782" s="3" t="s">
        <v>208</v>
      </c>
      <c r="AG782" s="3" t="s">
        <v>6832</v>
      </c>
      <c r="AH782" s="3">
        <v>7</v>
      </c>
      <c r="AI782" s="3">
        <v>10</v>
      </c>
      <c r="AJ782" s="3" t="s">
        <v>6833</v>
      </c>
      <c r="AK782" s="3">
        <v>8</v>
      </c>
      <c r="AL782" s="3" t="s">
        <v>6834</v>
      </c>
      <c r="AM782" s="3" t="s">
        <v>6835</v>
      </c>
      <c r="AN782" s="3" t="s">
        <v>6732</v>
      </c>
      <c r="AO782" s="6">
        <v>0.59375</v>
      </c>
      <c r="AP782" s="1">
        <f t="shared" si="246"/>
        <v>10</v>
      </c>
      <c r="AQ782" s="1">
        <f t="shared" si="247"/>
        <v>10</v>
      </c>
      <c r="AR782" s="1">
        <f t="shared" si="248"/>
        <v>10</v>
      </c>
      <c r="AS782" s="1">
        <f t="shared" si="249"/>
        <v>9</v>
      </c>
      <c r="AT782" s="1">
        <f t="shared" si="250"/>
        <v>10</v>
      </c>
      <c r="AU782" s="1">
        <f t="shared" si="251"/>
        <v>9</v>
      </c>
      <c r="AV782" s="1">
        <f t="shared" si="252"/>
        <v>7</v>
      </c>
      <c r="AW782" s="1">
        <f t="shared" si="253"/>
        <v>0</v>
      </c>
      <c r="AX782" s="1">
        <f t="shared" si="254"/>
        <v>3</v>
      </c>
      <c r="AY782" s="1">
        <f t="shared" si="255"/>
        <v>5</v>
      </c>
      <c r="AZ782" s="1">
        <f t="shared" si="256"/>
        <v>10</v>
      </c>
      <c r="BA782" s="1">
        <f t="shared" si="257"/>
        <v>7</v>
      </c>
      <c r="BB782" s="1">
        <f t="shared" si="258"/>
        <v>8</v>
      </c>
      <c r="BC782" s="21">
        <f t="shared" si="243"/>
        <v>9.8000000000000007</v>
      </c>
      <c r="BD782" s="21">
        <f t="shared" si="244"/>
        <v>6.833333333333333</v>
      </c>
      <c r="BE782" s="21">
        <f t="shared" si="245"/>
        <v>5.833333333333333</v>
      </c>
      <c r="BF782" s="21">
        <f t="shared" si="242"/>
        <v>8.2333333333333325</v>
      </c>
      <c r="BG782" s="3" t="s">
        <v>6383</v>
      </c>
    </row>
    <row r="783" spans="1:59" ht="13" x14ac:dyDescent="0.15">
      <c r="A783" s="2">
        <v>43584.43896965278</v>
      </c>
      <c r="B783" s="3" t="s">
        <v>29</v>
      </c>
      <c r="C783" s="3" t="s">
        <v>5634</v>
      </c>
      <c r="D783" s="3" t="s">
        <v>6383</v>
      </c>
      <c r="E783" s="58" t="s">
        <v>5469</v>
      </c>
      <c r="F783" s="3" t="s">
        <v>64</v>
      </c>
      <c r="G783" s="3" t="s">
        <v>6836</v>
      </c>
      <c r="H783" s="3" t="s">
        <v>35</v>
      </c>
      <c r="I783" s="3">
        <v>8</v>
      </c>
      <c r="J783" s="3" t="s">
        <v>6837</v>
      </c>
      <c r="K783" s="3">
        <v>7</v>
      </c>
      <c r="L783" s="3">
        <v>3</v>
      </c>
      <c r="M783" s="3">
        <v>2</v>
      </c>
      <c r="N783" s="3" t="s">
        <v>6838</v>
      </c>
      <c r="O783" s="3">
        <v>7</v>
      </c>
      <c r="P783" s="3" t="s">
        <v>6839</v>
      </c>
      <c r="Q783" s="3">
        <v>8</v>
      </c>
      <c r="R783" s="5"/>
      <c r="S783" s="3">
        <v>6</v>
      </c>
      <c r="T783" s="3" t="s">
        <v>6840</v>
      </c>
      <c r="U783" s="3" t="s">
        <v>46</v>
      </c>
      <c r="V783" s="5"/>
      <c r="W783" s="3" t="s">
        <v>48</v>
      </c>
      <c r="X783" s="5"/>
      <c r="Y783" s="3" t="s">
        <v>50</v>
      </c>
      <c r="Z783" s="5"/>
      <c r="AA783" s="3" t="s">
        <v>52</v>
      </c>
      <c r="AB783" s="3">
        <v>70</v>
      </c>
      <c r="AC783" s="5"/>
      <c r="AD783" s="3">
        <v>6</v>
      </c>
      <c r="AE783" s="5"/>
      <c r="AF783" s="3">
        <v>6</v>
      </c>
      <c r="AG783" s="3" t="s">
        <v>6841</v>
      </c>
      <c r="AH783" s="3" t="s">
        <v>197</v>
      </c>
      <c r="AI783" s="3">
        <v>4</v>
      </c>
      <c r="AJ783" s="5"/>
      <c r="AK783" s="3">
        <v>8</v>
      </c>
      <c r="AL783" s="5"/>
      <c r="AM783" s="3" t="s">
        <v>6842</v>
      </c>
      <c r="AN783" s="3" t="s">
        <v>6732</v>
      </c>
      <c r="AO783" s="6">
        <v>0.60763888889050577</v>
      </c>
      <c r="AP783" s="1">
        <f t="shared" si="246"/>
        <v>8</v>
      </c>
      <c r="AQ783" s="1">
        <f t="shared" si="247"/>
        <v>7</v>
      </c>
      <c r="AR783" s="1">
        <f t="shared" si="248"/>
        <v>7</v>
      </c>
      <c r="AS783" s="1">
        <f t="shared" si="249"/>
        <v>8</v>
      </c>
      <c r="AT783" s="1">
        <f t="shared" si="250"/>
        <v>6</v>
      </c>
      <c r="AU783" s="1">
        <f t="shared" si="251"/>
        <v>5</v>
      </c>
      <c r="AV783" s="1">
        <f t="shared" si="252"/>
        <v>0</v>
      </c>
      <c r="AW783" s="1">
        <f t="shared" si="253"/>
        <v>0</v>
      </c>
      <c r="AX783" s="1">
        <f t="shared" si="254"/>
        <v>5</v>
      </c>
      <c r="AY783" s="1">
        <f t="shared" si="255"/>
        <v>6</v>
      </c>
      <c r="AZ783" s="1">
        <f t="shared" si="256"/>
        <v>6</v>
      </c>
      <c r="BA783" s="1">
        <f t="shared" si="257"/>
        <v>5</v>
      </c>
      <c r="BB783" s="1">
        <f t="shared" si="258"/>
        <v>8</v>
      </c>
      <c r="BC783" s="21">
        <f t="shared" si="243"/>
        <v>7.2</v>
      </c>
      <c r="BD783" s="21">
        <f t="shared" si="244"/>
        <v>2.5</v>
      </c>
      <c r="BE783" s="21">
        <f t="shared" si="245"/>
        <v>5.333333333333333</v>
      </c>
      <c r="BF783" s="21">
        <f t="shared" si="242"/>
        <v>5.9666666666666668</v>
      </c>
      <c r="BG783" s="3" t="s">
        <v>6383</v>
      </c>
    </row>
    <row r="784" spans="1:59" ht="13" x14ac:dyDescent="0.15">
      <c r="A784" s="2">
        <v>43346.614551828708</v>
      </c>
      <c r="B784" s="3" t="s">
        <v>29</v>
      </c>
      <c r="C784" s="3" t="s">
        <v>6638</v>
      </c>
      <c r="D784" s="3" t="s">
        <v>6383</v>
      </c>
      <c r="E784" s="58" t="s">
        <v>5469</v>
      </c>
      <c r="F784" s="3" t="s">
        <v>187</v>
      </c>
      <c r="G784" s="3" t="s">
        <v>6843</v>
      </c>
      <c r="H784" s="3" t="s">
        <v>35</v>
      </c>
      <c r="I784" s="3">
        <v>8</v>
      </c>
      <c r="J784" s="3" t="s">
        <v>6844</v>
      </c>
      <c r="K784" s="3" t="s">
        <v>68</v>
      </c>
      <c r="L784" s="3">
        <v>4</v>
      </c>
      <c r="M784" s="3">
        <v>2</v>
      </c>
      <c r="N784" s="5"/>
      <c r="O784" s="3" t="s">
        <v>87</v>
      </c>
      <c r="P784" s="3" t="s">
        <v>6845</v>
      </c>
      <c r="Q784" s="3">
        <v>9</v>
      </c>
      <c r="R784" s="3" t="s">
        <v>6846</v>
      </c>
      <c r="S784" s="3">
        <v>8</v>
      </c>
      <c r="T784" s="3" t="s">
        <v>6847</v>
      </c>
      <c r="U784" s="3" t="s">
        <v>183</v>
      </c>
      <c r="V784" s="3" t="s">
        <v>6848</v>
      </c>
      <c r="W784" s="3">
        <v>7</v>
      </c>
      <c r="X784" s="3" t="s">
        <v>6849</v>
      </c>
      <c r="Y784" s="3">
        <v>3</v>
      </c>
      <c r="Z784" s="3" t="s">
        <v>6850</v>
      </c>
      <c r="AA784" s="3">
        <v>8</v>
      </c>
      <c r="AB784" s="3">
        <v>70</v>
      </c>
      <c r="AC784" s="3" t="s">
        <v>6851</v>
      </c>
      <c r="AD784" s="3" t="s">
        <v>54</v>
      </c>
      <c r="AE784" s="3" t="s">
        <v>6852</v>
      </c>
      <c r="AF784" s="3">
        <v>4</v>
      </c>
      <c r="AG784" s="3" t="s">
        <v>6853</v>
      </c>
      <c r="AH784" s="3">
        <v>4</v>
      </c>
      <c r="AI784" s="3">
        <v>12</v>
      </c>
      <c r="AJ784" s="3" t="s">
        <v>6854</v>
      </c>
      <c r="AK784" s="3">
        <v>6</v>
      </c>
      <c r="AL784" s="3" t="s">
        <v>6855</v>
      </c>
      <c r="AM784" s="3" t="s">
        <v>6856</v>
      </c>
      <c r="AN784" s="3"/>
      <c r="AO784" s="3"/>
      <c r="AP784" s="1">
        <f t="shared" si="246"/>
        <v>8</v>
      </c>
      <c r="AQ784" s="1">
        <f t="shared" si="247"/>
        <v>10</v>
      </c>
      <c r="AR784" s="1">
        <f t="shared" si="248"/>
        <v>10</v>
      </c>
      <c r="AS784" s="1">
        <f t="shared" si="249"/>
        <v>9</v>
      </c>
      <c r="AT784" s="1">
        <f t="shared" si="250"/>
        <v>8</v>
      </c>
      <c r="AU784" s="1">
        <f t="shared" si="251"/>
        <v>10</v>
      </c>
      <c r="AV784" s="1">
        <f t="shared" si="252"/>
        <v>7</v>
      </c>
      <c r="AW784" s="1">
        <f t="shared" si="253"/>
        <v>3</v>
      </c>
      <c r="AX784" s="1">
        <f t="shared" si="254"/>
        <v>8</v>
      </c>
      <c r="AY784" s="1">
        <f t="shared" si="255"/>
        <v>5</v>
      </c>
      <c r="AZ784" s="1">
        <f t="shared" si="256"/>
        <v>4</v>
      </c>
      <c r="BA784" s="1">
        <f t="shared" si="257"/>
        <v>4</v>
      </c>
      <c r="BB784" s="1">
        <f t="shared" si="258"/>
        <v>6</v>
      </c>
      <c r="BC784" s="21">
        <f t="shared" si="243"/>
        <v>9</v>
      </c>
      <c r="BD784" s="21">
        <f t="shared" si="244"/>
        <v>7.833333333333333</v>
      </c>
      <c r="BE784" s="21">
        <f t="shared" si="245"/>
        <v>5.5</v>
      </c>
      <c r="BF784" s="21">
        <f t="shared" si="242"/>
        <v>7.7666666666666666</v>
      </c>
      <c r="BG784" s="3" t="s">
        <v>6383</v>
      </c>
    </row>
    <row r="785" spans="1:59" ht="13" x14ac:dyDescent="0.15">
      <c r="A785" s="2">
        <v>43543.402605405092</v>
      </c>
      <c r="B785" s="3" t="s">
        <v>29</v>
      </c>
      <c r="C785" s="3" t="s">
        <v>6638</v>
      </c>
      <c r="D785" s="3" t="s">
        <v>6383</v>
      </c>
      <c r="E785" s="58" t="s">
        <v>5469</v>
      </c>
      <c r="F785" s="3" t="s">
        <v>100</v>
      </c>
      <c r="G785" s="3" t="s">
        <v>6857</v>
      </c>
      <c r="H785" s="3" t="s">
        <v>66</v>
      </c>
      <c r="I785" s="3">
        <v>4</v>
      </c>
      <c r="J785" s="3" t="s">
        <v>6858</v>
      </c>
      <c r="K785" s="3">
        <v>9</v>
      </c>
      <c r="L785" s="3">
        <v>3</v>
      </c>
      <c r="M785" s="3">
        <v>1.5</v>
      </c>
      <c r="N785" s="3" t="s">
        <v>6859</v>
      </c>
      <c r="O785" s="3" t="s">
        <v>87</v>
      </c>
      <c r="P785" s="3" t="s">
        <v>6860</v>
      </c>
      <c r="Q785" s="3">
        <v>6</v>
      </c>
      <c r="R785" s="3" t="s">
        <v>6861</v>
      </c>
      <c r="S785" s="3">
        <v>8</v>
      </c>
      <c r="T785" s="3" t="s">
        <v>6862</v>
      </c>
      <c r="U785" s="3">
        <v>8</v>
      </c>
      <c r="V785" s="3" t="s">
        <v>6863</v>
      </c>
      <c r="W785" s="3">
        <v>7</v>
      </c>
      <c r="X785" s="3" t="s">
        <v>6864</v>
      </c>
      <c r="Y785" s="3" t="s">
        <v>50</v>
      </c>
      <c r="Z785" s="3" t="s">
        <v>6865</v>
      </c>
      <c r="AA785" s="3">
        <v>7</v>
      </c>
      <c r="AB785" s="3">
        <v>70</v>
      </c>
      <c r="AC785" s="3" t="s">
        <v>6866</v>
      </c>
      <c r="AD785" s="3">
        <v>7</v>
      </c>
      <c r="AE785" s="3" t="s">
        <v>6867</v>
      </c>
      <c r="AF785" s="3">
        <v>4</v>
      </c>
      <c r="AG785" s="3" t="s">
        <v>6868</v>
      </c>
      <c r="AH785" s="3">
        <v>6</v>
      </c>
      <c r="AI785" s="3">
        <v>12</v>
      </c>
      <c r="AJ785" s="3" t="s">
        <v>6869</v>
      </c>
      <c r="AK785" s="3">
        <v>8</v>
      </c>
      <c r="AL785" s="3" t="s">
        <v>6870</v>
      </c>
      <c r="AM785" s="3" t="s">
        <v>6871</v>
      </c>
      <c r="AN785" s="3" t="s">
        <v>6696</v>
      </c>
      <c r="AO785" s="6">
        <v>0.375</v>
      </c>
      <c r="AP785" s="1">
        <f t="shared" si="246"/>
        <v>4</v>
      </c>
      <c r="AQ785" s="1">
        <f t="shared" si="247"/>
        <v>9</v>
      </c>
      <c r="AR785" s="1">
        <f t="shared" si="248"/>
        <v>10</v>
      </c>
      <c r="AS785" s="1">
        <f t="shared" si="249"/>
        <v>6</v>
      </c>
      <c r="AT785" s="1">
        <f t="shared" si="250"/>
        <v>8</v>
      </c>
      <c r="AU785" s="1">
        <f t="shared" si="251"/>
        <v>8</v>
      </c>
      <c r="AV785" s="1">
        <f t="shared" si="252"/>
        <v>7</v>
      </c>
      <c r="AW785" s="1">
        <f t="shared" si="253"/>
        <v>0</v>
      </c>
      <c r="AX785" s="1">
        <f t="shared" si="254"/>
        <v>7</v>
      </c>
      <c r="AY785" s="1">
        <f t="shared" si="255"/>
        <v>7</v>
      </c>
      <c r="AZ785" s="1">
        <f t="shared" si="256"/>
        <v>4</v>
      </c>
      <c r="BA785" s="1">
        <f t="shared" si="257"/>
        <v>6</v>
      </c>
      <c r="BB785" s="1">
        <f t="shared" si="258"/>
        <v>8</v>
      </c>
      <c r="BC785" s="21">
        <f t="shared" si="243"/>
        <v>7.4</v>
      </c>
      <c r="BD785" s="21">
        <f t="shared" si="244"/>
        <v>6.333333333333333</v>
      </c>
      <c r="BE785" s="21">
        <f t="shared" si="245"/>
        <v>6.166666666666667</v>
      </c>
      <c r="BF785" s="21">
        <f t="shared" si="242"/>
        <v>7</v>
      </c>
      <c r="BG785" s="3" t="s">
        <v>6383</v>
      </c>
    </row>
    <row r="786" spans="1:59" ht="13" x14ac:dyDescent="0.15">
      <c r="A786" s="2">
        <v>43328.646802048606</v>
      </c>
      <c r="B786" s="3" t="s">
        <v>29</v>
      </c>
      <c r="C786" s="3" t="s">
        <v>6638</v>
      </c>
      <c r="D786" s="3" t="s">
        <v>6383</v>
      </c>
      <c r="E786" s="58" t="s">
        <v>5469</v>
      </c>
      <c r="F786" s="3" t="s">
        <v>315</v>
      </c>
      <c r="G786" s="3" t="s">
        <v>6872</v>
      </c>
      <c r="H786" s="3" t="s">
        <v>66</v>
      </c>
      <c r="I786" s="3">
        <v>4</v>
      </c>
      <c r="J786" s="3" t="s">
        <v>6873</v>
      </c>
      <c r="K786" s="3">
        <v>8</v>
      </c>
      <c r="L786" s="3">
        <v>3</v>
      </c>
      <c r="M786" s="3">
        <v>1.8</v>
      </c>
      <c r="N786" s="5"/>
      <c r="O786" s="3">
        <v>9</v>
      </c>
      <c r="P786" s="3" t="s">
        <v>6874</v>
      </c>
      <c r="Q786" s="3">
        <v>7</v>
      </c>
      <c r="R786" s="3" t="s">
        <v>6875</v>
      </c>
      <c r="S786" s="3" t="s">
        <v>44</v>
      </c>
      <c r="T786" s="3" t="s">
        <v>6876</v>
      </c>
      <c r="U786" s="3" t="s">
        <v>46</v>
      </c>
      <c r="V786" s="3" t="s">
        <v>6877</v>
      </c>
      <c r="W786" s="3" t="s">
        <v>74</v>
      </c>
      <c r="X786" s="3" t="s">
        <v>6878</v>
      </c>
      <c r="Y786" s="3" t="s">
        <v>50</v>
      </c>
      <c r="Z786" s="5"/>
      <c r="AA786" s="3">
        <v>7</v>
      </c>
      <c r="AB786" s="3">
        <v>67</v>
      </c>
      <c r="AC786" s="3" t="s">
        <v>6879</v>
      </c>
      <c r="AD786" s="3">
        <v>7</v>
      </c>
      <c r="AE786" s="3" t="s">
        <v>6880</v>
      </c>
      <c r="AF786" s="3">
        <v>3</v>
      </c>
      <c r="AG786" s="3" t="s">
        <v>6881</v>
      </c>
      <c r="AH786" s="3">
        <v>2</v>
      </c>
      <c r="AI786" s="3">
        <v>2</v>
      </c>
      <c r="AJ786" s="5"/>
      <c r="AK786" s="3">
        <v>7</v>
      </c>
      <c r="AL786" s="5"/>
      <c r="AM786" s="3" t="s">
        <v>6882</v>
      </c>
      <c r="AN786" s="3"/>
      <c r="AO786" s="3"/>
      <c r="AP786" s="1">
        <f t="shared" si="246"/>
        <v>4</v>
      </c>
      <c r="AQ786" s="1">
        <f t="shared" si="247"/>
        <v>8</v>
      </c>
      <c r="AR786" s="1">
        <f t="shared" si="248"/>
        <v>9</v>
      </c>
      <c r="AS786" s="1">
        <f t="shared" si="249"/>
        <v>7</v>
      </c>
      <c r="AT786" s="1">
        <f t="shared" si="250"/>
        <v>5</v>
      </c>
      <c r="AU786" s="1">
        <f t="shared" si="251"/>
        <v>5</v>
      </c>
      <c r="AV786" s="1">
        <f t="shared" si="252"/>
        <v>5</v>
      </c>
      <c r="AW786" s="1">
        <f t="shared" si="253"/>
        <v>0</v>
      </c>
      <c r="AX786" s="1">
        <f t="shared" si="254"/>
        <v>7</v>
      </c>
      <c r="AY786" s="1">
        <f t="shared" si="255"/>
        <v>7</v>
      </c>
      <c r="AZ786" s="1">
        <f t="shared" si="256"/>
        <v>3</v>
      </c>
      <c r="BA786" s="1">
        <f t="shared" si="257"/>
        <v>2</v>
      </c>
      <c r="BB786" s="1">
        <f t="shared" si="258"/>
        <v>7</v>
      </c>
      <c r="BC786" s="21">
        <f t="shared" si="243"/>
        <v>6.6</v>
      </c>
      <c r="BD786" s="21">
        <f t="shared" si="244"/>
        <v>4.166666666666667</v>
      </c>
      <c r="BE786" s="21">
        <f t="shared" si="245"/>
        <v>4.666666666666667</v>
      </c>
      <c r="BF786" s="21">
        <f t="shared" si="242"/>
        <v>5.7666666666666666</v>
      </c>
      <c r="BG786" s="3" t="s">
        <v>6383</v>
      </c>
    </row>
    <row r="787" spans="1:59" ht="13" x14ac:dyDescent="0.15">
      <c r="A787" s="2">
        <v>43333.659292395838</v>
      </c>
      <c r="B787" s="3" t="s">
        <v>29</v>
      </c>
      <c r="C787" s="3" t="s">
        <v>6638</v>
      </c>
      <c r="D787" s="3" t="s">
        <v>6383</v>
      </c>
      <c r="E787" s="58" t="s">
        <v>5469</v>
      </c>
      <c r="F787" s="3" t="s">
        <v>64</v>
      </c>
      <c r="G787" s="3" t="s">
        <v>6883</v>
      </c>
      <c r="H787" s="3" t="s">
        <v>66</v>
      </c>
      <c r="I787" s="3">
        <v>9</v>
      </c>
      <c r="J787" s="3" t="s">
        <v>6884</v>
      </c>
      <c r="K787" s="3">
        <v>8</v>
      </c>
      <c r="L787" s="3">
        <v>4</v>
      </c>
      <c r="M787" s="3">
        <v>2</v>
      </c>
      <c r="N787" s="3" t="s">
        <v>6885</v>
      </c>
      <c r="O787" s="3">
        <v>9</v>
      </c>
      <c r="P787" s="3" t="s">
        <v>6886</v>
      </c>
      <c r="Q787" s="3" t="s">
        <v>226</v>
      </c>
      <c r="R787" s="5"/>
      <c r="S787" s="3">
        <v>9</v>
      </c>
      <c r="T787" s="3" t="s">
        <v>6887</v>
      </c>
      <c r="U787" s="3">
        <v>6</v>
      </c>
      <c r="V787" s="3" t="s">
        <v>6888</v>
      </c>
      <c r="W787" s="3">
        <v>6</v>
      </c>
      <c r="X787" s="3" t="s">
        <v>6889</v>
      </c>
      <c r="Y787" s="3" t="s">
        <v>50</v>
      </c>
      <c r="Z787" s="5"/>
      <c r="AA787" s="3">
        <v>6</v>
      </c>
      <c r="AB787" s="3">
        <v>70</v>
      </c>
      <c r="AC787" s="3" t="s">
        <v>6890</v>
      </c>
      <c r="AD787" s="3" t="s">
        <v>54</v>
      </c>
      <c r="AE787" s="3" t="s">
        <v>6891</v>
      </c>
      <c r="AF787" s="3" t="s">
        <v>56</v>
      </c>
      <c r="AG787" s="3" t="s">
        <v>6892</v>
      </c>
      <c r="AH787" s="3">
        <v>4</v>
      </c>
      <c r="AI787" s="3">
        <v>4</v>
      </c>
      <c r="AJ787" s="3" t="s">
        <v>6893</v>
      </c>
      <c r="AK787" s="3">
        <v>8</v>
      </c>
      <c r="AL787" s="3" t="s">
        <v>6894</v>
      </c>
      <c r="AM787" s="3" t="s">
        <v>6895</v>
      </c>
      <c r="AN787" s="3"/>
      <c r="AO787" s="3"/>
      <c r="AP787" s="1">
        <f t="shared" si="246"/>
        <v>9</v>
      </c>
      <c r="AQ787" s="1">
        <f t="shared" si="247"/>
        <v>8</v>
      </c>
      <c r="AR787" s="1">
        <f t="shared" si="248"/>
        <v>9</v>
      </c>
      <c r="AS787" s="1">
        <f t="shared" si="249"/>
        <v>10</v>
      </c>
      <c r="AT787" s="1">
        <f t="shared" si="250"/>
        <v>9</v>
      </c>
      <c r="AU787" s="1">
        <f t="shared" si="251"/>
        <v>6</v>
      </c>
      <c r="AV787" s="1">
        <f t="shared" si="252"/>
        <v>6</v>
      </c>
      <c r="AW787" s="1">
        <f t="shared" si="253"/>
        <v>0</v>
      </c>
      <c r="AX787" s="1">
        <f t="shared" si="254"/>
        <v>6</v>
      </c>
      <c r="AY787" s="1">
        <f t="shared" si="255"/>
        <v>5</v>
      </c>
      <c r="AZ787" s="1">
        <f t="shared" si="256"/>
        <v>5</v>
      </c>
      <c r="BA787" s="1">
        <f t="shared" si="257"/>
        <v>4</v>
      </c>
      <c r="BB787" s="1">
        <f t="shared" si="258"/>
        <v>8</v>
      </c>
      <c r="BC787" s="21">
        <f t="shared" si="243"/>
        <v>9</v>
      </c>
      <c r="BD787" s="21">
        <f t="shared" si="244"/>
        <v>5</v>
      </c>
      <c r="BE787" s="21">
        <f t="shared" si="245"/>
        <v>5</v>
      </c>
      <c r="BF787" s="21">
        <f t="shared" si="242"/>
        <v>7.3</v>
      </c>
      <c r="BG787" s="3" t="s">
        <v>6383</v>
      </c>
    </row>
    <row r="788" spans="1:59" ht="13" x14ac:dyDescent="0.15">
      <c r="A788" s="2">
        <v>43333.690945428243</v>
      </c>
      <c r="B788" s="3" t="s">
        <v>29</v>
      </c>
      <c r="C788" s="3" t="s">
        <v>6638</v>
      </c>
      <c r="D788" s="3" t="s">
        <v>6383</v>
      </c>
      <c r="E788" s="58" t="s">
        <v>5469</v>
      </c>
      <c r="F788" s="3" t="s">
        <v>187</v>
      </c>
      <c r="G788" s="3" t="s">
        <v>6896</v>
      </c>
      <c r="H788" s="3" t="s">
        <v>264</v>
      </c>
      <c r="I788" s="3">
        <v>6</v>
      </c>
      <c r="J788" s="3" t="s">
        <v>6897</v>
      </c>
      <c r="K788" s="3">
        <v>2</v>
      </c>
      <c r="L788" s="4">
        <v>1.5</v>
      </c>
      <c r="M788" s="3">
        <v>0.4</v>
      </c>
      <c r="N788" s="3" t="s">
        <v>6898</v>
      </c>
      <c r="O788" s="3" t="s">
        <v>40</v>
      </c>
      <c r="P788" s="3" t="s">
        <v>6899</v>
      </c>
      <c r="Q788" s="3">
        <v>4</v>
      </c>
      <c r="R788" s="3" t="s">
        <v>6900</v>
      </c>
      <c r="S788" s="3" t="s">
        <v>44</v>
      </c>
      <c r="T788" s="3" t="s">
        <v>6901</v>
      </c>
      <c r="U788" s="3">
        <v>7</v>
      </c>
      <c r="V788" s="5"/>
      <c r="W788" s="3">
        <v>8</v>
      </c>
      <c r="X788" s="3" t="s">
        <v>6902</v>
      </c>
      <c r="Y788" s="3" t="s">
        <v>50</v>
      </c>
      <c r="Z788" s="5"/>
      <c r="AA788" s="3">
        <v>9</v>
      </c>
      <c r="AB788" s="3">
        <v>50</v>
      </c>
      <c r="AC788" s="3" t="s">
        <v>6903</v>
      </c>
      <c r="AD788" s="3">
        <v>8</v>
      </c>
      <c r="AE788" s="3" t="s">
        <v>6904</v>
      </c>
      <c r="AF788" s="3">
        <v>1</v>
      </c>
      <c r="AG788" s="3" t="s">
        <v>6905</v>
      </c>
      <c r="AH788" s="3" t="s">
        <v>197</v>
      </c>
      <c r="AI788" s="3">
        <v>12</v>
      </c>
      <c r="AJ788" s="3" t="s">
        <v>6906</v>
      </c>
      <c r="AK788" s="3">
        <v>8</v>
      </c>
      <c r="AL788" s="3" t="s">
        <v>6907</v>
      </c>
      <c r="AM788" s="3" t="s">
        <v>6908</v>
      </c>
      <c r="AN788" s="3"/>
      <c r="AO788" s="3"/>
      <c r="AP788" s="1">
        <f t="shared" si="246"/>
        <v>6</v>
      </c>
      <c r="AQ788" s="1">
        <f t="shared" si="247"/>
        <v>2</v>
      </c>
      <c r="AR788" s="1">
        <f t="shared" si="248"/>
        <v>5</v>
      </c>
      <c r="AS788" s="1">
        <f t="shared" si="249"/>
        <v>4</v>
      </c>
      <c r="AT788" s="1">
        <f t="shared" si="250"/>
        <v>5</v>
      </c>
      <c r="AU788" s="1">
        <f t="shared" si="251"/>
        <v>7</v>
      </c>
      <c r="AV788" s="1">
        <f t="shared" si="252"/>
        <v>8</v>
      </c>
      <c r="AW788" s="1">
        <f t="shared" si="253"/>
        <v>0</v>
      </c>
      <c r="AX788" s="1">
        <f t="shared" si="254"/>
        <v>9</v>
      </c>
      <c r="AY788" s="1">
        <f t="shared" si="255"/>
        <v>8</v>
      </c>
      <c r="AZ788" s="1">
        <f t="shared" si="256"/>
        <v>1</v>
      </c>
      <c r="BA788" s="1">
        <f t="shared" si="257"/>
        <v>5</v>
      </c>
      <c r="BB788" s="1">
        <f t="shared" si="258"/>
        <v>8</v>
      </c>
      <c r="BC788" s="21">
        <f t="shared" si="243"/>
        <v>4.4000000000000004</v>
      </c>
      <c r="BD788" s="21">
        <f t="shared" si="244"/>
        <v>6.166666666666667</v>
      </c>
      <c r="BE788" s="21">
        <f t="shared" si="245"/>
        <v>6.166666666666667</v>
      </c>
      <c r="BF788" s="21">
        <f t="shared" si="242"/>
        <v>5.4666666666666668</v>
      </c>
      <c r="BG788" s="3" t="s">
        <v>6383</v>
      </c>
    </row>
    <row r="789" spans="1:59" ht="13" x14ac:dyDescent="0.15">
      <c r="A789" s="2">
        <v>43335.709788275461</v>
      </c>
      <c r="B789" s="3" t="s">
        <v>29</v>
      </c>
      <c r="C789" s="3" t="s">
        <v>6638</v>
      </c>
      <c r="D789" s="3" t="s">
        <v>6383</v>
      </c>
      <c r="E789" s="58" t="s">
        <v>5469</v>
      </c>
      <c r="F789" s="3" t="s">
        <v>187</v>
      </c>
      <c r="G789" s="3" t="s">
        <v>6909</v>
      </c>
      <c r="H789" s="3" t="s">
        <v>264</v>
      </c>
      <c r="I789" s="3">
        <v>2</v>
      </c>
      <c r="J789" s="3" t="s">
        <v>6910</v>
      </c>
      <c r="K789" s="3">
        <v>7</v>
      </c>
      <c r="L789" s="3">
        <v>2</v>
      </c>
      <c r="M789" s="4">
        <v>1.3</v>
      </c>
      <c r="N789" s="3" t="s">
        <v>6699</v>
      </c>
      <c r="O789" s="3">
        <v>8</v>
      </c>
      <c r="P789" s="5"/>
      <c r="Q789" s="3" t="s">
        <v>42</v>
      </c>
      <c r="R789" s="3" t="s">
        <v>6911</v>
      </c>
      <c r="S789" s="3">
        <v>4</v>
      </c>
      <c r="T789" s="3" t="s">
        <v>6912</v>
      </c>
      <c r="U789" s="3" t="s">
        <v>46</v>
      </c>
      <c r="V789" s="3" t="s">
        <v>6913</v>
      </c>
      <c r="W789" s="3">
        <v>9</v>
      </c>
      <c r="X789" s="3" t="s">
        <v>6914</v>
      </c>
      <c r="Y789" s="3" t="s">
        <v>50</v>
      </c>
      <c r="Z789" s="5"/>
      <c r="AA789" s="3" t="s">
        <v>291</v>
      </c>
      <c r="AB789" s="3">
        <v>60</v>
      </c>
      <c r="AC789" s="3" t="s">
        <v>6915</v>
      </c>
      <c r="AD789" s="3">
        <v>8</v>
      </c>
      <c r="AE789" s="5"/>
      <c r="AF789" s="3" t="s">
        <v>552</v>
      </c>
      <c r="AG789" s="5"/>
      <c r="AH789" s="3">
        <v>9</v>
      </c>
      <c r="AI789" s="3">
        <v>38</v>
      </c>
      <c r="AJ789" s="3" t="s">
        <v>6916</v>
      </c>
      <c r="AK789" s="3">
        <v>8</v>
      </c>
      <c r="AL789" s="3" t="s">
        <v>6917</v>
      </c>
      <c r="AM789" s="3" t="s">
        <v>6918</v>
      </c>
      <c r="AN789" s="3"/>
      <c r="AO789" s="3"/>
      <c r="AP789" s="1">
        <f t="shared" si="246"/>
        <v>2</v>
      </c>
      <c r="AQ789" s="1">
        <f t="shared" si="247"/>
        <v>7</v>
      </c>
      <c r="AR789" s="1">
        <f t="shared" si="248"/>
        <v>8</v>
      </c>
      <c r="AS789" s="1">
        <f t="shared" si="249"/>
        <v>5</v>
      </c>
      <c r="AT789" s="1">
        <f t="shared" si="250"/>
        <v>4</v>
      </c>
      <c r="AU789" s="1">
        <f t="shared" si="251"/>
        <v>5</v>
      </c>
      <c r="AV789" s="1">
        <f t="shared" si="252"/>
        <v>9</v>
      </c>
      <c r="AW789" s="1">
        <f t="shared" si="253"/>
        <v>0</v>
      </c>
      <c r="AX789" s="1">
        <f t="shared" si="254"/>
        <v>10</v>
      </c>
      <c r="AY789" s="1">
        <f t="shared" si="255"/>
        <v>8</v>
      </c>
      <c r="AZ789" s="1">
        <f t="shared" si="256"/>
        <v>0</v>
      </c>
      <c r="BA789" s="1">
        <f t="shared" si="257"/>
        <v>9</v>
      </c>
      <c r="BB789" s="1">
        <f t="shared" si="258"/>
        <v>8</v>
      </c>
      <c r="BC789" s="21">
        <f t="shared" si="243"/>
        <v>5.2</v>
      </c>
      <c r="BD789" s="21">
        <f t="shared" si="244"/>
        <v>5.5</v>
      </c>
      <c r="BE789" s="21">
        <f t="shared" si="245"/>
        <v>7.666666666666667</v>
      </c>
      <c r="BF789" s="21">
        <f t="shared" si="242"/>
        <v>6.0333333333333332</v>
      </c>
      <c r="BG789" s="3" t="s">
        <v>6383</v>
      </c>
    </row>
    <row r="790" spans="1:59" ht="13" x14ac:dyDescent="0.15">
      <c r="A790" s="2">
        <v>43341.659852800927</v>
      </c>
      <c r="B790" s="3" t="s">
        <v>29</v>
      </c>
      <c r="C790" s="3" t="s">
        <v>6638</v>
      </c>
      <c r="D790" s="3" t="s">
        <v>6383</v>
      </c>
      <c r="E790" s="58" t="s">
        <v>5469</v>
      </c>
      <c r="F790" s="3" t="s">
        <v>147</v>
      </c>
      <c r="G790" s="3" t="s">
        <v>6919</v>
      </c>
      <c r="H790" s="3" t="s">
        <v>66</v>
      </c>
      <c r="I790" s="3" t="s">
        <v>36</v>
      </c>
      <c r="J790" s="3" t="s">
        <v>6920</v>
      </c>
      <c r="K790" s="3">
        <v>6</v>
      </c>
      <c r="L790" s="3">
        <v>2</v>
      </c>
      <c r="M790" s="4">
        <v>1.2</v>
      </c>
      <c r="N790" s="3" t="s">
        <v>6699</v>
      </c>
      <c r="O790" s="3">
        <v>8</v>
      </c>
      <c r="P790" s="3" t="s">
        <v>6921</v>
      </c>
      <c r="Q790" s="3">
        <v>9</v>
      </c>
      <c r="R790" s="3" t="s">
        <v>6922</v>
      </c>
      <c r="S790" s="3">
        <v>8</v>
      </c>
      <c r="T790" s="3" t="s">
        <v>6923</v>
      </c>
      <c r="U790" s="3">
        <v>7</v>
      </c>
      <c r="V790" s="3" t="s">
        <v>6924</v>
      </c>
      <c r="W790" s="3">
        <v>8</v>
      </c>
      <c r="X790" s="3" t="s">
        <v>6925</v>
      </c>
      <c r="Y790" s="3">
        <v>4</v>
      </c>
      <c r="Z790" s="3" t="s">
        <v>6926</v>
      </c>
      <c r="AA790" s="3">
        <v>4</v>
      </c>
      <c r="AB790" s="3">
        <v>75</v>
      </c>
      <c r="AC790" s="3" t="s">
        <v>6927</v>
      </c>
      <c r="AD790" s="3" t="s">
        <v>54</v>
      </c>
      <c r="AE790" s="3" t="s">
        <v>6928</v>
      </c>
      <c r="AF790" s="3" t="s">
        <v>552</v>
      </c>
      <c r="AG790" s="3" t="s">
        <v>6929</v>
      </c>
      <c r="AH790" s="3" t="s">
        <v>197</v>
      </c>
      <c r="AI790" s="3">
        <v>12</v>
      </c>
      <c r="AJ790" s="3" t="s">
        <v>6930</v>
      </c>
      <c r="AK790" s="3">
        <v>6</v>
      </c>
      <c r="AL790" s="3" t="s">
        <v>6931</v>
      </c>
      <c r="AM790" s="3" t="s">
        <v>6932</v>
      </c>
      <c r="AN790" s="3"/>
      <c r="AO790" s="3"/>
      <c r="AP790" s="1">
        <f t="shared" si="246"/>
        <v>5</v>
      </c>
      <c r="AQ790" s="1">
        <f t="shared" si="247"/>
        <v>6</v>
      </c>
      <c r="AR790" s="1">
        <f t="shared" si="248"/>
        <v>8</v>
      </c>
      <c r="AS790" s="1">
        <f t="shared" si="249"/>
        <v>9</v>
      </c>
      <c r="AT790" s="1">
        <f t="shared" si="250"/>
        <v>8</v>
      </c>
      <c r="AU790" s="1">
        <f t="shared" si="251"/>
        <v>7</v>
      </c>
      <c r="AV790" s="1">
        <f t="shared" si="252"/>
        <v>8</v>
      </c>
      <c r="AW790" s="1">
        <f t="shared" si="253"/>
        <v>4</v>
      </c>
      <c r="AX790" s="1">
        <f t="shared" si="254"/>
        <v>4</v>
      </c>
      <c r="AY790" s="1">
        <f t="shared" si="255"/>
        <v>5</v>
      </c>
      <c r="AZ790" s="1">
        <f t="shared" si="256"/>
        <v>0</v>
      </c>
      <c r="BA790" s="1">
        <f t="shared" si="257"/>
        <v>5</v>
      </c>
      <c r="BB790" s="1">
        <f t="shared" si="258"/>
        <v>6</v>
      </c>
      <c r="BC790" s="21">
        <f t="shared" si="243"/>
        <v>7.2</v>
      </c>
      <c r="BD790" s="21">
        <f t="shared" si="244"/>
        <v>6.833333333333333</v>
      </c>
      <c r="BE790" s="21">
        <f t="shared" si="245"/>
        <v>3.8333333333333335</v>
      </c>
      <c r="BF790" s="21">
        <f t="shared" si="242"/>
        <v>6.333333333333333</v>
      </c>
      <c r="BG790" s="3" t="s">
        <v>6383</v>
      </c>
    </row>
    <row r="791" spans="1:59" ht="13" x14ac:dyDescent="0.15">
      <c r="A791" s="2">
        <v>43341.686302060189</v>
      </c>
      <c r="B791" s="3" t="s">
        <v>29</v>
      </c>
      <c r="C791" s="3" t="s">
        <v>6638</v>
      </c>
      <c r="D791" s="3" t="s">
        <v>6383</v>
      </c>
      <c r="E791" s="58" t="s">
        <v>5469</v>
      </c>
      <c r="F791" s="3" t="s">
        <v>147</v>
      </c>
      <c r="G791" s="3" t="s">
        <v>6933</v>
      </c>
      <c r="H791" s="3" t="s">
        <v>66</v>
      </c>
      <c r="I791" s="3">
        <v>4</v>
      </c>
      <c r="J791" s="3" t="s">
        <v>6934</v>
      </c>
      <c r="K791" s="3">
        <v>7</v>
      </c>
      <c r="L791" s="4">
        <v>2.2000000000000002</v>
      </c>
      <c r="M791" s="4">
        <v>1.5</v>
      </c>
      <c r="N791" s="3" t="s">
        <v>6935</v>
      </c>
      <c r="O791" s="3" t="s">
        <v>87</v>
      </c>
      <c r="P791" s="3" t="s">
        <v>6936</v>
      </c>
      <c r="Q791" s="3">
        <v>8</v>
      </c>
      <c r="R791" s="3" t="s">
        <v>6937</v>
      </c>
      <c r="S791" s="3">
        <v>8</v>
      </c>
      <c r="T791" s="3" t="s">
        <v>6938</v>
      </c>
      <c r="U791" s="3">
        <v>8</v>
      </c>
      <c r="V791" s="3" t="s">
        <v>6939</v>
      </c>
      <c r="W791" s="3">
        <v>6</v>
      </c>
      <c r="X791" s="3" t="s">
        <v>6940</v>
      </c>
      <c r="Y791" s="3">
        <v>3</v>
      </c>
      <c r="Z791" s="3" t="s">
        <v>6941</v>
      </c>
      <c r="AA791" s="3" t="s">
        <v>52</v>
      </c>
      <c r="AB791" s="3">
        <v>70</v>
      </c>
      <c r="AC791" s="3" t="s">
        <v>6942</v>
      </c>
      <c r="AD791" s="3" t="s">
        <v>54</v>
      </c>
      <c r="AE791" s="3" t="s">
        <v>6943</v>
      </c>
      <c r="AF791" s="3" t="s">
        <v>552</v>
      </c>
      <c r="AG791" s="3" t="s">
        <v>6929</v>
      </c>
      <c r="AH791" s="3">
        <v>4</v>
      </c>
      <c r="AI791" s="3">
        <v>5</v>
      </c>
      <c r="AJ791" s="5"/>
      <c r="AK791" s="3" t="s">
        <v>111</v>
      </c>
      <c r="AL791" s="5"/>
      <c r="AM791" s="3" t="s">
        <v>6944</v>
      </c>
      <c r="AN791" s="3"/>
      <c r="AO791" s="3"/>
      <c r="AP791" s="1">
        <f t="shared" si="246"/>
        <v>4</v>
      </c>
      <c r="AQ791" s="1">
        <f t="shared" si="247"/>
        <v>7</v>
      </c>
      <c r="AR791" s="1">
        <f t="shared" si="248"/>
        <v>10</v>
      </c>
      <c r="AS791" s="1">
        <f t="shared" si="249"/>
        <v>8</v>
      </c>
      <c r="AT791" s="1">
        <f t="shared" si="250"/>
        <v>8</v>
      </c>
      <c r="AU791" s="1">
        <f t="shared" si="251"/>
        <v>8</v>
      </c>
      <c r="AV791" s="1">
        <f t="shared" si="252"/>
        <v>6</v>
      </c>
      <c r="AW791" s="1">
        <f t="shared" si="253"/>
        <v>3</v>
      </c>
      <c r="AX791" s="1">
        <f t="shared" si="254"/>
        <v>5</v>
      </c>
      <c r="AY791" s="1">
        <f t="shared" si="255"/>
        <v>5</v>
      </c>
      <c r="AZ791" s="1">
        <f t="shared" si="256"/>
        <v>0</v>
      </c>
      <c r="BA791" s="1">
        <f t="shared" si="257"/>
        <v>4</v>
      </c>
      <c r="BB791" s="1">
        <f t="shared" si="258"/>
        <v>5</v>
      </c>
      <c r="BC791" s="21">
        <f t="shared" si="243"/>
        <v>7.4</v>
      </c>
      <c r="BD791" s="21">
        <f t="shared" si="244"/>
        <v>6.5</v>
      </c>
      <c r="BE791" s="21">
        <f t="shared" si="245"/>
        <v>3.8333333333333335</v>
      </c>
      <c r="BF791" s="21">
        <f t="shared" si="242"/>
        <v>6.2666666666666666</v>
      </c>
      <c r="BG791" s="3" t="s">
        <v>6383</v>
      </c>
    </row>
    <row r="792" spans="1:59" ht="13" x14ac:dyDescent="0.15">
      <c r="A792" s="2">
        <v>43346.656033206018</v>
      </c>
      <c r="B792" s="3" t="s">
        <v>29</v>
      </c>
      <c r="C792" s="3" t="s">
        <v>6638</v>
      </c>
      <c r="D792" s="3" t="s">
        <v>6383</v>
      </c>
      <c r="E792" s="58" t="s">
        <v>5469</v>
      </c>
      <c r="F792" s="3" t="s">
        <v>147</v>
      </c>
      <c r="G792" s="3" t="s">
        <v>6945</v>
      </c>
      <c r="H792" s="3" t="s">
        <v>66</v>
      </c>
      <c r="I792" s="3">
        <v>6</v>
      </c>
      <c r="J792" s="3" t="s">
        <v>6946</v>
      </c>
      <c r="K792" s="3">
        <v>7</v>
      </c>
      <c r="L792" s="4">
        <v>2.5</v>
      </c>
      <c r="M792" s="4">
        <v>1.4</v>
      </c>
      <c r="N792" s="3" t="s">
        <v>6947</v>
      </c>
      <c r="O792" s="3" t="s">
        <v>87</v>
      </c>
      <c r="P792" s="3" t="s">
        <v>6948</v>
      </c>
      <c r="Q792" s="3">
        <v>6</v>
      </c>
      <c r="R792" s="3" t="s">
        <v>6949</v>
      </c>
      <c r="S792" s="3">
        <v>7</v>
      </c>
      <c r="T792" s="3" t="s">
        <v>6950</v>
      </c>
      <c r="U792" s="3" t="s">
        <v>46</v>
      </c>
      <c r="V792" s="3" t="s">
        <v>6951</v>
      </c>
      <c r="W792" s="3">
        <v>6</v>
      </c>
      <c r="X792" s="3" t="s">
        <v>6952</v>
      </c>
      <c r="Y792" s="3">
        <v>2</v>
      </c>
      <c r="Z792" s="3" t="s">
        <v>6953</v>
      </c>
      <c r="AA792" s="3" t="s">
        <v>52</v>
      </c>
      <c r="AB792" s="3">
        <v>80</v>
      </c>
      <c r="AC792" s="3" t="s">
        <v>6954</v>
      </c>
      <c r="AD792" s="3">
        <v>4</v>
      </c>
      <c r="AE792" s="3" t="s">
        <v>6955</v>
      </c>
      <c r="AF792" s="3" t="s">
        <v>552</v>
      </c>
      <c r="AG792" s="3" t="s">
        <v>6956</v>
      </c>
      <c r="AH792" s="3">
        <v>3</v>
      </c>
      <c r="AI792" s="3">
        <v>10</v>
      </c>
      <c r="AJ792" s="3" t="s">
        <v>6957</v>
      </c>
      <c r="AK792" s="3">
        <v>4</v>
      </c>
      <c r="AL792" s="3" t="s">
        <v>6958</v>
      </c>
      <c r="AM792" s="3" t="s">
        <v>6959</v>
      </c>
      <c r="AN792" s="3"/>
      <c r="AO792" s="3"/>
      <c r="AP792" s="1">
        <f t="shared" si="246"/>
        <v>6</v>
      </c>
      <c r="AQ792" s="1">
        <f t="shared" si="247"/>
        <v>7</v>
      </c>
      <c r="AR792" s="1">
        <f t="shared" si="248"/>
        <v>10</v>
      </c>
      <c r="AS792" s="1">
        <f t="shared" si="249"/>
        <v>6</v>
      </c>
      <c r="AT792" s="1">
        <f t="shared" si="250"/>
        <v>7</v>
      </c>
      <c r="AU792" s="1">
        <f t="shared" si="251"/>
        <v>5</v>
      </c>
      <c r="AV792" s="1">
        <f t="shared" si="252"/>
        <v>6</v>
      </c>
      <c r="AW792" s="1">
        <f t="shared" si="253"/>
        <v>2</v>
      </c>
      <c r="AX792" s="1">
        <f t="shared" si="254"/>
        <v>5</v>
      </c>
      <c r="AY792" s="1">
        <f t="shared" si="255"/>
        <v>4</v>
      </c>
      <c r="AZ792" s="1">
        <f t="shared" si="256"/>
        <v>0</v>
      </c>
      <c r="BA792" s="1">
        <f t="shared" si="257"/>
        <v>3</v>
      </c>
      <c r="BB792" s="1">
        <f t="shared" si="258"/>
        <v>4</v>
      </c>
      <c r="BC792" s="21">
        <f t="shared" si="243"/>
        <v>7.2</v>
      </c>
      <c r="BD792" s="21">
        <f t="shared" si="244"/>
        <v>4.833333333333333</v>
      </c>
      <c r="BE792" s="21">
        <f t="shared" si="245"/>
        <v>3.3333333333333335</v>
      </c>
      <c r="BF792" s="21">
        <f t="shared" si="242"/>
        <v>5.6333333333333337</v>
      </c>
      <c r="BG792" s="3" t="s">
        <v>6383</v>
      </c>
    </row>
    <row r="793" spans="1:59" ht="13" x14ac:dyDescent="0.15">
      <c r="A793" s="2">
        <v>43350.782718078699</v>
      </c>
      <c r="B793" s="3" t="s">
        <v>29</v>
      </c>
      <c r="C793" s="3" t="s">
        <v>6451</v>
      </c>
      <c r="D793" s="3" t="s">
        <v>6383</v>
      </c>
      <c r="E793" s="58" t="s">
        <v>5469</v>
      </c>
      <c r="F793" s="3" t="s">
        <v>100</v>
      </c>
      <c r="G793" s="3" t="s">
        <v>6960</v>
      </c>
      <c r="H793" s="3" t="s">
        <v>66</v>
      </c>
      <c r="I793" s="3">
        <v>9</v>
      </c>
      <c r="J793" s="3" t="s">
        <v>6961</v>
      </c>
      <c r="K793" s="3">
        <v>8</v>
      </c>
      <c r="L793" s="4">
        <v>2.7</v>
      </c>
      <c r="M793" s="4">
        <v>1.6</v>
      </c>
      <c r="N793" s="3" t="s">
        <v>6962</v>
      </c>
      <c r="O793" s="3" t="s">
        <v>87</v>
      </c>
      <c r="P793" s="3" t="s">
        <v>6963</v>
      </c>
      <c r="Q793" s="3">
        <v>8</v>
      </c>
      <c r="R793" s="3" t="s">
        <v>6964</v>
      </c>
      <c r="S793" s="3">
        <v>9</v>
      </c>
      <c r="T793" s="3" t="s">
        <v>6965</v>
      </c>
      <c r="U793" s="3" t="s">
        <v>183</v>
      </c>
      <c r="V793" s="5"/>
      <c r="W793" s="3">
        <v>7</v>
      </c>
      <c r="X793" s="3" t="s">
        <v>6966</v>
      </c>
      <c r="Y793" s="3" t="s">
        <v>50</v>
      </c>
      <c r="Z793" s="5"/>
      <c r="AA793" s="3" t="s">
        <v>52</v>
      </c>
      <c r="AB793" s="3">
        <v>70</v>
      </c>
      <c r="AC793" s="3" t="s">
        <v>6967</v>
      </c>
      <c r="AD793" s="3" t="s">
        <v>54</v>
      </c>
      <c r="AE793" s="3" t="s">
        <v>6968</v>
      </c>
      <c r="AF793" s="3">
        <v>4</v>
      </c>
      <c r="AG793" s="3" t="s">
        <v>6969</v>
      </c>
      <c r="AH793" s="3">
        <v>6</v>
      </c>
      <c r="AI793" s="3">
        <v>5</v>
      </c>
      <c r="AJ793" s="3" t="s">
        <v>6970</v>
      </c>
      <c r="AK793" s="3">
        <v>7</v>
      </c>
      <c r="AL793" s="5"/>
      <c r="AM793" s="3" t="s">
        <v>6971</v>
      </c>
      <c r="AN793" s="3"/>
      <c r="AO793" s="3"/>
      <c r="AP793" s="1">
        <f t="shared" si="246"/>
        <v>9</v>
      </c>
      <c r="AQ793" s="1">
        <f t="shared" si="247"/>
        <v>8</v>
      </c>
      <c r="AR793" s="1">
        <f t="shared" si="248"/>
        <v>10</v>
      </c>
      <c r="AS793" s="1">
        <f t="shared" si="249"/>
        <v>8</v>
      </c>
      <c r="AT793" s="1">
        <f t="shared" si="250"/>
        <v>9</v>
      </c>
      <c r="AU793" s="1">
        <f t="shared" si="251"/>
        <v>10</v>
      </c>
      <c r="AV793" s="1">
        <f t="shared" si="252"/>
        <v>7</v>
      </c>
      <c r="AW793" s="1">
        <f t="shared" si="253"/>
        <v>0</v>
      </c>
      <c r="AX793" s="1">
        <f t="shared" si="254"/>
        <v>5</v>
      </c>
      <c r="AY793" s="1">
        <f t="shared" si="255"/>
        <v>5</v>
      </c>
      <c r="AZ793" s="1">
        <f t="shared" si="256"/>
        <v>4</v>
      </c>
      <c r="BA793" s="1">
        <f t="shared" si="257"/>
        <v>6</v>
      </c>
      <c r="BB793" s="1">
        <f t="shared" si="258"/>
        <v>7</v>
      </c>
      <c r="BC793" s="21">
        <f t="shared" si="243"/>
        <v>8.8000000000000007</v>
      </c>
      <c r="BD793" s="21">
        <f t="shared" si="244"/>
        <v>7.333333333333333</v>
      </c>
      <c r="BE793" s="21">
        <f t="shared" si="245"/>
        <v>5.166666666666667</v>
      </c>
      <c r="BF793" s="21">
        <f t="shared" si="242"/>
        <v>7.6</v>
      </c>
      <c r="BG793" s="3" t="s">
        <v>6383</v>
      </c>
    </row>
    <row r="794" spans="1:59" ht="13" x14ac:dyDescent="0.15">
      <c r="A794" s="2">
        <v>43350.802239826386</v>
      </c>
      <c r="B794" s="3" t="s">
        <v>29</v>
      </c>
      <c r="C794" s="3" t="s">
        <v>6451</v>
      </c>
      <c r="D794" s="3" t="s">
        <v>6383</v>
      </c>
      <c r="E794" s="58" t="s">
        <v>5469</v>
      </c>
      <c r="F794" s="3" t="s">
        <v>168</v>
      </c>
      <c r="G794" s="3" t="s">
        <v>6972</v>
      </c>
      <c r="H794" s="3" t="s">
        <v>66</v>
      </c>
      <c r="I794" s="3">
        <v>8</v>
      </c>
      <c r="J794" s="3" t="s">
        <v>6973</v>
      </c>
      <c r="K794" s="3">
        <v>8</v>
      </c>
      <c r="L794" s="4">
        <v>2.2000000000000002</v>
      </c>
      <c r="M794" s="4">
        <v>1.2</v>
      </c>
      <c r="N794" s="5"/>
      <c r="O794" s="3" t="s">
        <v>87</v>
      </c>
      <c r="P794" s="3" t="s">
        <v>6974</v>
      </c>
      <c r="Q794" s="3" t="s">
        <v>226</v>
      </c>
      <c r="R794" s="5"/>
      <c r="S794" s="3">
        <v>9</v>
      </c>
      <c r="T794" s="3" t="s">
        <v>6975</v>
      </c>
      <c r="U794" s="3" t="s">
        <v>183</v>
      </c>
      <c r="V794" s="3" t="s">
        <v>6976</v>
      </c>
      <c r="W794" s="3">
        <v>9</v>
      </c>
      <c r="X794" s="3" t="s">
        <v>6977</v>
      </c>
      <c r="Y794" s="3" t="s">
        <v>50</v>
      </c>
      <c r="Z794" s="5"/>
      <c r="AA794" s="3" t="s">
        <v>52</v>
      </c>
      <c r="AB794" s="3">
        <v>70</v>
      </c>
      <c r="AC794" s="3" t="s">
        <v>6978</v>
      </c>
      <c r="AD794" s="3">
        <v>6</v>
      </c>
      <c r="AE794" s="3" t="s">
        <v>6979</v>
      </c>
      <c r="AF794" s="3" t="s">
        <v>552</v>
      </c>
      <c r="AG794" s="5"/>
      <c r="AH794" s="3" t="s">
        <v>197</v>
      </c>
      <c r="AI794" s="3">
        <v>11</v>
      </c>
      <c r="AJ794" s="3" t="s">
        <v>6980</v>
      </c>
      <c r="AK794" s="3">
        <v>6</v>
      </c>
      <c r="AL794" s="5"/>
      <c r="AM794" s="3" t="s">
        <v>6981</v>
      </c>
      <c r="AN794" s="3"/>
      <c r="AO794" s="3"/>
      <c r="AP794" s="1">
        <f t="shared" si="246"/>
        <v>8</v>
      </c>
      <c r="AQ794" s="1">
        <f t="shared" si="247"/>
        <v>8</v>
      </c>
      <c r="AR794" s="1">
        <f t="shared" si="248"/>
        <v>10</v>
      </c>
      <c r="AS794" s="1">
        <f t="shared" si="249"/>
        <v>10</v>
      </c>
      <c r="AT794" s="1">
        <f t="shared" si="250"/>
        <v>9</v>
      </c>
      <c r="AU794" s="1">
        <f t="shared" si="251"/>
        <v>10</v>
      </c>
      <c r="AV794" s="1">
        <f t="shared" si="252"/>
        <v>9</v>
      </c>
      <c r="AW794" s="1">
        <f t="shared" si="253"/>
        <v>0</v>
      </c>
      <c r="AX794" s="1">
        <f t="shared" si="254"/>
        <v>5</v>
      </c>
      <c r="AY794" s="1">
        <f t="shared" si="255"/>
        <v>6</v>
      </c>
      <c r="AZ794" s="1">
        <f t="shared" si="256"/>
        <v>0</v>
      </c>
      <c r="BA794" s="1">
        <f t="shared" si="257"/>
        <v>5</v>
      </c>
      <c r="BB794" s="1">
        <f t="shared" si="258"/>
        <v>6</v>
      </c>
      <c r="BC794" s="21">
        <f t="shared" si="243"/>
        <v>9</v>
      </c>
      <c r="BD794" s="21">
        <f t="shared" si="244"/>
        <v>8</v>
      </c>
      <c r="BE794" s="21">
        <f t="shared" si="245"/>
        <v>4.333333333333333</v>
      </c>
      <c r="BF794" s="21">
        <f t="shared" si="242"/>
        <v>7.5666666666666664</v>
      </c>
      <c r="BG794" s="3" t="s">
        <v>6383</v>
      </c>
    </row>
    <row r="795" spans="1:59" ht="13" x14ac:dyDescent="0.15">
      <c r="A795" s="2">
        <v>43575.604140532407</v>
      </c>
      <c r="B795" s="3" t="s">
        <v>29</v>
      </c>
      <c r="C795" s="3" t="s">
        <v>6638</v>
      </c>
      <c r="D795" s="3" t="s">
        <v>6383</v>
      </c>
      <c r="E795" s="58" t="s">
        <v>5469</v>
      </c>
      <c r="F795" s="3" t="s">
        <v>64</v>
      </c>
      <c r="G795" s="3" t="s">
        <v>6982</v>
      </c>
      <c r="H795" s="3" t="s">
        <v>66</v>
      </c>
      <c r="I795" s="3" t="s">
        <v>223</v>
      </c>
      <c r="J795" s="3" t="s">
        <v>6983</v>
      </c>
      <c r="K795" s="3" t="s">
        <v>68</v>
      </c>
      <c r="L795" s="4">
        <v>4.9000000000000004</v>
      </c>
      <c r="M795" s="4">
        <v>2.8</v>
      </c>
      <c r="N795" s="3" t="s">
        <v>6984</v>
      </c>
      <c r="O795" s="3" t="s">
        <v>87</v>
      </c>
      <c r="P795" s="5"/>
      <c r="Q795" s="3" t="s">
        <v>226</v>
      </c>
      <c r="R795" s="3" t="s">
        <v>6985</v>
      </c>
      <c r="S795" s="3">
        <v>9</v>
      </c>
      <c r="T795" s="3" t="s">
        <v>6986</v>
      </c>
      <c r="U795" s="3" t="s">
        <v>183</v>
      </c>
      <c r="V795" s="3" t="s">
        <v>6987</v>
      </c>
      <c r="W795" s="3">
        <v>9</v>
      </c>
      <c r="X795" s="3" t="s">
        <v>6988</v>
      </c>
      <c r="Y795" s="3">
        <v>7</v>
      </c>
      <c r="Z795" s="3" t="s">
        <v>6989</v>
      </c>
      <c r="AA795" s="3">
        <v>6</v>
      </c>
      <c r="AB795" s="3">
        <v>66</v>
      </c>
      <c r="AC795" s="3" t="s">
        <v>6990</v>
      </c>
      <c r="AD795" s="3">
        <v>4</v>
      </c>
      <c r="AE795" s="3" t="s">
        <v>6991</v>
      </c>
      <c r="AF795" s="3" t="s">
        <v>56</v>
      </c>
      <c r="AG795" s="3" t="s">
        <v>6992</v>
      </c>
      <c r="AH795" s="3">
        <v>4</v>
      </c>
      <c r="AI795" s="3">
        <v>3</v>
      </c>
      <c r="AJ795" s="3" t="s">
        <v>6993</v>
      </c>
      <c r="AK795" s="3" t="s">
        <v>111</v>
      </c>
      <c r="AL795" s="3" t="s">
        <v>6994</v>
      </c>
      <c r="AM795" s="11" t="s">
        <v>6995</v>
      </c>
      <c r="AN795" s="3" t="s">
        <v>6696</v>
      </c>
      <c r="AO795" s="6">
        <v>0.58333333333575865</v>
      </c>
      <c r="AP795" s="1">
        <f t="shared" si="246"/>
        <v>10</v>
      </c>
      <c r="AQ795" s="1">
        <f t="shared" si="247"/>
        <v>10</v>
      </c>
      <c r="AR795" s="1">
        <f t="shared" si="248"/>
        <v>10</v>
      </c>
      <c r="AS795" s="1">
        <f t="shared" si="249"/>
        <v>10</v>
      </c>
      <c r="AT795" s="1">
        <f t="shared" si="250"/>
        <v>9</v>
      </c>
      <c r="AU795" s="1">
        <f t="shared" si="251"/>
        <v>10</v>
      </c>
      <c r="AV795" s="1">
        <f t="shared" si="252"/>
        <v>9</v>
      </c>
      <c r="AW795" s="1">
        <f t="shared" si="253"/>
        <v>7</v>
      </c>
      <c r="AX795" s="1">
        <f t="shared" si="254"/>
        <v>6</v>
      </c>
      <c r="AY795" s="1">
        <f t="shared" si="255"/>
        <v>4</v>
      </c>
      <c r="AZ795" s="1">
        <f t="shared" si="256"/>
        <v>5</v>
      </c>
      <c r="BA795" s="1">
        <f t="shared" si="257"/>
        <v>4</v>
      </c>
      <c r="BB795" s="1">
        <f t="shared" si="258"/>
        <v>5</v>
      </c>
      <c r="BC795" s="21">
        <f t="shared" si="243"/>
        <v>9.8000000000000007</v>
      </c>
      <c r="BD795" s="21">
        <f t="shared" si="244"/>
        <v>9.1666666666666661</v>
      </c>
      <c r="BE795" s="21">
        <f t="shared" si="245"/>
        <v>4.833333333333333</v>
      </c>
      <c r="BF795" s="21">
        <f t="shared" si="242"/>
        <v>8.1999999999999993</v>
      </c>
      <c r="BG795" s="3" t="s">
        <v>6383</v>
      </c>
    </row>
    <row r="796" spans="1:59" ht="13" x14ac:dyDescent="0.15">
      <c r="A796" s="2">
        <v>43575.622172303236</v>
      </c>
      <c r="B796" s="3" t="s">
        <v>29</v>
      </c>
      <c r="C796" s="3" t="s">
        <v>6638</v>
      </c>
      <c r="D796" s="3" t="s">
        <v>6383</v>
      </c>
      <c r="E796" s="58" t="s">
        <v>5469</v>
      </c>
      <c r="F796" s="3" t="s">
        <v>315</v>
      </c>
      <c r="G796" s="3" t="s">
        <v>6996</v>
      </c>
      <c r="H796" s="3" t="s">
        <v>66</v>
      </c>
      <c r="I796" s="3">
        <v>8</v>
      </c>
      <c r="J796" s="3" t="s">
        <v>6997</v>
      </c>
      <c r="K796" s="3">
        <v>8</v>
      </c>
      <c r="L796" s="4">
        <v>2.8</v>
      </c>
      <c r="M796" s="4">
        <v>1.9</v>
      </c>
      <c r="N796" s="5"/>
      <c r="O796" s="3" t="s">
        <v>87</v>
      </c>
      <c r="P796" s="3" t="s">
        <v>6998</v>
      </c>
      <c r="Q796" s="3">
        <v>6</v>
      </c>
      <c r="R796" s="3" t="s">
        <v>6999</v>
      </c>
      <c r="S796" s="3">
        <v>8</v>
      </c>
      <c r="T796" s="3" t="s">
        <v>7000</v>
      </c>
      <c r="U796" s="3" t="s">
        <v>183</v>
      </c>
      <c r="V796" s="3" t="s">
        <v>7001</v>
      </c>
      <c r="W796" s="3">
        <v>7</v>
      </c>
      <c r="X796" s="3" t="s">
        <v>7002</v>
      </c>
      <c r="Y796" s="3" t="s">
        <v>50</v>
      </c>
      <c r="Z796" s="5"/>
      <c r="AA796" s="3">
        <v>6</v>
      </c>
      <c r="AB796" s="3">
        <v>66</v>
      </c>
      <c r="AC796" s="3" t="s">
        <v>7003</v>
      </c>
      <c r="AD796" s="3">
        <v>4</v>
      </c>
      <c r="AE796" s="3" t="s">
        <v>6991</v>
      </c>
      <c r="AF796" s="3">
        <v>2</v>
      </c>
      <c r="AG796" s="3" t="s">
        <v>7004</v>
      </c>
      <c r="AH796" s="3">
        <v>1</v>
      </c>
      <c r="AI796" s="3">
        <v>1</v>
      </c>
      <c r="AJ796" s="3" t="s">
        <v>7005</v>
      </c>
      <c r="AK796" s="3" t="s">
        <v>111</v>
      </c>
      <c r="AL796" s="3" t="s">
        <v>6994</v>
      </c>
      <c r="AM796" s="3" t="s">
        <v>7006</v>
      </c>
      <c r="AN796" s="3" t="s">
        <v>6696</v>
      </c>
      <c r="AO796" s="6">
        <v>0.61458333333575865</v>
      </c>
      <c r="AP796" s="1">
        <f t="shared" si="246"/>
        <v>8</v>
      </c>
      <c r="AQ796" s="1">
        <f t="shared" si="247"/>
        <v>8</v>
      </c>
      <c r="AR796" s="1">
        <f t="shared" si="248"/>
        <v>10</v>
      </c>
      <c r="AS796" s="1">
        <f t="shared" si="249"/>
        <v>6</v>
      </c>
      <c r="AT796" s="1">
        <f t="shared" si="250"/>
        <v>8</v>
      </c>
      <c r="AU796" s="1">
        <f t="shared" si="251"/>
        <v>10</v>
      </c>
      <c r="AV796" s="1">
        <f t="shared" si="252"/>
        <v>7</v>
      </c>
      <c r="AW796" s="1">
        <f t="shared" si="253"/>
        <v>0</v>
      </c>
      <c r="AX796" s="1">
        <f t="shared" si="254"/>
        <v>6</v>
      </c>
      <c r="AY796" s="1">
        <f t="shared" si="255"/>
        <v>4</v>
      </c>
      <c r="AZ796" s="1">
        <f t="shared" si="256"/>
        <v>2</v>
      </c>
      <c r="BA796" s="1">
        <f t="shared" si="257"/>
        <v>1</v>
      </c>
      <c r="BB796" s="1">
        <f t="shared" si="258"/>
        <v>5</v>
      </c>
      <c r="BC796" s="21">
        <f t="shared" si="243"/>
        <v>8</v>
      </c>
      <c r="BD796" s="21">
        <f t="shared" si="244"/>
        <v>7.333333333333333</v>
      </c>
      <c r="BE796" s="21">
        <f t="shared" si="245"/>
        <v>3.3333333333333335</v>
      </c>
      <c r="BF796" s="21">
        <f t="shared" si="242"/>
        <v>6.6333333333333337</v>
      </c>
      <c r="BG796" s="3" t="s">
        <v>6383</v>
      </c>
    </row>
    <row r="797" spans="1:59" ht="13" x14ac:dyDescent="0.15">
      <c r="A797" s="2">
        <v>43575.656491817128</v>
      </c>
      <c r="B797" s="3" t="s">
        <v>29</v>
      </c>
      <c r="C797" s="3" t="s">
        <v>6638</v>
      </c>
      <c r="D797" s="3" t="s">
        <v>6383</v>
      </c>
      <c r="E797" s="58" t="s">
        <v>5469</v>
      </c>
      <c r="F797" s="3" t="s">
        <v>147</v>
      </c>
      <c r="G797" s="3" t="s">
        <v>7007</v>
      </c>
      <c r="H797" s="3" t="s">
        <v>66</v>
      </c>
      <c r="I797" s="3" t="s">
        <v>36</v>
      </c>
      <c r="J797" s="3" t="s">
        <v>7008</v>
      </c>
      <c r="K797" s="3">
        <v>8</v>
      </c>
      <c r="L797" s="4">
        <v>2.8</v>
      </c>
      <c r="M797" s="4">
        <v>1.7</v>
      </c>
      <c r="N797" s="3" t="s">
        <v>7009</v>
      </c>
      <c r="O797" s="3" t="s">
        <v>87</v>
      </c>
      <c r="P797" s="3" t="s">
        <v>6936</v>
      </c>
      <c r="Q797" s="3" t="s">
        <v>42</v>
      </c>
      <c r="R797" s="3" t="s">
        <v>7010</v>
      </c>
      <c r="S797" s="3">
        <v>6</v>
      </c>
      <c r="T797" s="3" t="s">
        <v>7011</v>
      </c>
      <c r="U797" s="3">
        <v>9</v>
      </c>
      <c r="V797" s="3" t="s">
        <v>7012</v>
      </c>
      <c r="W797" s="3">
        <v>6</v>
      </c>
      <c r="X797" s="3" t="s">
        <v>7013</v>
      </c>
      <c r="Y797" s="3" t="s">
        <v>50</v>
      </c>
      <c r="Z797" s="5"/>
      <c r="AA797" s="3" t="s">
        <v>52</v>
      </c>
      <c r="AB797" s="3">
        <v>75</v>
      </c>
      <c r="AC797" s="3" t="s">
        <v>7014</v>
      </c>
      <c r="AD797" s="3">
        <v>4</v>
      </c>
      <c r="AE797" s="3" t="s">
        <v>7015</v>
      </c>
      <c r="AF797" s="3">
        <v>7</v>
      </c>
      <c r="AG797" s="3" t="s">
        <v>7016</v>
      </c>
      <c r="AH797" s="3" t="s">
        <v>197</v>
      </c>
      <c r="AI797" s="3">
        <v>12</v>
      </c>
      <c r="AJ797" s="3" t="s">
        <v>7017</v>
      </c>
      <c r="AK797" s="3">
        <v>7</v>
      </c>
      <c r="AL797" s="3" t="s">
        <v>7018</v>
      </c>
      <c r="AM797" s="3" t="s">
        <v>7019</v>
      </c>
      <c r="AN797" s="3" t="s">
        <v>6696</v>
      </c>
      <c r="AO797" s="6">
        <v>0.63541666666424135</v>
      </c>
      <c r="AP797" s="1">
        <f t="shared" si="246"/>
        <v>5</v>
      </c>
      <c r="AQ797" s="1">
        <f t="shared" si="247"/>
        <v>8</v>
      </c>
      <c r="AR797" s="1">
        <f t="shared" si="248"/>
        <v>10</v>
      </c>
      <c r="AS797" s="1">
        <f t="shared" si="249"/>
        <v>5</v>
      </c>
      <c r="AT797" s="1">
        <f t="shared" si="250"/>
        <v>6</v>
      </c>
      <c r="AU797" s="1">
        <f t="shared" si="251"/>
        <v>9</v>
      </c>
      <c r="AV797" s="1">
        <f t="shared" si="252"/>
        <v>6</v>
      </c>
      <c r="AW797" s="1">
        <f t="shared" si="253"/>
        <v>0</v>
      </c>
      <c r="AX797" s="1">
        <f t="shared" si="254"/>
        <v>5</v>
      </c>
      <c r="AY797" s="1">
        <f t="shared" si="255"/>
        <v>4</v>
      </c>
      <c r="AZ797" s="1">
        <f t="shared" si="256"/>
        <v>7</v>
      </c>
      <c r="BA797" s="1">
        <f t="shared" si="257"/>
        <v>5</v>
      </c>
      <c r="BB797" s="1">
        <f t="shared" si="258"/>
        <v>7</v>
      </c>
      <c r="BC797" s="21">
        <f t="shared" si="243"/>
        <v>6.8</v>
      </c>
      <c r="BD797" s="21">
        <f t="shared" si="244"/>
        <v>6.5</v>
      </c>
      <c r="BE797" s="21">
        <f t="shared" si="245"/>
        <v>5.166666666666667</v>
      </c>
      <c r="BF797" s="21">
        <f t="shared" si="242"/>
        <v>6.4333333333333336</v>
      </c>
      <c r="BG797" s="3" t="s">
        <v>6383</v>
      </c>
    </row>
    <row r="798" spans="1:59" ht="13" x14ac:dyDescent="0.15">
      <c r="A798" s="2">
        <v>43575.672146400466</v>
      </c>
      <c r="B798" s="3" t="s">
        <v>29</v>
      </c>
      <c r="C798" s="3" t="s">
        <v>6638</v>
      </c>
      <c r="D798" s="3" t="s">
        <v>6383</v>
      </c>
      <c r="E798" s="58" t="s">
        <v>5469</v>
      </c>
      <c r="F798" s="3" t="s">
        <v>113</v>
      </c>
      <c r="G798" s="3" t="s">
        <v>7020</v>
      </c>
      <c r="H798" s="3" t="s">
        <v>66</v>
      </c>
      <c r="I798" s="3">
        <v>9</v>
      </c>
      <c r="J798" s="3" t="s">
        <v>7021</v>
      </c>
      <c r="K798" s="3">
        <v>8</v>
      </c>
      <c r="L798" s="4">
        <v>2.7</v>
      </c>
      <c r="M798" s="4">
        <v>1.7</v>
      </c>
      <c r="N798" s="5"/>
      <c r="O798" s="3" t="s">
        <v>87</v>
      </c>
      <c r="P798" s="3" t="s">
        <v>7022</v>
      </c>
      <c r="Q798" s="3">
        <v>9</v>
      </c>
      <c r="R798" s="3" t="s">
        <v>7023</v>
      </c>
      <c r="S798" s="3">
        <v>9</v>
      </c>
      <c r="T798" s="3" t="s">
        <v>7024</v>
      </c>
      <c r="U798" s="3" t="s">
        <v>183</v>
      </c>
      <c r="V798" s="3" t="s">
        <v>7025</v>
      </c>
      <c r="W798" s="3">
        <v>8</v>
      </c>
      <c r="X798" s="3" t="s">
        <v>7026</v>
      </c>
      <c r="Y798" s="3" t="s">
        <v>50</v>
      </c>
      <c r="Z798" s="5"/>
      <c r="AA798" s="3">
        <v>6</v>
      </c>
      <c r="AB798" s="3">
        <v>65</v>
      </c>
      <c r="AC798" s="3" t="s">
        <v>7027</v>
      </c>
      <c r="AD798" s="3" t="s">
        <v>54</v>
      </c>
      <c r="AE798" s="3" t="s">
        <v>7028</v>
      </c>
      <c r="AF798" s="3" t="s">
        <v>56</v>
      </c>
      <c r="AG798" s="3" t="s">
        <v>7029</v>
      </c>
      <c r="AH798" s="3">
        <v>4</v>
      </c>
      <c r="AI798" s="3">
        <v>11</v>
      </c>
      <c r="AJ798" s="3" t="s">
        <v>7030</v>
      </c>
      <c r="AK798" s="3">
        <v>7</v>
      </c>
      <c r="AL798" s="3" t="s">
        <v>7031</v>
      </c>
      <c r="AM798" s="3" t="s">
        <v>7032</v>
      </c>
      <c r="AN798" s="3" t="s">
        <v>6696</v>
      </c>
      <c r="AO798" s="6">
        <v>0.66666666666424135</v>
      </c>
      <c r="AP798" s="1">
        <f t="shared" si="246"/>
        <v>9</v>
      </c>
      <c r="AQ798" s="1">
        <f t="shared" si="247"/>
        <v>8</v>
      </c>
      <c r="AR798" s="1">
        <f t="shared" si="248"/>
        <v>10</v>
      </c>
      <c r="AS798" s="1">
        <f t="shared" si="249"/>
        <v>9</v>
      </c>
      <c r="AT798" s="1">
        <f t="shared" si="250"/>
        <v>9</v>
      </c>
      <c r="AU798" s="1">
        <f t="shared" si="251"/>
        <v>10</v>
      </c>
      <c r="AV798" s="1">
        <f t="shared" si="252"/>
        <v>8</v>
      </c>
      <c r="AW798" s="1">
        <f t="shared" si="253"/>
        <v>0</v>
      </c>
      <c r="AX798" s="1">
        <f t="shared" si="254"/>
        <v>6</v>
      </c>
      <c r="AY798" s="1">
        <f t="shared" si="255"/>
        <v>5</v>
      </c>
      <c r="AZ798" s="1">
        <f t="shared" si="256"/>
        <v>5</v>
      </c>
      <c r="BA798" s="1">
        <f t="shared" si="257"/>
        <v>4</v>
      </c>
      <c r="BB798" s="1">
        <f t="shared" si="258"/>
        <v>7</v>
      </c>
      <c r="BC798" s="21">
        <f t="shared" si="243"/>
        <v>9</v>
      </c>
      <c r="BD798" s="21">
        <f t="shared" si="244"/>
        <v>7.666666666666667</v>
      </c>
      <c r="BE798" s="21">
        <f t="shared" si="245"/>
        <v>5</v>
      </c>
      <c r="BF798" s="21">
        <f t="shared" si="242"/>
        <v>7.7333333333333334</v>
      </c>
      <c r="BG798" s="3" t="s">
        <v>6383</v>
      </c>
    </row>
    <row r="799" spans="1:59" ht="13" x14ac:dyDescent="0.15">
      <c r="A799" s="2">
        <v>43575.70551792824</v>
      </c>
      <c r="B799" s="3" t="s">
        <v>29</v>
      </c>
      <c r="C799" s="3" t="s">
        <v>6638</v>
      </c>
      <c r="D799" s="3" t="s">
        <v>6383</v>
      </c>
      <c r="E799" s="58" t="s">
        <v>5469</v>
      </c>
      <c r="F799" s="3" t="s">
        <v>187</v>
      </c>
      <c r="G799" s="3" t="s">
        <v>7033</v>
      </c>
      <c r="H799" s="3" t="s">
        <v>264</v>
      </c>
      <c r="I799" s="3">
        <v>8</v>
      </c>
      <c r="J799" s="3" t="s">
        <v>7034</v>
      </c>
      <c r="K799" s="3" t="s">
        <v>68</v>
      </c>
      <c r="L799" s="4">
        <v>3.3</v>
      </c>
      <c r="M799" s="4">
        <v>2.9</v>
      </c>
      <c r="N799" s="3" t="s">
        <v>7035</v>
      </c>
      <c r="O799" s="3" t="s">
        <v>87</v>
      </c>
      <c r="P799" s="3" t="s">
        <v>6936</v>
      </c>
      <c r="Q799" s="3">
        <v>9</v>
      </c>
      <c r="R799" s="3" t="s">
        <v>7036</v>
      </c>
      <c r="S799" s="3">
        <v>6</v>
      </c>
      <c r="T799" s="3" t="s">
        <v>7037</v>
      </c>
      <c r="U799" s="3">
        <v>6</v>
      </c>
      <c r="V799" s="3" t="s">
        <v>7038</v>
      </c>
      <c r="W799" s="3">
        <v>8</v>
      </c>
      <c r="X799" s="3" t="s">
        <v>7039</v>
      </c>
      <c r="Y799" s="3" t="s">
        <v>50</v>
      </c>
      <c r="Z799" s="5"/>
      <c r="AA799" s="3" t="s">
        <v>291</v>
      </c>
      <c r="AB799" s="3">
        <v>55</v>
      </c>
      <c r="AC799" s="3" t="s">
        <v>7040</v>
      </c>
      <c r="AD799" s="3">
        <v>8</v>
      </c>
      <c r="AE799" s="3" t="s">
        <v>7041</v>
      </c>
      <c r="AF799" s="3" t="s">
        <v>275</v>
      </c>
      <c r="AG799" s="5"/>
      <c r="AH799" s="3" t="s">
        <v>197</v>
      </c>
      <c r="AI799" s="3">
        <v>7</v>
      </c>
      <c r="AJ799" s="3" t="s">
        <v>7042</v>
      </c>
      <c r="AK799" s="3" t="s">
        <v>60</v>
      </c>
      <c r="AL799" s="3" t="s">
        <v>7043</v>
      </c>
      <c r="AM799" s="3" t="s">
        <v>7044</v>
      </c>
      <c r="AN799" s="3" t="s">
        <v>6696</v>
      </c>
      <c r="AO799" s="6">
        <v>0.73402777777664596</v>
      </c>
      <c r="AP799" s="1">
        <f t="shared" si="246"/>
        <v>8</v>
      </c>
      <c r="AQ799" s="1">
        <f t="shared" si="247"/>
        <v>10</v>
      </c>
      <c r="AR799" s="1">
        <f t="shared" si="248"/>
        <v>10</v>
      </c>
      <c r="AS799" s="1">
        <f t="shared" si="249"/>
        <v>9</v>
      </c>
      <c r="AT799" s="1">
        <f t="shared" si="250"/>
        <v>6</v>
      </c>
      <c r="AU799" s="1">
        <f t="shared" si="251"/>
        <v>6</v>
      </c>
      <c r="AV799" s="1">
        <f t="shared" si="252"/>
        <v>8</v>
      </c>
      <c r="AW799" s="1">
        <f t="shared" si="253"/>
        <v>0</v>
      </c>
      <c r="AX799" s="1">
        <f t="shared" si="254"/>
        <v>10</v>
      </c>
      <c r="AY799" s="1">
        <f t="shared" si="255"/>
        <v>8</v>
      </c>
      <c r="AZ799" s="1">
        <f t="shared" si="256"/>
        <v>0</v>
      </c>
      <c r="BA799" s="1">
        <f t="shared" si="257"/>
        <v>5</v>
      </c>
      <c r="BB799" s="1">
        <f t="shared" si="258"/>
        <v>10</v>
      </c>
      <c r="BC799" s="21">
        <f t="shared" si="243"/>
        <v>8.6</v>
      </c>
      <c r="BD799" s="21">
        <f t="shared" si="244"/>
        <v>5.666666666666667</v>
      </c>
      <c r="BE799" s="21">
        <f t="shared" si="245"/>
        <v>6.333333333333333</v>
      </c>
      <c r="BF799" s="21">
        <f t="shared" si="242"/>
        <v>7.7</v>
      </c>
      <c r="BG799" s="3" t="s">
        <v>6383</v>
      </c>
    </row>
    <row r="800" spans="1:59" ht="13" x14ac:dyDescent="0.15">
      <c r="A800" s="2">
        <v>43575.732777604164</v>
      </c>
      <c r="B800" s="3" t="s">
        <v>29</v>
      </c>
      <c r="C800" s="3" t="s">
        <v>6638</v>
      </c>
      <c r="D800" s="3" t="s">
        <v>6383</v>
      </c>
      <c r="E800" s="58" t="s">
        <v>5469</v>
      </c>
      <c r="F800" s="3" t="s">
        <v>147</v>
      </c>
      <c r="G800" s="3" t="s">
        <v>7045</v>
      </c>
      <c r="H800" s="3" t="s">
        <v>35</v>
      </c>
      <c r="I800" s="3">
        <v>8</v>
      </c>
      <c r="J800" s="3" t="s">
        <v>7046</v>
      </c>
      <c r="K800" s="3">
        <v>9</v>
      </c>
      <c r="L800" s="4">
        <v>3.7</v>
      </c>
      <c r="M800" s="4">
        <v>2.4</v>
      </c>
      <c r="N800" s="3" t="s">
        <v>7047</v>
      </c>
      <c r="O800" s="3" t="s">
        <v>87</v>
      </c>
      <c r="P800" s="3" t="s">
        <v>7048</v>
      </c>
      <c r="Q800" s="3">
        <v>7</v>
      </c>
      <c r="R800" s="3" t="s">
        <v>7049</v>
      </c>
      <c r="S800" s="3" t="s">
        <v>560</v>
      </c>
      <c r="T800" s="5"/>
      <c r="U800" s="3">
        <v>9</v>
      </c>
      <c r="V800" s="3" t="s">
        <v>7050</v>
      </c>
      <c r="W800" s="3" t="s">
        <v>1072</v>
      </c>
      <c r="X800" s="3" t="s">
        <v>7051</v>
      </c>
      <c r="Y800" s="3" t="s">
        <v>50</v>
      </c>
      <c r="Z800" s="5"/>
      <c r="AA800" s="3">
        <v>8</v>
      </c>
      <c r="AB800" s="3">
        <v>60</v>
      </c>
      <c r="AC800" s="3" t="s">
        <v>7052</v>
      </c>
      <c r="AD800" s="3" t="s">
        <v>343</v>
      </c>
      <c r="AE800" s="5"/>
      <c r="AF800" s="3" t="s">
        <v>56</v>
      </c>
      <c r="AG800" s="3" t="s">
        <v>7053</v>
      </c>
      <c r="AH800" s="3" t="s">
        <v>176</v>
      </c>
      <c r="AI800" s="3">
        <v>20</v>
      </c>
      <c r="AJ800" s="5"/>
      <c r="AK800" s="3">
        <v>7</v>
      </c>
      <c r="AL800" s="3" t="s">
        <v>7054</v>
      </c>
      <c r="AM800" s="3" t="s">
        <v>7055</v>
      </c>
      <c r="AN800" s="3" t="s">
        <v>6696</v>
      </c>
      <c r="AO800" s="6">
        <v>0.71875</v>
      </c>
      <c r="AP800" s="1">
        <f t="shared" si="246"/>
        <v>8</v>
      </c>
      <c r="AQ800" s="1">
        <f t="shared" si="247"/>
        <v>9</v>
      </c>
      <c r="AR800" s="1">
        <f t="shared" si="248"/>
        <v>10</v>
      </c>
      <c r="AS800" s="1">
        <f t="shared" si="249"/>
        <v>7</v>
      </c>
      <c r="AT800" s="1">
        <f t="shared" si="250"/>
        <v>10</v>
      </c>
      <c r="AU800" s="1">
        <f t="shared" si="251"/>
        <v>9</v>
      </c>
      <c r="AV800" s="1">
        <f t="shared" si="252"/>
        <v>10</v>
      </c>
      <c r="AW800" s="1">
        <f t="shared" si="253"/>
        <v>0</v>
      </c>
      <c r="AX800" s="1">
        <f t="shared" si="254"/>
        <v>8</v>
      </c>
      <c r="AY800" s="1">
        <f t="shared" si="255"/>
        <v>10</v>
      </c>
      <c r="AZ800" s="1">
        <f t="shared" si="256"/>
        <v>5</v>
      </c>
      <c r="BA800" s="1">
        <f t="shared" si="257"/>
        <v>10</v>
      </c>
      <c r="BB800" s="1">
        <f t="shared" si="258"/>
        <v>7</v>
      </c>
      <c r="BC800" s="21">
        <f t="shared" si="243"/>
        <v>8.8000000000000007</v>
      </c>
      <c r="BD800" s="21">
        <f t="shared" si="244"/>
        <v>7.833333333333333</v>
      </c>
      <c r="BE800" s="21">
        <f t="shared" si="245"/>
        <v>8.5</v>
      </c>
      <c r="BF800" s="21">
        <f t="shared" si="242"/>
        <v>8.3666666666666671</v>
      </c>
      <c r="BG800" s="3" t="s">
        <v>6383</v>
      </c>
    </row>
    <row r="801" spans="1:59" ht="13" x14ac:dyDescent="0.15">
      <c r="A801" s="2">
        <v>43576.406176990742</v>
      </c>
      <c r="B801" s="3" t="s">
        <v>29</v>
      </c>
      <c r="C801" s="3" t="s">
        <v>6451</v>
      </c>
      <c r="D801" s="3" t="s">
        <v>6383</v>
      </c>
      <c r="E801" s="58" t="s">
        <v>5469</v>
      </c>
      <c r="F801" s="3" t="s">
        <v>187</v>
      </c>
      <c r="G801" s="3" t="s">
        <v>7056</v>
      </c>
      <c r="H801" s="3" t="s">
        <v>264</v>
      </c>
      <c r="I801" s="3">
        <v>9</v>
      </c>
      <c r="J801" s="3" t="s">
        <v>7057</v>
      </c>
      <c r="K801" s="3">
        <v>9</v>
      </c>
      <c r="L801" s="3">
        <v>3</v>
      </c>
      <c r="M801" s="3">
        <v>2</v>
      </c>
      <c r="N801" s="3" t="s">
        <v>7058</v>
      </c>
      <c r="O801" s="3">
        <v>6</v>
      </c>
      <c r="P801" s="3" t="s">
        <v>7059</v>
      </c>
      <c r="Q801" s="3" t="s">
        <v>226</v>
      </c>
      <c r="R801" s="5"/>
      <c r="S801" s="3" t="s">
        <v>44</v>
      </c>
      <c r="T801" s="5"/>
      <c r="U801" s="3" t="s">
        <v>46</v>
      </c>
      <c r="V801" s="3" t="s">
        <v>7060</v>
      </c>
      <c r="W801" s="3">
        <v>9</v>
      </c>
      <c r="X801" s="3" t="s">
        <v>7061</v>
      </c>
      <c r="Y801" s="3" t="s">
        <v>50</v>
      </c>
      <c r="Z801" s="5"/>
      <c r="AA801" s="3" t="s">
        <v>291</v>
      </c>
      <c r="AB801" s="3">
        <v>55</v>
      </c>
      <c r="AC801" s="3" t="s">
        <v>7062</v>
      </c>
      <c r="AD801" s="3">
        <v>7</v>
      </c>
      <c r="AE801" s="3" t="s">
        <v>7063</v>
      </c>
      <c r="AF801" s="3" t="s">
        <v>275</v>
      </c>
      <c r="AG801" s="5"/>
      <c r="AH801" s="3">
        <v>8</v>
      </c>
      <c r="AI801" s="3">
        <v>8</v>
      </c>
      <c r="AJ801" s="3" t="s">
        <v>7064</v>
      </c>
      <c r="AK801" s="3">
        <v>7</v>
      </c>
      <c r="AL801" s="3" t="s">
        <v>7065</v>
      </c>
      <c r="AM801" s="3" t="s">
        <v>7066</v>
      </c>
      <c r="AN801" s="3" t="s">
        <v>6683</v>
      </c>
      <c r="AO801" s="6">
        <v>0.39583333333575865</v>
      </c>
      <c r="AP801" s="1">
        <f t="shared" si="246"/>
        <v>9</v>
      </c>
      <c r="AQ801" s="1">
        <f t="shared" si="247"/>
        <v>9</v>
      </c>
      <c r="AR801" s="1">
        <f t="shared" si="248"/>
        <v>6</v>
      </c>
      <c r="AS801" s="1">
        <f t="shared" si="249"/>
        <v>10</v>
      </c>
      <c r="AT801" s="1">
        <f t="shared" si="250"/>
        <v>5</v>
      </c>
      <c r="AU801" s="1">
        <f t="shared" si="251"/>
        <v>5</v>
      </c>
      <c r="AV801" s="1">
        <f t="shared" si="252"/>
        <v>9</v>
      </c>
      <c r="AW801" s="1">
        <f t="shared" si="253"/>
        <v>0</v>
      </c>
      <c r="AX801" s="1">
        <f t="shared" si="254"/>
        <v>10</v>
      </c>
      <c r="AY801" s="1">
        <f t="shared" si="255"/>
        <v>7</v>
      </c>
      <c r="AZ801" s="1">
        <f t="shared" si="256"/>
        <v>0</v>
      </c>
      <c r="BA801" s="1">
        <f t="shared" si="257"/>
        <v>8</v>
      </c>
      <c r="BB801" s="1">
        <f t="shared" si="258"/>
        <v>7</v>
      </c>
      <c r="BC801" s="21">
        <f t="shared" si="243"/>
        <v>7.8</v>
      </c>
      <c r="BD801" s="21">
        <f t="shared" si="244"/>
        <v>5.5</v>
      </c>
      <c r="BE801" s="21">
        <f t="shared" si="245"/>
        <v>7.166666666666667</v>
      </c>
      <c r="BF801" s="21">
        <f t="shared" ref="BF801:BF864" si="259">((AP801*3)+(AQ801*3)+(AR801*3)+(AS801*3)+(AT801*3)+(AU801*3)+(AV801*2)+(AW801*1)+(AX801*2)+(AY801*1)+(AZ801*1)+(BA801*2)+(BB801*3))/30</f>
        <v>7.1333333333333337</v>
      </c>
      <c r="BG801" s="3" t="s">
        <v>6383</v>
      </c>
    </row>
    <row r="802" spans="1:59" ht="13" x14ac:dyDescent="0.15">
      <c r="A802" s="2">
        <v>43576.426987847226</v>
      </c>
      <c r="B802" s="3" t="s">
        <v>29</v>
      </c>
      <c r="C802" s="3" t="s">
        <v>6451</v>
      </c>
      <c r="D802" s="3" t="s">
        <v>6383</v>
      </c>
      <c r="E802" s="58" t="s">
        <v>5469</v>
      </c>
      <c r="F802" s="3" t="s">
        <v>187</v>
      </c>
      <c r="G802" s="3" t="s">
        <v>7067</v>
      </c>
      <c r="H802" s="3" t="s">
        <v>35</v>
      </c>
      <c r="I802" s="3">
        <v>9</v>
      </c>
      <c r="J802" s="3" t="s">
        <v>7068</v>
      </c>
      <c r="K802" s="3">
        <v>8</v>
      </c>
      <c r="L802" s="3">
        <v>3</v>
      </c>
      <c r="M802" s="4">
        <v>2.5</v>
      </c>
      <c r="N802" s="5"/>
      <c r="O802" s="3" t="s">
        <v>87</v>
      </c>
      <c r="P802" s="3" t="s">
        <v>7069</v>
      </c>
      <c r="Q802" s="3">
        <v>6</v>
      </c>
      <c r="R802" s="3" t="s">
        <v>7070</v>
      </c>
      <c r="S802" s="3" t="s">
        <v>44</v>
      </c>
      <c r="T802" s="3" t="s">
        <v>7071</v>
      </c>
      <c r="U802" s="3" t="s">
        <v>91</v>
      </c>
      <c r="V802" s="3" t="s">
        <v>7072</v>
      </c>
      <c r="W802" s="3">
        <v>3</v>
      </c>
      <c r="X802" s="3" t="s">
        <v>7073</v>
      </c>
      <c r="Y802" s="3" t="s">
        <v>50</v>
      </c>
      <c r="Z802" s="5"/>
      <c r="AA802" s="3">
        <v>7</v>
      </c>
      <c r="AB802" s="3">
        <v>60</v>
      </c>
      <c r="AC802" s="5"/>
      <c r="AD802" s="3">
        <v>6</v>
      </c>
      <c r="AE802" s="5"/>
      <c r="AF802" s="3" t="s">
        <v>275</v>
      </c>
      <c r="AG802" s="3" t="s">
        <v>7074</v>
      </c>
      <c r="AH802" s="3">
        <v>7</v>
      </c>
      <c r="AI802" s="3">
        <v>12</v>
      </c>
      <c r="AJ802" s="3" t="s">
        <v>7075</v>
      </c>
      <c r="AK802" s="3">
        <v>7</v>
      </c>
      <c r="AL802" s="3" t="s">
        <v>7076</v>
      </c>
      <c r="AM802" s="3" t="s">
        <v>7077</v>
      </c>
      <c r="AN802" s="3" t="s">
        <v>6683</v>
      </c>
      <c r="AO802" s="6">
        <v>0.41666666666424135</v>
      </c>
      <c r="AP802" s="1">
        <f t="shared" si="246"/>
        <v>9</v>
      </c>
      <c r="AQ802" s="1">
        <f t="shared" si="247"/>
        <v>8</v>
      </c>
      <c r="AR802" s="1">
        <f t="shared" si="248"/>
        <v>10</v>
      </c>
      <c r="AS802" s="1">
        <f t="shared" si="249"/>
        <v>6</v>
      </c>
      <c r="AT802" s="1">
        <f t="shared" si="250"/>
        <v>5</v>
      </c>
      <c r="AU802" s="1">
        <f t="shared" si="251"/>
        <v>0</v>
      </c>
      <c r="AV802" s="1">
        <f t="shared" si="252"/>
        <v>3</v>
      </c>
      <c r="AW802" s="1">
        <f t="shared" si="253"/>
        <v>0</v>
      </c>
      <c r="AX802" s="1">
        <f t="shared" si="254"/>
        <v>7</v>
      </c>
      <c r="AY802" s="1">
        <f t="shared" si="255"/>
        <v>6</v>
      </c>
      <c r="AZ802" s="1">
        <f t="shared" si="256"/>
        <v>0</v>
      </c>
      <c r="BA802" s="1">
        <f t="shared" si="257"/>
        <v>7</v>
      </c>
      <c r="BB802" s="1">
        <f t="shared" si="258"/>
        <v>7</v>
      </c>
      <c r="BC802" s="21">
        <f t="shared" si="243"/>
        <v>7.6</v>
      </c>
      <c r="BD802" s="21">
        <f t="shared" si="244"/>
        <v>1</v>
      </c>
      <c r="BE802" s="21">
        <f t="shared" si="245"/>
        <v>5.666666666666667</v>
      </c>
      <c r="BF802" s="21">
        <f t="shared" si="259"/>
        <v>5.833333333333333</v>
      </c>
      <c r="BG802" s="3" t="s">
        <v>6383</v>
      </c>
    </row>
    <row r="803" spans="1:59" ht="13" x14ac:dyDescent="0.15">
      <c r="A803" s="2">
        <v>43576.46395229167</v>
      </c>
      <c r="B803" s="3" t="s">
        <v>29</v>
      </c>
      <c r="C803" s="3" t="s">
        <v>6451</v>
      </c>
      <c r="D803" s="3" t="s">
        <v>6383</v>
      </c>
      <c r="E803" s="58" t="s">
        <v>5469</v>
      </c>
      <c r="F803" s="3" t="s">
        <v>315</v>
      </c>
      <c r="G803" s="3" t="s">
        <v>7078</v>
      </c>
      <c r="H803" s="3" t="s">
        <v>264</v>
      </c>
      <c r="I803" s="3">
        <v>9</v>
      </c>
      <c r="J803" s="3" t="s">
        <v>7079</v>
      </c>
      <c r="K803" s="3">
        <v>7</v>
      </c>
      <c r="L803" s="3">
        <v>2</v>
      </c>
      <c r="M803" s="4">
        <v>1.3</v>
      </c>
      <c r="N803" s="5"/>
      <c r="O803" s="3" t="s">
        <v>87</v>
      </c>
      <c r="P803" s="5"/>
      <c r="Q803" s="3" t="s">
        <v>226</v>
      </c>
      <c r="R803" s="5"/>
      <c r="S803" s="3" t="s">
        <v>44</v>
      </c>
      <c r="T803" s="3" t="s">
        <v>7080</v>
      </c>
      <c r="U803" s="3">
        <v>4</v>
      </c>
      <c r="V803" s="3" t="s">
        <v>7081</v>
      </c>
      <c r="W803" s="3">
        <v>8</v>
      </c>
      <c r="X803" s="3" t="s">
        <v>7082</v>
      </c>
      <c r="Y803" s="3" t="s">
        <v>50</v>
      </c>
      <c r="Z803" s="5"/>
      <c r="AA803" s="3" t="s">
        <v>291</v>
      </c>
      <c r="AB803" s="3">
        <v>41</v>
      </c>
      <c r="AC803" s="3" t="s">
        <v>7083</v>
      </c>
      <c r="AD803" s="3" t="s">
        <v>343</v>
      </c>
      <c r="AE803" s="3" t="s">
        <v>7084</v>
      </c>
      <c r="AF803" s="3" t="s">
        <v>208</v>
      </c>
      <c r="AG803" s="3" t="s">
        <v>7085</v>
      </c>
      <c r="AH803" s="3" t="s">
        <v>176</v>
      </c>
      <c r="AI803" s="3">
        <v>20</v>
      </c>
      <c r="AJ803" s="3" t="s">
        <v>7086</v>
      </c>
      <c r="AK803" s="3">
        <v>7</v>
      </c>
      <c r="AL803" s="3" t="s">
        <v>7087</v>
      </c>
      <c r="AM803" s="3" t="s">
        <v>7088</v>
      </c>
      <c r="AN803" s="3" t="s">
        <v>6683</v>
      </c>
      <c r="AO803" s="6">
        <v>0.45833333333575865</v>
      </c>
      <c r="AP803" s="1">
        <f t="shared" si="246"/>
        <v>9</v>
      </c>
      <c r="AQ803" s="1">
        <f t="shared" si="247"/>
        <v>7</v>
      </c>
      <c r="AR803" s="1">
        <f t="shared" si="248"/>
        <v>10</v>
      </c>
      <c r="AS803" s="1">
        <f t="shared" si="249"/>
        <v>10</v>
      </c>
      <c r="AT803" s="1">
        <f t="shared" si="250"/>
        <v>5</v>
      </c>
      <c r="AU803" s="1">
        <f t="shared" si="251"/>
        <v>4</v>
      </c>
      <c r="AV803" s="1">
        <f t="shared" si="252"/>
        <v>8</v>
      </c>
      <c r="AW803" s="1">
        <f t="shared" si="253"/>
        <v>0</v>
      </c>
      <c r="AX803" s="1">
        <f t="shared" si="254"/>
        <v>10</v>
      </c>
      <c r="AY803" s="1">
        <f t="shared" si="255"/>
        <v>10</v>
      </c>
      <c r="AZ803" s="1">
        <f t="shared" si="256"/>
        <v>10</v>
      </c>
      <c r="BA803" s="1">
        <f t="shared" si="257"/>
        <v>10</v>
      </c>
      <c r="BB803" s="1">
        <f t="shared" si="258"/>
        <v>7</v>
      </c>
      <c r="BC803" s="21">
        <f t="shared" si="243"/>
        <v>8.1999999999999993</v>
      </c>
      <c r="BD803" s="21">
        <f t="shared" si="244"/>
        <v>4.666666666666667</v>
      </c>
      <c r="BE803" s="21">
        <f t="shared" si="245"/>
        <v>10</v>
      </c>
      <c r="BF803" s="21">
        <f t="shared" si="259"/>
        <v>7.7333333333333334</v>
      </c>
      <c r="BG803" s="3" t="s">
        <v>6383</v>
      </c>
    </row>
    <row r="804" spans="1:59" ht="13" x14ac:dyDescent="0.15">
      <c r="A804" s="2">
        <v>43576.74139664352</v>
      </c>
      <c r="B804" s="3" t="s">
        <v>29</v>
      </c>
      <c r="C804" s="3" t="s">
        <v>6638</v>
      </c>
      <c r="D804" s="3" t="s">
        <v>6383</v>
      </c>
      <c r="E804" s="58" t="s">
        <v>5469</v>
      </c>
      <c r="F804" s="3" t="s">
        <v>187</v>
      </c>
      <c r="G804" s="3" t="s">
        <v>7089</v>
      </c>
      <c r="H804" s="3" t="s">
        <v>35</v>
      </c>
      <c r="I804" s="3" t="s">
        <v>189</v>
      </c>
      <c r="J804" s="3" t="s">
        <v>7090</v>
      </c>
      <c r="K804" s="3">
        <v>8</v>
      </c>
      <c r="L804" s="4">
        <v>2.4</v>
      </c>
      <c r="M804" s="4">
        <v>1.2</v>
      </c>
      <c r="N804" s="3" t="s">
        <v>7091</v>
      </c>
      <c r="O804" s="3" t="s">
        <v>87</v>
      </c>
      <c r="P804" s="3" t="s">
        <v>6936</v>
      </c>
      <c r="Q804" s="3">
        <v>8</v>
      </c>
      <c r="R804" s="3" t="s">
        <v>7092</v>
      </c>
      <c r="S804" s="3">
        <v>1</v>
      </c>
      <c r="T804" s="3" t="s">
        <v>7093</v>
      </c>
      <c r="U804" s="3" t="s">
        <v>91</v>
      </c>
      <c r="V804" s="5"/>
      <c r="W804" s="3">
        <v>4</v>
      </c>
      <c r="X804" s="3" t="s">
        <v>7094</v>
      </c>
      <c r="Y804" s="3" t="s">
        <v>50</v>
      </c>
      <c r="Z804" s="5"/>
      <c r="AA804" s="3">
        <v>7</v>
      </c>
      <c r="AB804" s="3">
        <v>50</v>
      </c>
      <c r="AC804" s="3" t="s">
        <v>7095</v>
      </c>
      <c r="AD804" s="3">
        <v>7</v>
      </c>
      <c r="AE804" s="3" t="s">
        <v>7096</v>
      </c>
      <c r="AF804" s="3">
        <v>9</v>
      </c>
      <c r="AG804" s="3" t="s">
        <v>7097</v>
      </c>
      <c r="AH804" s="3" t="s">
        <v>176</v>
      </c>
      <c r="AI804" s="3">
        <v>11</v>
      </c>
      <c r="AJ804" s="5"/>
      <c r="AK804" s="3" t="s">
        <v>60</v>
      </c>
      <c r="AL804" s="3" t="s">
        <v>7098</v>
      </c>
      <c r="AM804" s="3" t="s">
        <v>7099</v>
      </c>
      <c r="AN804" s="3" t="s">
        <v>6696</v>
      </c>
      <c r="AO804" s="6">
        <v>0.72916666666424135</v>
      </c>
      <c r="AP804" s="1">
        <f t="shared" si="246"/>
        <v>0</v>
      </c>
      <c r="AQ804" s="1">
        <f t="shared" si="247"/>
        <v>8</v>
      </c>
      <c r="AR804" s="1">
        <f t="shared" si="248"/>
        <v>10</v>
      </c>
      <c r="AS804" s="1">
        <f t="shared" si="249"/>
        <v>8</v>
      </c>
      <c r="AT804" s="1">
        <f t="shared" si="250"/>
        <v>1</v>
      </c>
      <c r="AU804" s="1">
        <f t="shared" si="251"/>
        <v>0</v>
      </c>
      <c r="AV804" s="1">
        <f t="shared" si="252"/>
        <v>4</v>
      </c>
      <c r="AW804" s="1">
        <f t="shared" si="253"/>
        <v>0</v>
      </c>
      <c r="AX804" s="1">
        <f t="shared" si="254"/>
        <v>7</v>
      </c>
      <c r="AY804" s="1">
        <f t="shared" si="255"/>
        <v>7</v>
      </c>
      <c r="AZ804" s="1">
        <f t="shared" si="256"/>
        <v>9</v>
      </c>
      <c r="BA804" s="1">
        <f t="shared" si="257"/>
        <v>10</v>
      </c>
      <c r="BB804" s="1">
        <f t="shared" si="258"/>
        <v>10</v>
      </c>
      <c r="BC804" s="21">
        <f t="shared" si="243"/>
        <v>5.4</v>
      </c>
      <c r="BD804" s="21">
        <f t="shared" si="244"/>
        <v>1.3333333333333333</v>
      </c>
      <c r="BE804" s="21">
        <f t="shared" si="245"/>
        <v>8.3333333333333339</v>
      </c>
      <c r="BF804" s="21">
        <f t="shared" si="259"/>
        <v>5.6333333333333337</v>
      </c>
      <c r="BG804" s="3" t="s">
        <v>6383</v>
      </c>
    </row>
    <row r="805" spans="1:59" ht="13" x14ac:dyDescent="0.15">
      <c r="A805" s="2">
        <v>43578.656308564816</v>
      </c>
      <c r="B805" s="3" t="s">
        <v>29</v>
      </c>
      <c r="C805" s="3" t="s">
        <v>6638</v>
      </c>
      <c r="D805" s="3" t="s">
        <v>6383</v>
      </c>
      <c r="E805" s="58" t="s">
        <v>5469</v>
      </c>
      <c r="F805" s="3" t="s">
        <v>178</v>
      </c>
      <c r="G805" s="3" t="s">
        <v>7100</v>
      </c>
      <c r="H805" s="3" t="s">
        <v>66</v>
      </c>
      <c r="I805" s="3" t="s">
        <v>223</v>
      </c>
      <c r="J805" s="3" t="s">
        <v>7101</v>
      </c>
      <c r="K805" s="3" t="s">
        <v>68</v>
      </c>
      <c r="L805" s="3">
        <v>15</v>
      </c>
      <c r="M805" s="3">
        <v>10</v>
      </c>
      <c r="N805" s="3" t="s">
        <v>7102</v>
      </c>
      <c r="O805" s="3" t="s">
        <v>87</v>
      </c>
      <c r="P805" s="5"/>
      <c r="Q805" s="3" t="s">
        <v>226</v>
      </c>
      <c r="R805" s="3" t="s">
        <v>7103</v>
      </c>
      <c r="S805" s="3" t="s">
        <v>560</v>
      </c>
      <c r="T805" s="3" t="s">
        <v>7104</v>
      </c>
      <c r="U805" s="3" t="s">
        <v>183</v>
      </c>
      <c r="V805" s="5"/>
      <c r="W805" s="3">
        <v>8</v>
      </c>
      <c r="X805" s="3" t="s">
        <v>7105</v>
      </c>
      <c r="Y805" s="3" t="s">
        <v>50</v>
      </c>
      <c r="Z805" s="3" t="s">
        <v>7106</v>
      </c>
      <c r="AA805" s="3" t="s">
        <v>52</v>
      </c>
      <c r="AB805" s="3">
        <v>70</v>
      </c>
      <c r="AC805" s="3" t="s">
        <v>7107</v>
      </c>
      <c r="AD805" s="3" t="s">
        <v>54</v>
      </c>
      <c r="AE805" s="5"/>
      <c r="AF805" s="3" t="s">
        <v>275</v>
      </c>
      <c r="AG805" s="3" t="s">
        <v>7108</v>
      </c>
      <c r="AH805" s="3">
        <v>3</v>
      </c>
      <c r="AI805" s="3">
        <v>2</v>
      </c>
      <c r="AJ805" s="3" t="s">
        <v>7109</v>
      </c>
      <c r="AK805" s="3" t="s">
        <v>60</v>
      </c>
      <c r="AL805" s="5"/>
      <c r="AM805" s="3" t="s">
        <v>7110</v>
      </c>
      <c r="AN805" s="3" t="s">
        <v>6696</v>
      </c>
      <c r="AO805" s="6">
        <v>0.64583333333575865</v>
      </c>
      <c r="AP805" s="1">
        <f t="shared" si="246"/>
        <v>10</v>
      </c>
      <c r="AQ805" s="1">
        <f t="shared" si="247"/>
        <v>10</v>
      </c>
      <c r="AR805" s="1">
        <f t="shared" si="248"/>
        <v>10</v>
      </c>
      <c r="AS805" s="1">
        <f t="shared" si="249"/>
        <v>10</v>
      </c>
      <c r="AT805" s="1">
        <f t="shared" si="250"/>
        <v>10</v>
      </c>
      <c r="AU805" s="1">
        <f t="shared" si="251"/>
        <v>10</v>
      </c>
      <c r="AV805" s="1">
        <f t="shared" si="252"/>
        <v>8</v>
      </c>
      <c r="AW805" s="1">
        <f t="shared" si="253"/>
        <v>0</v>
      </c>
      <c r="AX805" s="1">
        <f t="shared" si="254"/>
        <v>5</v>
      </c>
      <c r="AY805" s="1">
        <f t="shared" si="255"/>
        <v>5</v>
      </c>
      <c r="AZ805" s="1">
        <f t="shared" si="256"/>
        <v>0</v>
      </c>
      <c r="BA805" s="1">
        <f t="shared" si="257"/>
        <v>3</v>
      </c>
      <c r="BB805" s="1">
        <f t="shared" si="258"/>
        <v>10</v>
      </c>
      <c r="BC805" s="21">
        <f t="shared" si="243"/>
        <v>10</v>
      </c>
      <c r="BD805" s="21">
        <f t="shared" si="244"/>
        <v>7.666666666666667</v>
      </c>
      <c r="BE805" s="21">
        <f t="shared" si="245"/>
        <v>3.5</v>
      </c>
      <c r="BF805" s="21">
        <f t="shared" si="259"/>
        <v>8.2333333333333325</v>
      </c>
      <c r="BG805" s="3" t="s">
        <v>6383</v>
      </c>
    </row>
    <row r="806" spans="1:59" ht="13" x14ac:dyDescent="0.15">
      <c r="A806" s="2">
        <v>43578.669817789356</v>
      </c>
      <c r="B806" s="3" t="s">
        <v>29</v>
      </c>
      <c r="C806" s="3" t="s">
        <v>6638</v>
      </c>
      <c r="D806" s="3" t="s">
        <v>6383</v>
      </c>
      <c r="E806" s="58" t="s">
        <v>5469</v>
      </c>
      <c r="F806" s="3" t="s">
        <v>64</v>
      </c>
      <c r="G806" s="3" t="s">
        <v>7111</v>
      </c>
      <c r="H806" s="3" t="s">
        <v>66</v>
      </c>
      <c r="I806" s="3" t="s">
        <v>223</v>
      </c>
      <c r="J806" s="5"/>
      <c r="K806" s="3" t="s">
        <v>68</v>
      </c>
      <c r="L806" s="3">
        <v>15</v>
      </c>
      <c r="M806" s="3">
        <v>12</v>
      </c>
      <c r="N806" s="3" t="s">
        <v>7112</v>
      </c>
      <c r="O806" s="3" t="s">
        <v>87</v>
      </c>
      <c r="P806" s="5"/>
      <c r="Q806" s="3" t="s">
        <v>226</v>
      </c>
      <c r="R806" s="5"/>
      <c r="S806" s="3" t="s">
        <v>560</v>
      </c>
      <c r="T806" s="3" t="s">
        <v>7113</v>
      </c>
      <c r="U806" s="3" t="s">
        <v>183</v>
      </c>
      <c r="V806" s="5"/>
      <c r="W806" s="3">
        <v>8</v>
      </c>
      <c r="X806" s="3" t="s">
        <v>7114</v>
      </c>
      <c r="Y806" s="3" t="s">
        <v>50</v>
      </c>
      <c r="Z806" s="5"/>
      <c r="AA806" s="3" t="s">
        <v>52</v>
      </c>
      <c r="AB806" s="3">
        <v>75</v>
      </c>
      <c r="AC806" s="3" t="s">
        <v>7115</v>
      </c>
      <c r="AD806" s="3" t="s">
        <v>54</v>
      </c>
      <c r="AE806" s="5"/>
      <c r="AF806" s="3" t="s">
        <v>56</v>
      </c>
      <c r="AG806" s="3" t="s">
        <v>7116</v>
      </c>
      <c r="AH806" s="3">
        <v>3</v>
      </c>
      <c r="AI806" s="3">
        <v>0</v>
      </c>
      <c r="AJ806" s="5"/>
      <c r="AK806" s="3" t="s">
        <v>60</v>
      </c>
      <c r="AL806" s="5"/>
      <c r="AM806" s="3" t="s">
        <v>7117</v>
      </c>
      <c r="AN806" s="3" t="s">
        <v>6696</v>
      </c>
      <c r="AO806" s="6">
        <v>0.65277777778101154</v>
      </c>
      <c r="AP806" s="1">
        <f t="shared" si="246"/>
        <v>10</v>
      </c>
      <c r="AQ806" s="1">
        <f t="shared" si="247"/>
        <v>10</v>
      </c>
      <c r="AR806" s="1">
        <f t="shared" si="248"/>
        <v>10</v>
      </c>
      <c r="AS806" s="1">
        <f t="shared" si="249"/>
        <v>10</v>
      </c>
      <c r="AT806" s="1">
        <f t="shared" si="250"/>
        <v>10</v>
      </c>
      <c r="AU806" s="1">
        <f t="shared" si="251"/>
        <v>10</v>
      </c>
      <c r="AV806" s="1">
        <f t="shared" si="252"/>
        <v>8</v>
      </c>
      <c r="AW806" s="1">
        <f t="shared" si="253"/>
        <v>0</v>
      </c>
      <c r="AX806" s="1">
        <f t="shared" si="254"/>
        <v>5</v>
      </c>
      <c r="AY806" s="1">
        <f t="shared" si="255"/>
        <v>5</v>
      </c>
      <c r="AZ806" s="1">
        <f t="shared" si="256"/>
        <v>5</v>
      </c>
      <c r="BA806" s="1">
        <f t="shared" si="257"/>
        <v>3</v>
      </c>
      <c r="BB806" s="1">
        <f t="shared" si="258"/>
        <v>10</v>
      </c>
      <c r="BC806" s="21">
        <f t="shared" si="243"/>
        <v>10</v>
      </c>
      <c r="BD806" s="21">
        <f t="shared" si="244"/>
        <v>7.666666666666667</v>
      </c>
      <c r="BE806" s="21">
        <f t="shared" si="245"/>
        <v>4.333333333333333</v>
      </c>
      <c r="BF806" s="21">
        <f t="shared" si="259"/>
        <v>8.4</v>
      </c>
      <c r="BG806" s="3" t="s">
        <v>6383</v>
      </c>
    </row>
    <row r="807" spans="1:59" ht="13" x14ac:dyDescent="0.15">
      <c r="A807" s="2">
        <v>43578.692279432871</v>
      </c>
      <c r="B807" s="3" t="s">
        <v>29</v>
      </c>
      <c r="C807" s="3" t="s">
        <v>6638</v>
      </c>
      <c r="D807" s="3" t="s">
        <v>6383</v>
      </c>
      <c r="E807" s="58" t="s">
        <v>5469</v>
      </c>
      <c r="F807" s="3" t="s">
        <v>100</v>
      </c>
      <c r="G807" s="3" t="s">
        <v>7118</v>
      </c>
      <c r="H807" s="3" t="s">
        <v>66</v>
      </c>
      <c r="I807" s="3">
        <v>9</v>
      </c>
      <c r="J807" s="3" t="s">
        <v>7119</v>
      </c>
      <c r="K807" s="3" t="s">
        <v>68</v>
      </c>
      <c r="L807" s="3">
        <v>15</v>
      </c>
      <c r="M807" s="3">
        <v>7</v>
      </c>
      <c r="N807" s="3" t="s">
        <v>7120</v>
      </c>
      <c r="O807" s="3">
        <v>9</v>
      </c>
      <c r="P807" s="3" t="s">
        <v>7121</v>
      </c>
      <c r="Q807" s="3" t="s">
        <v>226</v>
      </c>
      <c r="R807" s="5"/>
      <c r="S807" s="3" t="s">
        <v>560</v>
      </c>
      <c r="T807" s="3" t="s">
        <v>7122</v>
      </c>
      <c r="U807" s="3">
        <v>8</v>
      </c>
      <c r="V807" s="3" t="s">
        <v>7123</v>
      </c>
      <c r="W807" s="3">
        <v>7</v>
      </c>
      <c r="X807" s="3" t="s">
        <v>7124</v>
      </c>
      <c r="Y807" s="3" t="s">
        <v>50</v>
      </c>
      <c r="Z807" s="3" t="s">
        <v>7125</v>
      </c>
      <c r="AA807" s="3" t="s">
        <v>52</v>
      </c>
      <c r="AB807" s="3">
        <v>70</v>
      </c>
      <c r="AC807" s="3" t="s">
        <v>7126</v>
      </c>
      <c r="AD807" s="3" t="s">
        <v>54</v>
      </c>
      <c r="AE807" s="5"/>
      <c r="AF807" s="3" t="s">
        <v>275</v>
      </c>
      <c r="AG807" s="3" t="s">
        <v>7127</v>
      </c>
      <c r="AH807" s="3">
        <v>1</v>
      </c>
      <c r="AI807" s="3">
        <v>1</v>
      </c>
      <c r="AJ807" s="5"/>
      <c r="AK807" s="3" t="s">
        <v>60</v>
      </c>
      <c r="AL807" s="5"/>
      <c r="AM807" s="3" t="s">
        <v>7128</v>
      </c>
      <c r="AN807" s="3" t="s">
        <v>6696</v>
      </c>
      <c r="AO807" s="6">
        <v>0.68055555555474712</v>
      </c>
      <c r="AP807" s="1">
        <f t="shared" si="246"/>
        <v>9</v>
      </c>
      <c r="AQ807" s="1">
        <f t="shared" si="247"/>
        <v>10</v>
      </c>
      <c r="AR807" s="1">
        <f t="shared" si="248"/>
        <v>9</v>
      </c>
      <c r="AS807" s="1">
        <f t="shared" si="249"/>
        <v>10</v>
      </c>
      <c r="AT807" s="1">
        <f t="shared" si="250"/>
        <v>10</v>
      </c>
      <c r="AU807" s="1">
        <f t="shared" si="251"/>
        <v>8</v>
      </c>
      <c r="AV807" s="1">
        <f t="shared" si="252"/>
        <v>7</v>
      </c>
      <c r="AW807" s="1">
        <f t="shared" si="253"/>
        <v>0</v>
      </c>
      <c r="AX807" s="1">
        <f t="shared" si="254"/>
        <v>5</v>
      </c>
      <c r="AY807" s="1">
        <f t="shared" si="255"/>
        <v>5</v>
      </c>
      <c r="AZ807" s="1">
        <f t="shared" si="256"/>
        <v>0</v>
      </c>
      <c r="BA807" s="1">
        <f t="shared" si="257"/>
        <v>1</v>
      </c>
      <c r="BB807" s="1">
        <f t="shared" si="258"/>
        <v>10</v>
      </c>
      <c r="BC807" s="21">
        <f t="shared" si="243"/>
        <v>9.6</v>
      </c>
      <c r="BD807" s="21">
        <f t="shared" si="244"/>
        <v>6.333333333333333</v>
      </c>
      <c r="BE807" s="21">
        <f t="shared" si="245"/>
        <v>2.8333333333333335</v>
      </c>
      <c r="BF807" s="21">
        <f t="shared" si="259"/>
        <v>7.6333333333333337</v>
      </c>
      <c r="BG807" s="3" t="s">
        <v>6383</v>
      </c>
    </row>
    <row r="808" spans="1:59" ht="13" x14ac:dyDescent="0.15">
      <c r="A808" s="2">
        <v>43578.707874780092</v>
      </c>
      <c r="B808" s="3" t="s">
        <v>29</v>
      </c>
      <c r="C808" s="3" t="s">
        <v>6638</v>
      </c>
      <c r="D808" s="3" t="s">
        <v>6383</v>
      </c>
      <c r="E808" s="58" t="s">
        <v>5469</v>
      </c>
      <c r="F808" s="3" t="s">
        <v>187</v>
      </c>
      <c r="G808" s="3" t="s">
        <v>7129</v>
      </c>
      <c r="H808" s="3" t="s">
        <v>66</v>
      </c>
      <c r="I808" s="3" t="s">
        <v>223</v>
      </c>
      <c r="J808" s="5"/>
      <c r="K808" s="3" t="s">
        <v>68</v>
      </c>
      <c r="L808" s="3">
        <v>15</v>
      </c>
      <c r="M808" s="3">
        <v>10</v>
      </c>
      <c r="N808" s="5"/>
      <c r="O808" s="3" t="s">
        <v>87</v>
      </c>
      <c r="P808" s="5"/>
      <c r="Q808" s="3">
        <v>8</v>
      </c>
      <c r="R808" s="3" t="s">
        <v>7130</v>
      </c>
      <c r="S808" s="3" t="s">
        <v>560</v>
      </c>
      <c r="T808" s="5"/>
      <c r="U808" s="3" t="s">
        <v>183</v>
      </c>
      <c r="V808" s="5"/>
      <c r="W808" s="3" t="s">
        <v>74</v>
      </c>
      <c r="X808" s="3" t="s">
        <v>7131</v>
      </c>
      <c r="Y808" s="3">
        <v>1</v>
      </c>
      <c r="Z808" s="3" t="s">
        <v>7132</v>
      </c>
      <c r="AA808" s="3" t="s">
        <v>52</v>
      </c>
      <c r="AB808" s="3">
        <v>70</v>
      </c>
      <c r="AC808" s="5"/>
      <c r="AD808" s="3" t="s">
        <v>54</v>
      </c>
      <c r="AE808" s="3" t="s">
        <v>7133</v>
      </c>
      <c r="AF808" s="3" t="s">
        <v>275</v>
      </c>
      <c r="AG808" s="3" t="s">
        <v>7134</v>
      </c>
      <c r="AH808" s="3">
        <v>4</v>
      </c>
      <c r="AI808" s="3">
        <v>2</v>
      </c>
      <c r="AJ808" s="3" t="s">
        <v>7135</v>
      </c>
      <c r="AK808" s="3" t="s">
        <v>60</v>
      </c>
      <c r="AL808" s="5"/>
      <c r="AM808" s="3" t="s">
        <v>7136</v>
      </c>
      <c r="AN808" s="3" t="s">
        <v>6696</v>
      </c>
      <c r="AO808" s="6">
        <v>0.6875</v>
      </c>
      <c r="AP808" s="1">
        <f t="shared" si="246"/>
        <v>10</v>
      </c>
      <c r="AQ808" s="1">
        <f t="shared" si="247"/>
        <v>10</v>
      </c>
      <c r="AR808" s="1">
        <f t="shared" si="248"/>
        <v>10</v>
      </c>
      <c r="AS808" s="1">
        <f t="shared" si="249"/>
        <v>8</v>
      </c>
      <c r="AT808" s="1">
        <f t="shared" si="250"/>
        <v>10</v>
      </c>
      <c r="AU808" s="1">
        <f t="shared" si="251"/>
        <v>10</v>
      </c>
      <c r="AV808" s="1">
        <f t="shared" si="252"/>
        <v>5</v>
      </c>
      <c r="AW808" s="1">
        <f t="shared" si="253"/>
        <v>1</v>
      </c>
      <c r="AX808" s="1">
        <f t="shared" si="254"/>
        <v>5</v>
      </c>
      <c r="AY808" s="1">
        <f t="shared" si="255"/>
        <v>5</v>
      </c>
      <c r="AZ808" s="1">
        <f t="shared" si="256"/>
        <v>0</v>
      </c>
      <c r="BA808" s="1">
        <f t="shared" si="257"/>
        <v>4</v>
      </c>
      <c r="BB808" s="1">
        <f t="shared" si="258"/>
        <v>10</v>
      </c>
      <c r="BC808" s="21">
        <f t="shared" si="243"/>
        <v>9.6</v>
      </c>
      <c r="BD808" s="21">
        <f t="shared" si="244"/>
        <v>6.833333333333333</v>
      </c>
      <c r="BE808" s="21">
        <f t="shared" si="245"/>
        <v>3.8333333333333335</v>
      </c>
      <c r="BF808" s="21">
        <f t="shared" si="259"/>
        <v>7.9333333333333336</v>
      </c>
      <c r="BG808" s="3" t="s">
        <v>6383</v>
      </c>
    </row>
    <row r="809" spans="1:59" ht="13" x14ac:dyDescent="0.15">
      <c r="A809" s="2">
        <v>43580.691550497686</v>
      </c>
      <c r="B809" s="3" t="s">
        <v>29</v>
      </c>
      <c r="C809" s="3" t="s">
        <v>6451</v>
      </c>
      <c r="D809" s="3" t="s">
        <v>6383</v>
      </c>
      <c r="E809" s="58" t="s">
        <v>5469</v>
      </c>
      <c r="F809" s="3" t="s">
        <v>100</v>
      </c>
      <c r="G809" s="3" t="s">
        <v>7137</v>
      </c>
      <c r="H809" s="3" t="s">
        <v>66</v>
      </c>
      <c r="I809" s="3" t="s">
        <v>36</v>
      </c>
      <c r="J809" s="3" t="s">
        <v>7138</v>
      </c>
      <c r="K809" s="3" t="s">
        <v>68</v>
      </c>
      <c r="L809" s="4">
        <v>3.2</v>
      </c>
      <c r="M809" s="3">
        <v>2</v>
      </c>
      <c r="N809" s="3" t="s">
        <v>7139</v>
      </c>
      <c r="O809" s="3" t="s">
        <v>87</v>
      </c>
      <c r="P809" s="5"/>
      <c r="Q809" s="3">
        <v>6</v>
      </c>
      <c r="R809" s="3" t="s">
        <v>7140</v>
      </c>
      <c r="S809" s="3">
        <v>8</v>
      </c>
      <c r="T809" s="3" t="s">
        <v>7141</v>
      </c>
      <c r="U809" s="3">
        <v>8</v>
      </c>
      <c r="V809" s="3" t="s">
        <v>7142</v>
      </c>
      <c r="W809" s="3">
        <v>8</v>
      </c>
      <c r="X809" s="3" t="s">
        <v>7143</v>
      </c>
      <c r="Y809" s="3" t="s">
        <v>50</v>
      </c>
      <c r="Z809" s="5"/>
      <c r="AA809" s="3">
        <v>7</v>
      </c>
      <c r="AB809" s="3">
        <v>65</v>
      </c>
      <c r="AC809" s="3" t="s">
        <v>7144</v>
      </c>
      <c r="AD809" s="3" t="s">
        <v>54</v>
      </c>
      <c r="AE809" s="3" t="s">
        <v>7145</v>
      </c>
      <c r="AF809" s="3" t="s">
        <v>56</v>
      </c>
      <c r="AG809" s="3" t="s">
        <v>7146</v>
      </c>
      <c r="AH809" s="3">
        <v>8</v>
      </c>
      <c r="AI809" s="3">
        <v>15</v>
      </c>
      <c r="AJ809" s="3" t="s">
        <v>7147</v>
      </c>
      <c r="AK809" s="3">
        <v>7</v>
      </c>
      <c r="AL809" s="3" t="s">
        <v>7148</v>
      </c>
      <c r="AM809" s="3" t="s">
        <v>7149</v>
      </c>
      <c r="AN809" s="3" t="s">
        <v>6683</v>
      </c>
      <c r="AO809" s="6">
        <v>0.66666666666424135</v>
      </c>
      <c r="AP809" s="1">
        <f t="shared" si="246"/>
        <v>5</v>
      </c>
      <c r="AQ809" s="1">
        <f t="shared" si="247"/>
        <v>10</v>
      </c>
      <c r="AR809" s="1">
        <f t="shared" si="248"/>
        <v>10</v>
      </c>
      <c r="AS809" s="1">
        <f t="shared" si="249"/>
        <v>6</v>
      </c>
      <c r="AT809" s="1">
        <f t="shared" si="250"/>
        <v>8</v>
      </c>
      <c r="AU809" s="1">
        <f t="shared" si="251"/>
        <v>8</v>
      </c>
      <c r="AV809" s="1">
        <f t="shared" si="252"/>
        <v>8</v>
      </c>
      <c r="AW809" s="1">
        <f t="shared" si="253"/>
        <v>0</v>
      </c>
      <c r="AX809" s="1">
        <f t="shared" si="254"/>
        <v>7</v>
      </c>
      <c r="AY809" s="1">
        <f t="shared" si="255"/>
        <v>5</v>
      </c>
      <c r="AZ809" s="1">
        <f t="shared" si="256"/>
        <v>5</v>
      </c>
      <c r="BA809" s="1">
        <f t="shared" si="257"/>
        <v>8</v>
      </c>
      <c r="BB809" s="1">
        <f t="shared" si="258"/>
        <v>7</v>
      </c>
      <c r="BC809" s="21">
        <f t="shared" si="243"/>
        <v>7.8</v>
      </c>
      <c r="BD809" s="21">
        <f t="shared" si="244"/>
        <v>6.666666666666667</v>
      </c>
      <c r="BE809" s="21">
        <f t="shared" si="245"/>
        <v>6.666666666666667</v>
      </c>
      <c r="BF809" s="21">
        <f t="shared" si="259"/>
        <v>7.2666666666666666</v>
      </c>
      <c r="BG809" s="3" t="s">
        <v>6383</v>
      </c>
    </row>
    <row r="810" spans="1:59" ht="13" x14ac:dyDescent="0.15">
      <c r="A810" s="2">
        <v>43580.739232118052</v>
      </c>
      <c r="B810" s="3" t="s">
        <v>29</v>
      </c>
      <c r="C810" s="3" t="s">
        <v>6451</v>
      </c>
      <c r="D810" s="3" t="s">
        <v>6383</v>
      </c>
      <c r="E810" s="58" t="s">
        <v>5469</v>
      </c>
      <c r="F810" s="3" t="s">
        <v>187</v>
      </c>
      <c r="G810" s="3" t="s">
        <v>7150</v>
      </c>
      <c r="H810" s="3" t="s">
        <v>35</v>
      </c>
      <c r="I810" s="3">
        <v>3</v>
      </c>
      <c r="J810" s="3" t="s">
        <v>7151</v>
      </c>
      <c r="K810" s="3">
        <v>8</v>
      </c>
      <c r="L810" s="4">
        <v>2.7</v>
      </c>
      <c r="M810" s="4">
        <v>1.7</v>
      </c>
      <c r="N810" s="5"/>
      <c r="O810" s="3">
        <v>8</v>
      </c>
      <c r="P810" s="3" t="s">
        <v>7152</v>
      </c>
      <c r="Q810" s="3">
        <v>8</v>
      </c>
      <c r="R810" s="3" t="s">
        <v>7153</v>
      </c>
      <c r="S810" s="3" t="s">
        <v>44</v>
      </c>
      <c r="T810" s="3" t="s">
        <v>7154</v>
      </c>
      <c r="U810" s="3" t="s">
        <v>46</v>
      </c>
      <c r="V810" s="5"/>
      <c r="W810" s="3" t="s">
        <v>1072</v>
      </c>
      <c r="X810" s="3" t="s">
        <v>7155</v>
      </c>
      <c r="Y810" s="3" t="s">
        <v>50</v>
      </c>
      <c r="Z810" s="5"/>
      <c r="AA810" s="3" t="s">
        <v>291</v>
      </c>
      <c r="AB810" s="3">
        <v>56</v>
      </c>
      <c r="AC810" s="3" t="s">
        <v>7041</v>
      </c>
      <c r="AD810" s="3">
        <v>7</v>
      </c>
      <c r="AE810" s="3" t="s">
        <v>7156</v>
      </c>
      <c r="AF810" s="3" t="s">
        <v>275</v>
      </c>
      <c r="AG810" s="5"/>
      <c r="AH810" s="3">
        <v>9</v>
      </c>
      <c r="AI810" s="3">
        <v>20</v>
      </c>
      <c r="AJ810" s="3" t="s">
        <v>7157</v>
      </c>
      <c r="AK810" s="3" t="s">
        <v>60</v>
      </c>
      <c r="AL810" s="5"/>
      <c r="AM810" s="3" t="s">
        <v>7158</v>
      </c>
      <c r="AN810" s="3" t="s">
        <v>6683</v>
      </c>
      <c r="AO810" s="6">
        <v>0.6875</v>
      </c>
      <c r="AP810" s="1">
        <f t="shared" si="246"/>
        <v>3</v>
      </c>
      <c r="AQ810" s="1">
        <f t="shared" si="247"/>
        <v>8</v>
      </c>
      <c r="AR810" s="1">
        <f t="shared" si="248"/>
        <v>8</v>
      </c>
      <c r="AS810" s="1">
        <f t="shared" si="249"/>
        <v>8</v>
      </c>
      <c r="AT810" s="1">
        <f t="shared" si="250"/>
        <v>5</v>
      </c>
      <c r="AU810" s="1">
        <f t="shared" si="251"/>
        <v>5</v>
      </c>
      <c r="AV810" s="1">
        <f t="shared" si="252"/>
        <v>10</v>
      </c>
      <c r="AW810" s="1">
        <f t="shared" si="253"/>
        <v>0</v>
      </c>
      <c r="AX810" s="1">
        <f t="shared" si="254"/>
        <v>10</v>
      </c>
      <c r="AY810" s="1">
        <f t="shared" si="255"/>
        <v>7</v>
      </c>
      <c r="AZ810" s="1">
        <f t="shared" si="256"/>
        <v>0</v>
      </c>
      <c r="BA810" s="1">
        <f t="shared" si="257"/>
        <v>9</v>
      </c>
      <c r="BB810" s="1">
        <f t="shared" si="258"/>
        <v>10</v>
      </c>
      <c r="BC810" s="21">
        <f t="shared" si="243"/>
        <v>6.4</v>
      </c>
      <c r="BD810" s="21">
        <f t="shared" si="244"/>
        <v>5.833333333333333</v>
      </c>
      <c r="BE810" s="21">
        <f t="shared" si="245"/>
        <v>7.5</v>
      </c>
      <c r="BF810" s="21">
        <f>((AP810*3)+(AQ810*3)+(AR810*3)+(AS810*3)+(AT810*3)+(AU810*3)+(AV810*2)+(AW810*1)+(AX810*2)+(AY810*1)+(AZ810*1)+(BA810*2)+(BB810*3))/30</f>
        <v>6.8666666666666663</v>
      </c>
      <c r="BG810" s="3" t="s">
        <v>6383</v>
      </c>
    </row>
    <row r="811" spans="1:59" ht="13" x14ac:dyDescent="0.15">
      <c r="A811" s="2">
        <v>43342.650309641205</v>
      </c>
      <c r="B811" s="3" t="s">
        <v>29</v>
      </c>
      <c r="C811" s="3" t="s">
        <v>7159</v>
      </c>
      <c r="D811" s="3" t="s">
        <v>7160</v>
      </c>
      <c r="E811" s="58" t="s">
        <v>7161</v>
      </c>
      <c r="F811" s="3" t="s">
        <v>187</v>
      </c>
      <c r="G811" s="3" t="s">
        <v>7162</v>
      </c>
      <c r="H811" s="3" t="s">
        <v>35</v>
      </c>
      <c r="I811" s="3">
        <v>7</v>
      </c>
      <c r="J811" s="3" t="s">
        <v>7163</v>
      </c>
      <c r="K811" s="3">
        <v>7</v>
      </c>
      <c r="L811" s="3">
        <v>3</v>
      </c>
      <c r="M811" s="3">
        <v>1.5</v>
      </c>
      <c r="N811" s="3" t="s">
        <v>7164</v>
      </c>
      <c r="O811" s="3">
        <v>9</v>
      </c>
      <c r="P811" s="3" t="s">
        <v>7165</v>
      </c>
      <c r="Q811" s="3">
        <v>9</v>
      </c>
      <c r="R811" s="3" t="s">
        <v>7166</v>
      </c>
      <c r="S811" s="3">
        <v>8</v>
      </c>
      <c r="T811" s="3" t="s">
        <v>7167</v>
      </c>
      <c r="U811" s="3">
        <v>7</v>
      </c>
      <c r="V811" s="3" t="s">
        <v>7168</v>
      </c>
      <c r="W811" s="3" t="s">
        <v>48</v>
      </c>
      <c r="X811" s="3" t="s">
        <v>7169</v>
      </c>
      <c r="Y811" s="3" t="s">
        <v>50</v>
      </c>
      <c r="Z811" s="3" t="s">
        <v>7170</v>
      </c>
      <c r="AA811" s="3">
        <v>7</v>
      </c>
      <c r="AB811" s="3">
        <v>67</v>
      </c>
      <c r="AC811" s="3" t="s">
        <v>7171</v>
      </c>
      <c r="AD811" s="3">
        <v>7</v>
      </c>
      <c r="AE811" s="3" t="s">
        <v>7172</v>
      </c>
      <c r="AF811" s="3">
        <v>6</v>
      </c>
      <c r="AG811" s="3" t="s">
        <v>7173</v>
      </c>
      <c r="AH811" s="3">
        <v>4</v>
      </c>
      <c r="AI811" s="3">
        <v>3</v>
      </c>
      <c r="AJ811" s="3" t="s">
        <v>7174</v>
      </c>
      <c r="AK811" s="3">
        <v>8</v>
      </c>
      <c r="AL811" s="3" t="s">
        <v>7175</v>
      </c>
      <c r="AM811" s="3" t="s">
        <v>7176</v>
      </c>
      <c r="AN811" s="3"/>
      <c r="AO811" s="3"/>
      <c r="AP811" s="1">
        <f t="shared" si="246"/>
        <v>7</v>
      </c>
      <c r="AQ811" s="1">
        <f t="shared" si="247"/>
        <v>7</v>
      </c>
      <c r="AR811" s="1">
        <f t="shared" si="248"/>
        <v>9</v>
      </c>
      <c r="AS811" s="1">
        <f t="shared" si="249"/>
        <v>9</v>
      </c>
      <c r="AT811" s="1">
        <f t="shared" si="250"/>
        <v>8</v>
      </c>
      <c r="AU811" s="1">
        <f t="shared" si="251"/>
        <v>7</v>
      </c>
      <c r="AV811" s="1">
        <f t="shared" si="252"/>
        <v>0</v>
      </c>
      <c r="AW811" s="1">
        <f t="shared" si="253"/>
        <v>0</v>
      </c>
      <c r="AX811" s="1">
        <f t="shared" si="254"/>
        <v>7</v>
      </c>
      <c r="AY811" s="1">
        <f t="shared" si="255"/>
        <v>7</v>
      </c>
      <c r="AZ811" s="1">
        <f t="shared" si="256"/>
        <v>6</v>
      </c>
      <c r="BA811" s="1">
        <f t="shared" si="257"/>
        <v>4</v>
      </c>
      <c r="BB811" s="1">
        <f t="shared" si="258"/>
        <v>8</v>
      </c>
      <c r="BC811" s="21">
        <f t="shared" si="243"/>
        <v>8</v>
      </c>
      <c r="BD811" s="21">
        <f t="shared" si="244"/>
        <v>3.5</v>
      </c>
      <c r="BE811" s="21">
        <f t="shared" si="245"/>
        <v>5.833333333333333</v>
      </c>
      <c r="BF811" s="21">
        <f t="shared" si="259"/>
        <v>6.666666666666667</v>
      </c>
      <c r="BG811" s="3" t="s">
        <v>7160</v>
      </c>
    </row>
    <row r="812" spans="1:59" ht="13" x14ac:dyDescent="0.15">
      <c r="A812" s="2">
        <v>43342.754486516205</v>
      </c>
      <c r="B812" s="3" t="s">
        <v>29</v>
      </c>
      <c r="C812" s="3" t="s">
        <v>7159</v>
      </c>
      <c r="D812" s="3" t="s">
        <v>7160</v>
      </c>
      <c r="E812" s="58" t="s">
        <v>7161</v>
      </c>
      <c r="F812" s="3" t="s">
        <v>315</v>
      </c>
      <c r="G812" s="3" t="s">
        <v>7177</v>
      </c>
      <c r="H812" s="3" t="s">
        <v>35</v>
      </c>
      <c r="I812" s="3">
        <v>4</v>
      </c>
      <c r="J812" s="3" t="s">
        <v>7178</v>
      </c>
      <c r="K812" s="3">
        <v>7</v>
      </c>
      <c r="L812" s="3">
        <v>2.5</v>
      </c>
      <c r="M812" s="3">
        <v>0.7</v>
      </c>
      <c r="N812" s="3" t="s">
        <v>7179</v>
      </c>
      <c r="O812" s="3">
        <v>8</v>
      </c>
      <c r="P812" s="3" t="s">
        <v>7180</v>
      </c>
      <c r="Q812" s="3">
        <v>6</v>
      </c>
      <c r="R812" s="3" t="s">
        <v>7181</v>
      </c>
      <c r="S812" s="3" t="s">
        <v>90</v>
      </c>
      <c r="T812" s="5"/>
      <c r="U812" s="3" t="s">
        <v>91</v>
      </c>
      <c r="V812" s="5"/>
      <c r="W812" s="3" t="s">
        <v>48</v>
      </c>
      <c r="X812" s="5"/>
      <c r="Y812" s="3" t="s">
        <v>50</v>
      </c>
      <c r="Z812" s="5"/>
      <c r="AA812" s="3">
        <v>7</v>
      </c>
      <c r="AB812" s="3">
        <v>67</v>
      </c>
      <c r="AC812" s="3" t="s">
        <v>7182</v>
      </c>
      <c r="AD812" s="3">
        <v>7</v>
      </c>
      <c r="AE812" s="3" t="s">
        <v>7183</v>
      </c>
      <c r="AF812" s="3">
        <v>3</v>
      </c>
      <c r="AG812" s="3" t="s">
        <v>7184</v>
      </c>
      <c r="AH812" s="3">
        <v>6</v>
      </c>
      <c r="AI812" s="3">
        <v>4</v>
      </c>
      <c r="AJ812" s="3" t="s">
        <v>7185</v>
      </c>
      <c r="AK812" s="3">
        <v>9</v>
      </c>
      <c r="AL812" s="3" t="s">
        <v>7186</v>
      </c>
      <c r="AM812" s="3" t="s">
        <v>7187</v>
      </c>
      <c r="AN812" s="3"/>
      <c r="AO812" s="3"/>
      <c r="AP812" s="1">
        <f t="shared" si="246"/>
        <v>4</v>
      </c>
      <c r="AQ812" s="1">
        <f t="shared" si="247"/>
        <v>7</v>
      </c>
      <c r="AR812" s="1">
        <f t="shared" si="248"/>
        <v>8</v>
      </c>
      <c r="AS812" s="1">
        <f t="shared" si="249"/>
        <v>6</v>
      </c>
      <c r="AT812" s="1">
        <f t="shared" si="250"/>
        <v>0</v>
      </c>
      <c r="AU812" s="1">
        <f t="shared" si="251"/>
        <v>0</v>
      </c>
      <c r="AV812" s="1">
        <f t="shared" si="252"/>
        <v>0</v>
      </c>
      <c r="AW812" s="1">
        <f t="shared" si="253"/>
        <v>0</v>
      </c>
      <c r="AX812" s="1">
        <f t="shared" si="254"/>
        <v>7</v>
      </c>
      <c r="AY812" s="1">
        <f t="shared" si="255"/>
        <v>7</v>
      </c>
      <c r="AZ812" s="1">
        <f t="shared" si="256"/>
        <v>3</v>
      </c>
      <c r="BA812" s="1">
        <f t="shared" si="257"/>
        <v>6</v>
      </c>
      <c r="BB812" s="1">
        <f t="shared" si="258"/>
        <v>9</v>
      </c>
      <c r="BC812" s="21">
        <f t="shared" si="243"/>
        <v>5</v>
      </c>
      <c r="BD812" s="21">
        <f t="shared" si="244"/>
        <v>0</v>
      </c>
      <c r="BE812" s="21">
        <f t="shared" si="245"/>
        <v>6</v>
      </c>
      <c r="BF812" s="21">
        <f t="shared" si="259"/>
        <v>4.5999999999999996</v>
      </c>
      <c r="BG812" s="3" t="s">
        <v>7160</v>
      </c>
    </row>
    <row r="813" spans="1:59" ht="13" x14ac:dyDescent="0.15">
      <c r="A813" s="2">
        <v>43342.769045173613</v>
      </c>
      <c r="B813" s="3" t="s">
        <v>29</v>
      </c>
      <c r="C813" s="3" t="s">
        <v>7159</v>
      </c>
      <c r="D813" s="3" t="s">
        <v>7160</v>
      </c>
      <c r="E813" s="58" t="s">
        <v>7161</v>
      </c>
      <c r="F813" s="3" t="s">
        <v>64</v>
      </c>
      <c r="G813" s="3" t="s">
        <v>7188</v>
      </c>
      <c r="H813" s="3" t="s">
        <v>35</v>
      </c>
      <c r="I813" s="3">
        <v>4</v>
      </c>
      <c r="J813" s="3" t="s">
        <v>7189</v>
      </c>
      <c r="K813" s="3">
        <v>6</v>
      </c>
      <c r="L813" s="3">
        <v>3</v>
      </c>
      <c r="M813" s="3">
        <v>1.2</v>
      </c>
      <c r="N813" s="3" t="s">
        <v>7190</v>
      </c>
      <c r="O813" s="3">
        <v>9</v>
      </c>
      <c r="P813" s="3" t="s">
        <v>7191</v>
      </c>
      <c r="Q813" s="3">
        <v>4</v>
      </c>
      <c r="R813" s="3" t="s">
        <v>7192</v>
      </c>
      <c r="S813" s="3" t="s">
        <v>90</v>
      </c>
      <c r="T813" s="5"/>
      <c r="U813" s="3" t="s">
        <v>91</v>
      </c>
      <c r="V813" s="5"/>
      <c r="W813" s="3" t="s">
        <v>48</v>
      </c>
      <c r="X813" s="5"/>
      <c r="Y813" s="3" t="s">
        <v>50</v>
      </c>
      <c r="Z813" s="5"/>
      <c r="AA813" s="3">
        <v>8</v>
      </c>
      <c r="AB813" s="3">
        <v>68</v>
      </c>
      <c r="AC813" s="3" t="s">
        <v>7193</v>
      </c>
      <c r="AD813" s="3">
        <v>8</v>
      </c>
      <c r="AE813" s="3" t="s">
        <v>7194</v>
      </c>
      <c r="AF813" s="3">
        <v>4</v>
      </c>
      <c r="AG813" s="3" t="s">
        <v>7195</v>
      </c>
      <c r="AH813" s="3" t="s">
        <v>197</v>
      </c>
      <c r="AI813" s="3">
        <v>5</v>
      </c>
      <c r="AJ813" s="3" t="s">
        <v>7196</v>
      </c>
      <c r="AK813" s="3">
        <v>8</v>
      </c>
      <c r="AL813" s="3" t="s">
        <v>7197</v>
      </c>
      <c r="AM813" s="3" t="s">
        <v>7198</v>
      </c>
      <c r="AN813" s="3"/>
      <c r="AO813" s="3"/>
      <c r="AP813" s="1">
        <f t="shared" si="246"/>
        <v>4</v>
      </c>
      <c r="AQ813" s="1">
        <f t="shared" si="247"/>
        <v>6</v>
      </c>
      <c r="AR813" s="1">
        <f t="shared" si="248"/>
        <v>9</v>
      </c>
      <c r="AS813" s="1">
        <f t="shared" si="249"/>
        <v>4</v>
      </c>
      <c r="AT813" s="1">
        <f t="shared" si="250"/>
        <v>0</v>
      </c>
      <c r="AU813" s="1">
        <f t="shared" si="251"/>
        <v>0</v>
      </c>
      <c r="AV813" s="1">
        <f t="shared" si="252"/>
        <v>0</v>
      </c>
      <c r="AW813" s="1">
        <f t="shared" si="253"/>
        <v>0</v>
      </c>
      <c r="AX813" s="1">
        <f t="shared" si="254"/>
        <v>8</v>
      </c>
      <c r="AY813" s="1">
        <f t="shared" si="255"/>
        <v>8</v>
      </c>
      <c r="AZ813" s="1">
        <f t="shared" si="256"/>
        <v>4</v>
      </c>
      <c r="BA813" s="1">
        <f t="shared" si="257"/>
        <v>5</v>
      </c>
      <c r="BB813" s="1">
        <f t="shared" si="258"/>
        <v>8</v>
      </c>
      <c r="BC813" s="21">
        <f t="shared" si="243"/>
        <v>4.5999999999999996</v>
      </c>
      <c r="BD813" s="21">
        <f t="shared" si="244"/>
        <v>0</v>
      </c>
      <c r="BE813" s="21">
        <f t="shared" si="245"/>
        <v>6.333333333333333</v>
      </c>
      <c r="BF813" s="21">
        <f t="shared" si="259"/>
        <v>4.3666666666666663</v>
      </c>
      <c r="BG813" s="3" t="s">
        <v>7160</v>
      </c>
    </row>
    <row r="814" spans="1:59" ht="13" x14ac:dyDescent="0.15">
      <c r="A814" s="2">
        <v>43353.513313587959</v>
      </c>
      <c r="B814" s="3" t="s">
        <v>29</v>
      </c>
      <c r="C814" s="3" t="s">
        <v>7159</v>
      </c>
      <c r="D814" s="3" t="s">
        <v>7160</v>
      </c>
      <c r="E814" s="58" t="s">
        <v>7161</v>
      </c>
      <c r="F814" s="3" t="s">
        <v>315</v>
      </c>
      <c r="G814" s="3" t="s">
        <v>7199</v>
      </c>
      <c r="H814" s="3" t="s">
        <v>35</v>
      </c>
      <c r="I814" s="3">
        <v>3</v>
      </c>
      <c r="J814" s="3" t="s">
        <v>7200</v>
      </c>
      <c r="K814" s="3">
        <v>8</v>
      </c>
      <c r="L814" s="3">
        <v>3.5</v>
      </c>
      <c r="M814" s="3">
        <v>1</v>
      </c>
      <c r="N814" s="3" t="s">
        <v>7201</v>
      </c>
      <c r="O814" s="3">
        <v>9</v>
      </c>
      <c r="P814" s="3" t="s">
        <v>7202</v>
      </c>
      <c r="Q814" s="3">
        <v>4</v>
      </c>
      <c r="R814" s="3" t="s">
        <v>7203</v>
      </c>
      <c r="S814" s="3">
        <v>3</v>
      </c>
      <c r="T814" s="3" t="s">
        <v>7204</v>
      </c>
      <c r="U814" s="3">
        <v>6</v>
      </c>
      <c r="V814" s="3" t="s">
        <v>7205</v>
      </c>
      <c r="W814" s="3" t="s">
        <v>48</v>
      </c>
      <c r="X814" s="5"/>
      <c r="Y814" s="3" t="s">
        <v>50</v>
      </c>
      <c r="Z814" s="3" t="s">
        <v>7206</v>
      </c>
      <c r="AA814" s="3">
        <v>7</v>
      </c>
      <c r="AB814" s="3">
        <v>72</v>
      </c>
      <c r="AC814" s="3" t="s">
        <v>7207</v>
      </c>
      <c r="AD814" s="3">
        <v>7</v>
      </c>
      <c r="AE814" s="3" t="s">
        <v>7208</v>
      </c>
      <c r="AF814" s="3">
        <v>7</v>
      </c>
      <c r="AG814" s="3" t="s">
        <v>7209</v>
      </c>
      <c r="AH814" s="3" t="s">
        <v>197</v>
      </c>
      <c r="AI814" s="3">
        <v>2</v>
      </c>
      <c r="AJ814" s="3" t="s">
        <v>7210</v>
      </c>
      <c r="AK814" s="3">
        <v>7</v>
      </c>
      <c r="AL814" s="3" t="s">
        <v>7211</v>
      </c>
      <c r="AM814" s="3" t="s">
        <v>7212</v>
      </c>
      <c r="AN814" s="3"/>
      <c r="AO814" s="3"/>
      <c r="AP814" s="1">
        <f t="shared" si="246"/>
        <v>3</v>
      </c>
      <c r="AQ814" s="1">
        <f t="shared" si="247"/>
        <v>8</v>
      </c>
      <c r="AR814" s="1">
        <f t="shared" si="248"/>
        <v>9</v>
      </c>
      <c r="AS814" s="1">
        <f t="shared" si="249"/>
        <v>4</v>
      </c>
      <c r="AT814" s="1">
        <f t="shared" si="250"/>
        <v>3</v>
      </c>
      <c r="AU814" s="1">
        <f t="shared" si="251"/>
        <v>6</v>
      </c>
      <c r="AV814" s="1">
        <f t="shared" si="252"/>
        <v>0</v>
      </c>
      <c r="AW814" s="1">
        <f t="shared" si="253"/>
        <v>0</v>
      </c>
      <c r="AX814" s="1">
        <f t="shared" si="254"/>
        <v>7</v>
      </c>
      <c r="AY814" s="1">
        <f t="shared" si="255"/>
        <v>7</v>
      </c>
      <c r="AZ814" s="1">
        <f t="shared" si="256"/>
        <v>7</v>
      </c>
      <c r="BA814" s="1">
        <f t="shared" si="257"/>
        <v>5</v>
      </c>
      <c r="BB814" s="1">
        <f t="shared" si="258"/>
        <v>7</v>
      </c>
      <c r="BC814" s="21">
        <f t="shared" si="243"/>
        <v>5.4</v>
      </c>
      <c r="BD814" s="21">
        <f t="shared" si="244"/>
        <v>3</v>
      </c>
      <c r="BE814" s="21">
        <f t="shared" si="245"/>
        <v>6.333333333333333</v>
      </c>
      <c r="BF814" s="21">
        <f t="shared" si="259"/>
        <v>5.2666666666666666</v>
      </c>
      <c r="BG814" s="3" t="s">
        <v>7160</v>
      </c>
    </row>
    <row r="815" spans="1:59" ht="13" x14ac:dyDescent="0.15">
      <c r="A815" s="2">
        <v>43353.52345670139</v>
      </c>
      <c r="B815" s="3" t="s">
        <v>29</v>
      </c>
      <c r="C815" s="3" t="s">
        <v>7159</v>
      </c>
      <c r="D815" s="3" t="s">
        <v>7160</v>
      </c>
      <c r="E815" s="58" t="s">
        <v>7161</v>
      </c>
      <c r="F815" s="3" t="s">
        <v>168</v>
      </c>
      <c r="G815" s="3" t="s">
        <v>7213</v>
      </c>
      <c r="H815" s="3" t="s">
        <v>35</v>
      </c>
      <c r="I815" s="3" t="s">
        <v>189</v>
      </c>
      <c r="J815" s="3" t="s">
        <v>7214</v>
      </c>
      <c r="K815" s="3">
        <v>9</v>
      </c>
      <c r="L815" s="3">
        <v>4.2</v>
      </c>
      <c r="M815" s="3">
        <v>1.2</v>
      </c>
      <c r="N815" s="3" t="s">
        <v>7215</v>
      </c>
      <c r="O815" s="3">
        <v>9</v>
      </c>
      <c r="P815" s="3" t="s">
        <v>7216</v>
      </c>
      <c r="Q815" s="3">
        <v>7</v>
      </c>
      <c r="R815" s="3" t="s">
        <v>7217</v>
      </c>
      <c r="S815" s="3" t="s">
        <v>90</v>
      </c>
      <c r="T815" s="5"/>
      <c r="U815" s="3">
        <v>6</v>
      </c>
      <c r="V815" s="3" t="s">
        <v>7218</v>
      </c>
      <c r="W815" s="3" t="s">
        <v>48</v>
      </c>
      <c r="X815" s="5"/>
      <c r="Y815" s="3" t="s">
        <v>50</v>
      </c>
      <c r="Z815" s="5"/>
      <c r="AA815" s="3">
        <v>6</v>
      </c>
      <c r="AB815" s="3">
        <v>69</v>
      </c>
      <c r="AC815" s="3" t="s">
        <v>7219</v>
      </c>
      <c r="AD815" s="3">
        <v>7</v>
      </c>
      <c r="AE815" s="3" t="s">
        <v>7220</v>
      </c>
      <c r="AF815" s="3" t="s">
        <v>56</v>
      </c>
      <c r="AG815" s="3" t="s">
        <v>7221</v>
      </c>
      <c r="AH815" s="3" t="s">
        <v>197</v>
      </c>
      <c r="AI815" s="3">
        <v>5</v>
      </c>
      <c r="AJ815" s="3" t="s">
        <v>7222</v>
      </c>
      <c r="AK815" s="3">
        <v>4</v>
      </c>
      <c r="AL815" s="3" t="s">
        <v>7223</v>
      </c>
      <c r="AM815" s="3" t="s">
        <v>7224</v>
      </c>
      <c r="AN815" s="3"/>
      <c r="AO815" s="3"/>
      <c r="AP815" s="1">
        <f t="shared" si="246"/>
        <v>0</v>
      </c>
      <c r="AQ815" s="1">
        <f t="shared" si="247"/>
        <v>9</v>
      </c>
      <c r="AR815" s="1">
        <f t="shared" si="248"/>
        <v>9</v>
      </c>
      <c r="AS815" s="1">
        <f t="shared" si="249"/>
        <v>7</v>
      </c>
      <c r="AT815" s="1">
        <f t="shared" si="250"/>
        <v>0</v>
      </c>
      <c r="AU815" s="1">
        <f t="shared" si="251"/>
        <v>6</v>
      </c>
      <c r="AV815" s="1">
        <f t="shared" si="252"/>
        <v>0</v>
      </c>
      <c r="AW815" s="1">
        <f t="shared" si="253"/>
        <v>0</v>
      </c>
      <c r="AX815" s="1">
        <f t="shared" si="254"/>
        <v>6</v>
      </c>
      <c r="AY815" s="1">
        <f t="shared" si="255"/>
        <v>7</v>
      </c>
      <c r="AZ815" s="1">
        <f t="shared" si="256"/>
        <v>5</v>
      </c>
      <c r="BA815" s="1">
        <f t="shared" si="257"/>
        <v>5</v>
      </c>
      <c r="BB815" s="1">
        <f t="shared" si="258"/>
        <v>4</v>
      </c>
      <c r="BC815" s="21">
        <f t="shared" si="243"/>
        <v>5</v>
      </c>
      <c r="BD815" s="21">
        <f t="shared" si="244"/>
        <v>3</v>
      </c>
      <c r="BE815" s="21">
        <f t="shared" si="245"/>
        <v>5.666666666666667</v>
      </c>
      <c r="BF815" s="21">
        <f t="shared" si="259"/>
        <v>4.6333333333333337</v>
      </c>
      <c r="BG815" s="3" t="s">
        <v>7160</v>
      </c>
    </row>
    <row r="816" spans="1:59" ht="13" x14ac:dyDescent="0.15">
      <c r="A816" s="2">
        <v>43354.640929027781</v>
      </c>
      <c r="B816" s="3" t="s">
        <v>29</v>
      </c>
      <c r="C816" s="3" t="s">
        <v>7159</v>
      </c>
      <c r="D816" s="3" t="s">
        <v>7160</v>
      </c>
      <c r="E816" s="58" t="s">
        <v>7161</v>
      </c>
      <c r="F816" s="3" t="s">
        <v>64</v>
      </c>
      <c r="G816" s="3" t="s">
        <v>7225</v>
      </c>
      <c r="H816" s="3" t="s">
        <v>264</v>
      </c>
      <c r="I816" s="3">
        <v>7</v>
      </c>
      <c r="J816" s="3" t="s">
        <v>7226</v>
      </c>
      <c r="K816" s="3" t="s">
        <v>68</v>
      </c>
      <c r="L816" s="3">
        <v>7.5</v>
      </c>
      <c r="M816" s="3">
        <v>2.5</v>
      </c>
      <c r="N816" s="3" t="s">
        <v>7227</v>
      </c>
      <c r="O816" s="3">
        <v>8</v>
      </c>
      <c r="P816" s="3" t="s">
        <v>7228</v>
      </c>
      <c r="Q816" s="3">
        <v>7</v>
      </c>
      <c r="R816" s="3" t="s">
        <v>7229</v>
      </c>
      <c r="S816" s="3">
        <v>7</v>
      </c>
      <c r="T816" s="3" t="s">
        <v>7230</v>
      </c>
      <c r="U816" s="3" t="s">
        <v>46</v>
      </c>
      <c r="V816" s="3" t="s">
        <v>7231</v>
      </c>
      <c r="W816" s="3" t="s">
        <v>48</v>
      </c>
      <c r="X816" s="3" t="s">
        <v>7232</v>
      </c>
      <c r="Y816" s="3" t="s">
        <v>50</v>
      </c>
      <c r="Z816" s="5"/>
      <c r="AA816" s="3" t="s">
        <v>291</v>
      </c>
      <c r="AB816" s="3">
        <v>65</v>
      </c>
      <c r="AC816" s="5"/>
      <c r="AD816" s="3">
        <v>8</v>
      </c>
      <c r="AE816" s="3" t="s">
        <v>7233</v>
      </c>
      <c r="AF816" s="3">
        <v>4</v>
      </c>
      <c r="AG816" s="3" t="s">
        <v>7234</v>
      </c>
      <c r="AH816" s="3">
        <v>7</v>
      </c>
      <c r="AI816" s="3">
        <v>5</v>
      </c>
      <c r="AJ816" s="5"/>
      <c r="AK816" s="3">
        <v>9</v>
      </c>
      <c r="AL816" s="3" t="s">
        <v>7235</v>
      </c>
      <c r="AM816" s="3" t="s">
        <v>7236</v>
      </c>
      <c r="AN816" s="3"/>
      <c r="AO816" s="3"/>
      <c r="AP816" s="1">
        <f t="shared" si="246"/>
        <v>7</v>
      </c>
      <c r="AQ816" s="1">
        <f t="shared" si="247"/>
        <v>10</v>
      </c>
      <c r="AR816" s="1">
        <f t="shared" si="248"/>
        <v>8</v>
      </c>
      <c r="AS816" s="1">
        <f t="shared" si="249"/>
        <v>7</v>
      </c>
      <c r="AT816" s="1">
        <f t="shared" si="250"/>
        <v>7</v>
      </c>
      <c r="AU816" s="1">
        <f t="shared" si="251"/>
        <v>5</v>
      </c>
      <c r="AV816" s="1">
        <f t="shared" si="252"/>
        <v>0</v>
      </c>
      <c r="AW816" s="1">
        <f t="shared" si="253"/>
        <v>0</v>
      </c>
      <c r="AX816" s="1">
        <f t="shared" si="254"/>
        <v>10</v>
      </c>
      <c r="AY816" s="1">
        <f t="shared" si="255"/>
        <v>8</v>
      </c>
      <c r="AZ816" s="1">
        <f t="shared" si="256"/>
        <v>4</v>
      </c>
      <c r="BA816" s="1">
        <f t="shared" si="257"/>
        <v>7</v>
      </c>
      <c r="BB816" s="1">
        <f t="shared" si="258"/>
        <v>9</v>
      </c>
      <c r="BC816" s="21">
        <f t="shared" si="243"/>
        <v>7.8</v>
      </c>
      <c r="BD816" s="21">
        <f t="shared" si="244"/>
        <v>2.5</v>
      </c>
      <c r="BE816" s="21">
        <f t="shared" si="245"/>
        <v>7.666666666666667</v>
      </c>
      <c r="BF816" s="21">
        <f t="shared" si="259"/>
        <v>6.833333333333333</v>
      </c>
      <c r="BG816" s="3" t="s">
        <v>7160</v>
      </c>
    </row>
    <row r="817" spans="1:59" ht="13" x14ac:dyDescent="0.15">
      <c r="A817" s="2">
        <v>43354.649789398143</v>
      </c>
      <c r="B817" s="3" t="s">
        <v>29</v>
      </c>
      <c r="C817" s="3" t="s">
        <v>7159</v>
      </c>
      <c r="D817" s="3" t="s">
        <v>7160</v>
      </c>
      <c r="E817" s="58" t="s">
        <v>7161</v>
      </c>
      <c r="F817" s="3" t="s">
        <v>315</v>
      </c>
      <c r="G817" s="3" t="s">
        <v>7237</v>
      </c>
      <c r="H817" s="3" t="s">
        <v>66</v>
      </c>
      <c r="I817" s="3">
        <v>8</v>
      </c>
      <c r="J817" s="3" t="s">
        <v>7238</v>
      </c>
      <c r="K817" s="3">
        <v>6</v>
      </c>
      <c r="L817" s="3">
        <v>1.7</v>
      </c>
      <c r="M817" s="3">
        <v>1.2</v>
      </c>
      <c r="N817" s="3" t="s">
        <v>7239</v>
      </c>
      <c r="O817" s="3">
        <v>9</v>
      </c>
      <c r="P817" s="3" t="s">
        <v>7240</v>
      </c>
      <c r="Q817" s="3">
        <v>6</v>
      </c>
      <c r="R817" s="3" t="s">
        <v>7241</v>
      </c>
      <c r="S817" s="3">
        <v>4</v>
      </c>
      <c r="T817" s="3" t="s">
        <v>7242</v>
      </c>
      <c r="U817" s="3">
        <v>3</v>
      </c>
      <c r="V817" s="3" t="s">
        <v>7243</v>
      </c>
      <c r="W817" s="3" t="s">
        <v>48</v>
      </c>
      <c r="X817" s="5"/>
      <c r="Y817" s="3" t="s">
        <v>50</v>
      </c>
      <c r="Z817" s="5"/>
      <c r="AA817" s="3">
        <v>1</v>
      </c>
      <c r="AB817" s="3">
        <v>87</v>
      </c>
      <c r="AC817" s="3" t="s">
        <v>7244</v>
      </c>
      <c r="AD817" s="3">
        <v>3</v>
      </c>
      <c r="AE817" s="3" t="s">
        <v>7245</v>
      </c>
      <c r="AF817" s="3" t="s">
        <v>56</v>
      </c>
      <c r="AG817" s="3" t="s">
        <v>7246</v>
      </c>
      <c r="AH817" s="3">
        <v>2</v>
      </c>
      <c r="AI817" s="3">
        <v>0</v>
      </c>
      <c r="AJ817" s="3" t="s">
        <v>7247</v>
      </c>
      <c r="AK817" s="3">
        <v>1</v>
      </c>
      <c r="AL817" s="3" t="s">
        <v>7248</v>
      </c>
      <c r="AM817" s="3" t="s">
        <v>7249</v>
      </c>
      <c r="AN817" s="3"/>
      <c r="AO817" s="3"/>
      <c r="AP817" s="1">
        <f t="shared" si="246"/>
        <v>8</v>
      </c>
      <c r="AQ817" s="1">
        <f t="shared" si="247"/>
        <v>6</v>
      </c>
      <c r="AR817" s="1">
        <f t="shared" si="248"/>
        <v>9</v>
      </c>
      <c r="AS817" s="1">
        <f t="shared" si="249"/>
        <v>6</v>
      </c>
      <c r="AT817" s="1">
        <f t="shared" si="250"/>
        <v>4</v>
      </c>
      <c r="AU817" s="1">
        <f t="shared" si="251"/>
        <v>3</v>
      </c>
      <c r="AV817" s="1">
        <f t="shared" si="252"/>
        <v>0</v>
      </c>
      <c r="AW817" s="1">
        <f t="shared" si="253"/>
        <v>0</v>
      </c>
      <c r="AX817" s="1">
        <f t="shared" si="254"/>
        <v>1</v>
      </c>
      <c r="AY817" s="1">
        <f t="shared" si="255"/>
        <v>3</v>
      </c>
      <c r="AZ817" s="1">
        <f t="shared" si="256"/>
        <v>5</v>
      </c>
      <c r="BA817" s="1">
        <f t="shared" si="257"/>
        <v>2</v>
      </c>
      <c r="BB817" s="1">
        <f t="shared" si="258"/>
        <v>1</v>
      </c>
      <c r="BC817" s="21">
        <f t="shared" si="243"/>
        <v>6.6</v>
      </c>
      <c r="BD817" s="21">
        <f t="shared" si="244"/>
        <v>1.5</v>
      </c>
      <c r="BE817" s="21">
        <f t="shared" si="245"/>
        <v>2.3333333333333335</v>
      </c>
      <c r="BF817" s="21">
        <f t="shared" si="259"/>
        <v>4.166666666666667</v>
      </c>
      <c r="BG817" s="3" t="s">
        <v>7160</v>
      </c>
    </row>
    <row r="818" spans="1:59" ht="13" x14ac:dyDescent="0.15">
      <c r="A818" s="2">
        <v>43356.721292430557</v>
      </c>
      <c r="B818" s="3" t="s">
        <v>29</v>
      </c>
      <c r="C818" s="3" t="s">
        <v>7159</v>
      </c>
      <c r="D818" s="3" t="s">
        <v>7160</v>
      </c>
      <c r="E818" s="58" t="s">
        <v>7161</v>
      </c>
      <c r="F818" s="3" t="s">
        <v>147</v>
      </c>
      <c r="G818" s="3" t="s">
        <v>7250</v>
      </c>
      <c r="H818" s="3" t="s">
        <v>66</v>
      </c>
      <c r="I818" s="3">
        <v>7</v>
      </c>
      <c r="J818" s="3" t="s">
        <v>7251</v>
      </c>
      <c r="K818" s="3">
        <v>8</v>
      </c>
      <c r="L818" s="3">
        <v>2.5</v>
      </c>
      <c r="M818" s="3">
        <v>1.4</v>
      </c>
      <c r="N818" s="5"/>
      <c r="O818" s="3" t="s">
        <v>87</v>
      </c>
      <c r="P818" s="5"/>
      <c r="Q818" s="3">
        <v>8</v>
      </c>
      <c r="R818" s="3" t="s">
        <v>7252</v>
      </c>
      <c r="S818" s="3">
        <v>8</v>
      </c>
      <c r="T818" s="3" t="s">
        <v>7253</v>
      </c>
      <c r="U818" s="3" t="s">
        <v>46</v>
      </c>
      <c r="V818" s="3" t="s">
        <v>7254</v>
      </c>
      <c r="W818" s="3" t="s">
        <v>48</v>
      </c>
      <c r="X818" s="5"/>
      <c r="Y818" s="3">
        <v>2</v>
      </c>
      <c r="Z818" s="3" t="s">
        <v>7255</v>
      </c>
      <c r="AA818" s="3" t="s">
        <v>52</v>
      </c>
      <c r="AB818" s="3">
        <v>72</v>
      </c>
      <c r="AC818" s="3" t="s">
        <v>7256</v>
      </c>
      <c r="AD818" s="3" t="s">
        <v>563</v>
      </c>
      <c r="AE818" s="3" t="s">
        <v>7257</v>
      </c>
      <c r="AF818" s="3">
        <v>4</v>
      </c>
      <c r="AG818" s="3" t="s">
        <v>7258</v>
      </c>
      <c r="AH818" s="3">
        <v>2</v>
      </c>
      <c r="AI818" s="3">
        <v>0</v>
      </c>
      <c r="AJ818" s="3" t="s">
        <v>7259</v>
      </c>
      <c r="AK818" s="3">
        <v>3</v>
      </c>
      <c r="AL818" s="3" t="s">
        <v>7260</v>
      </c>
      <c r="AM818" s="3" t="s">
        <v>7261</v>
      </c>
      <c r="AN818" s="3"/>
      <c r="AO818" s="3"/>
      <c r="AP818" s="1">
        <f t="shared" si="246"/>
        <v>7</v>
      </c>
      <c r="AQ818" s="1">
        <f t="shared" si="247"/>
        <v>8</v>
      </c>
      <c r="AR818" s="1">
        <f t="shared" si="248"/>
        <v>10</v>
      </c>
      <c r="AS818" s="1">
        <f t="shared" si="249"/>
        <v>8</v>
      </c>
      <c r="AT818" s="1">
        <f t="shared" si="250"/>
        <v>8</v>
      </c>
      <c r="AU818" s="1">
        <f t="shared" si="251"/>
        <v>5</v>
      </c>
      <c r="AV818" s="1">
        <f t="shared" si="252"/>
        <v>0</v>
      </c>
      <c r="AW818" s="1">
        <f t="shared" si="253"/>
        <v>2</v>
      </c>
      <c r="AX818" s="1">
        <f t="shared" si="254"/>
        <v>5</v>
      </c>
      <c r="AY818" s="1">
        <f t="shared" si="255"/>
        <v>0</v>
      </c>
      <c r="AZ818" s="1">
        <f t="shared" si="256"/>
        <v>4</v>
      </c>
      <c r="BA818" s="1">
        <f t="shared" si="257"/>
        <v>2</v>
      </c>
      <c r="BB818" s="1">
        <f t="shared" si="258"/>
        <v>3</v>
      </c>
      <c r="BC818" s="21">
        <f t="shared" si="243"/>
        <v>8.1999999999999993</v>
      </c>
      <c r="BD818" s="21">
        <f t="shared" si="244"/>
        <v>2.8333333333333335</v>
      </c>
      <c r="BE818" s="21">
        <f t="shared" si="245"/>
        <v>3</v>
      </c>
      <c r="BF818" s="21">
        <f t="shared" si="259"/>
        <v>5.5666666666666664</v>
      </c>
      <c r="BG818" s="3" t="s">
        <v>7160</v>
      </c>
    </row>
    <row r="819" spans="1:59" ht="13" x14ac:dyDescent="0.15">
      <c r="A819" s="2">
        <v>43356.745014872686</v>
      </c>
      <c r="B819" s="3" t="s">
        <v>29</v>
      </c>
      <c r="C819" s="3" t="s">
        <v>7159</v>
      </c>
      <c r="D819" s="3" t="s">
        <v>7160</v>
      </c>
      <c r="E819" s="58" t="s">
        <v>7161</v>
      </c>
      <c r="F819" s="3" t="s">
        <v>187</v>
      </c>
      <c r="G819" s="3" t="s">
        <v>7262</v>
      </c>
      <c r="H819" s="3" t="s">
        <v>66</v>
      </c>
      <c r="I819" s="3">
        <v>2</v>
      </c>
      <c r="J819" s="3" t="s">
        <v>7263</v>
      </c>
      <c r="K819" s="3">
        <v>6</v>
      </c>
      <c r="L819" s="3">
        <v>1.5</v>
      </c>
      <c r="M819" s="3">
        <v>1.5</v>
      </c>
      <c r="N819" s="3" t="s">
        <v>7264</v>
      </c>
      <c r="O819" s="3">
        <v>8</v>
      </c>
      <c r="P819" s="3" t="s">
        <v>7265</v>
      </c>
      <c r="Q819" s="3">
        <v>7</v>
      </c>
      <c r="R819" s="3" t="s">
        <v>7266</v>
      </c>
      <c r="S819" s="3" t="s">
        <v>90</v>
      </c>
      <c r="T819" s="5"/>
      <c r="U819" s="3">
        <v>7</v>
      </c>
      <c r="V819" s="3" t="s">
        <v>7267</v>
      </c>
      <c r="W819" s="3">
        <v>7</v>
      </c>
      <c r="X819" s="3" t="s">
        <v>7268</v>
      </c>
      <c r="Y819" s="3" t="s">
        <v>50</v>
      </c>
      <c r="Z819" s="5"/>
      <c r="AA819" s="3" t="s">
        <v>52</v>
      </c>
      <c r="AB819" s="3">
        <v>72</v>
      </c>
      <c r="AC819" s="3" t="s">
        <v>7269</v>
      </c>
      <c r="AD819" s="3">
        <v>2</v>
      </c>
      <c r="AE819" s="3" t="s">
        <v>7270</v>
      </c>
      <c r="AF819" s="3">
        <v>3</v>
      </c>
      <c r="AG819" s="3" t="s">
        <v>7271</v>
      </c>
      <c r="AH819" s="3" t="s">
        <v>58</v>
      </c>
      <c r="AI819" s="3">
        <v>0</v>
      </c>
      <c r="AJ819" s="5"/>
      <c r="AK819" s="3" t="s">
        <v>111</v>
      </c>
      <c r="AL819" s="3" t="s">
        <v>7272</v>
      </c>
      <c r="AM819" s="3" t="s">
        <v>7273</v>
      </c>
      <c r="AN819" s="3"/>
      <c r="AO819" s="3"/>
      <c r="AP819" s="1">
        <f t="shared" si="246"/>
        <v>2</v>
      </c>
      <c r="AQ819" s="1">
        <f t="shared" si="247"/>
        <v>6</v>
      </c>
      <c r="AR819" s="1">
        <f t="shared" si="248"/>
        <v>8</v>
      </c>
      <c r="AS819" s="1">
        <f t="shared" si="249"/>
        <v>7</v>
      </c>
      <c r="AT819" s="1">
        <f t="shared" si="250"/>
        <v>0</v>
      </c>
      <c r="AU819" s="1">
        <f t="shared" si="251"/>
        <v>7</v>
      </c>
      <c r="AV819" s="1">
        <f t="shared" si="252"/>
        <v>7</v>
      </c>
      <c r="AW819" s="1">
        <f t="shared" si="253"/>
        <v>0</v>
      </c>
      <c r="AX819" s="1">
        <f t="shared" si="254"/>
        <v>5</v>
      </c>
      <c r="AY819" s="1">
        <f t="shared" si="255"/>
        <v>2</v>
      </c>
      <c r="AZ819" s="1">
        <f t="shared" si="256"/>
        <v>3</v>
      </c>
      <c r="BA819" s="1">
        <f t="shared" si="257"/>
        <v>0</v>
      </c>
      <c r="BB819" s="1">
        <f t="shared" si="258"/>
        <v>5</v>
      </c>
      <c r="BC819" s="21">
        <f t="shared" si="243"/>
        <v>4.5999999999999996</v>
      </c>
      <c r="BD819" s="21">
        <f t="shared" si="244"/>
        <v>5.833333333333333</v>
      </c>
      <c r="BE819" s="21">
        <f t="shared" si="245"/>
        <v>2.5</v>
      </c>
      <c r="BF819" s="21">
        <f t="shared" si="259"/>
        <v>4.4666666666666668</v>
      </c>
      <c r="BG819" s="3" t="s">
        <v>7160</v>
      </c>
    </row>
    <row r="820" spans="1:59" ht="13" x14ac:dyDescent="0.15">
      <c r="A820" s="2">
        <v>43361.810266851855</v>
      </c>
      <c r="B820" s="3" t="s">
        <v>29</v>
      </c>
      <c r="C820" s="3" t="s">
        <v>7159</v>
      </c>
      <c r="D820" s="3" t="s">
        <v>7160</v>
      </c>
      <c r="E820" s="58" t="s">
        <v>7161</v>
      </c>
      <c r="F820" s="3" t="s">
        <v>315</v>
      </c>
      <c r="G820" s="3" t="s">
        <v>7274</v>
      </c>
      <c r="H820" s="3" t="s">
        <v>264</v>
      </c>
      <c r="I820" s="3" t="s">
        <v>36</v>
      </c>
      <c r="J820" s="3" t="s">
        <v>7275</v>
      </c>
      <c r="K820" s="3">
        <v>8</v>
      </c>
      <c r="L820" s="3">
        <v>4</v>
      </c>
      <c r="M820" s="4">
        <v>1.1000000000000001</v>
      </c>
      <c r="N820" s="3" t="s">
        <v>7276</v>
      </c>
      <c r="O820" s="3">
        <v>8</v>
      </c>
      <c r="P820" s="3" t="s">
        <v>7277</v>
      </c>
      <c r="Q820" s="3">
        <v>8</v>
      </c>
      <c r="R820" s="3" t="s">
        <v>7278</v>
      </c>
      <c r="S820" s="3" t="s">
        <v>44</v>
      </c>
      <c r="T820" s="3" t="s">
        <v>7279</v>
      </c>
      <c r="U820" s="3" t="s">
        <v>91</v>
      </c>
      <c r="V820" s="5"/>
      <c r="W820" s="3" t="s">
        <v>48</v>
      </c>
      <c r="X820" s="5"/>
      <c r="Y820" s="3" t="s">
        <v>50</v>
      </c>
      <c r="Z820" s="3" t="s">
        <v>7280</v>
      </c>
      <c r="AA820" s="3" t="s">
        <v>52</v>
      </c>
      <c r="AB820" s="3">
        <v>71</v>
      </c>
      <c r="AC820" s="3" t="s">
        <v>7281</v>
      </c>
      <c r="AD820" s="3" t="s">
        <v>54</v>
      </c>
      <c r="AE820" s="3" t="s">
        <v>7282</v>
      </c>
      <c r="AF820" s="3" t="s">
        <v>56</v>
      </c>
      <c r="AG820" s="3" t="s">
        <v>7283</v>
      </c>
      <c r="AH820" s="3">
        <v>3</v>
      </c>
      <c r="AI820" s="3">
        <v>3</v>
      </c>
      <c r="AJ820" s="3" t="s">
        <v>7284</v>
      </c>
      <c r="AK820" s="3" t="s">
        <v>60</v>
      </c>
      <c r="AL820" s="3" t="s">
        <v>7285</v>
      </c>
      <c r="AM820" s="3" t="s">
        <v>7286</v>
      </c>
      <c r="AN820" s="3"/>
      <c r="AO820" s="3"/>
      <c r="AP820" s="1">
        <f t="shared" si="246"/>
        <v>5</v>
      </c>
      <c r="AQ820" s="1">
        <f t="shared" si="247"/>
        <v>8</v>
      </c>
      <c r="AR820" s="1">
        <f t="shared" si="248"/>
        <v>8</v>
      </c>
      <c r="AS820" s="1">
        <f t="shared" si="249"/>
        <v>8</v>
      </c>
      <c r="AT820" s="1">
        <f t="shared" si="250"/>
        <v>5</v>
      </c>
      <c r="AU820" s="1">
        <f t="shared" si="251"/>
        <v>0</v>
      </c>
      <c r="AV820" s="1">
        <f t="shared" si="252"/>
        <v>0</v>
      </c>
      <c r="AW820" s="1">
        <f t="shared" si="253"/>
        <v>0</v>
      </c>
      <c r="AX820" s="1">
        <f t="shared" si="254"/>
        <v>5</v>
      </c>
      <c r="AY820" s="1">
        <f t="shared" si="255"/>
        <v>5</v>
      </c>
      <c r="AZ820" s="1">
        <f t="shared" si="256"/>
        <v>5</v>
      </c>
      <c r="BA820" s="1">
        <f t="shared" si="257"/>
        <v>3</v>
      </c>
      <c r="BB820" s="1">
        <f t="shared" si="258"/>
        <v>10</v>
      </c>
      <c r="BC820" s="21">
        <f t="shared" si="243"/>
        <v>6.8</v>
      </c>
      <c r="BD820" s="21">
        <f t="shared" si="244"/>
        <v>0</v>
      </c>
      <c r="BE820" s="21">
        <f t="shared" si="245"/>
        <v>4.333333333333333</v>
      </c>
      <c r="BF820" s="21">
        <f t="shared" si="259"/>
        <v>5.2666666666666666</v>
      </c>
      <c r="BG820" s="3" t="s">
        <v>7160</v>
      </c>
    </row>
    <row r="821" spans="1:59" ht="13" x14ac:dyDescent="0.15">
      <c r="A821" s="2">
        <v>43367.522134618055</v>
      </c>
      <c r="B821" s="3" t="s">
        <v>29</v>
      </c>
      <c r="C821" s="3" t="s">
        <v>7159</v>
      </c>
      <c r="D821" s="3" t="s">
        <v>7160</v>
      </c>
      <c r="E821" s="58" t="s">
        <v>7161</v>
      </c>
      <c r="F821" s="3" t="s">
        <v>100</v>
      </c>
      <c r="G821" s="3" t="s">
        <v>7287</v>
      </c>
      <c r="H821" s="3" t="s">
        <v>66</v>
      </c>
      <c r="I821" s="3">
        <v>4</v>
      </c>
      <c r="J821" s="3" t="s">
        <v>7288</v>
      </c>
      <c r="K821" s="3">
        <v>4</v>
      </c>
      <c r="L821" s="3">
        <v>2.2000000000000002</v>
      </c>
      <c r="M821" s="3">
        <v>0.4</v>
      </c>
      <c r="N821" s="3" t="s">
        <v>7289</v>
      </c>
      <c r="O821" s="3">
        <v>9</v>
      </c>
      <c r="P821" s="3" t="s">
        <v>7290</v>
      </c>
      <c r="Q821" s="3" t="s">
        <v>181</v>
      </c>
      <c r="R821" s="3" t="s">
        <v>7291</v>
      </c>
      <c r="S821" s="3">
        <v>2</v>
      </c>
      <c r="T821" s="3" t="s">
        <v>7292</v>
      </c>
      <c r="U821" s="3" t="s">
        <v>91</v>
      </c>
      <c r="V821" s="3" t="s">
        <v>7293</v>
      </c>
      <c r="W821" s="3" t="s">
        <v>48</v>
      </c>
      <c r="X821" s="5"/>
      <c r="Y821" s="3">
        <v>1</v>
      </c>
      <c r="Z821" s="3" t="s">
        <v>7294</v>
      </c>
      <c r="AA821" s="3">
        <v>1</v>
      </c>
      <c r="AB821" s="3">
        <v>90</v>
      </c>
      <c r="AC821" s="3" t="s">
        <v>7295</v>
      </c>
      <c r="AD821" s="3" t="s">
        <v>563</v>
      </c>
      <c r="AE821" s="3" t="s">
        <v>7296</v>
      </c>
      <c r="AF821" s="3" t="s">
        <v>56</v>
      </c>
      <c r="AG821" s="3" t="s">
        <v>7297</v>
      </c>
      <c r="AH821" s="3" t="s">
        <v>58</v>
      </c>
      <c r="AI821" s="3">
        <v>0</v>
      </c>
      <c r="AJ821" s="3" t="s">
        <v>7298</v>
      </c>
      <c r="AK821" s="3">
        <v>3</v>
      </c>
      <c r="AL821" s="3" t="s">
        <v>7299</v>
      </c>
      <c r="AM821" s="3" t="s">
        <v>7300</v>
      </c>
      <c r="AN821" s="3"/>
      <c r="AO821" s="3"/>
      <c r="AP821" s="1">
        <f t="shared" si="246"/>
        <v>4</v>
      </c>
      <c r="AQ821" s="1">
        <f t="shared" si="247"/>
        <v>4</v>
      </c>
      <c r="AR821" s="1">
        <f t="shared" si="248"/>
        <v>9</v>
      </c>
      <c r="AS821" s="1">
        <f t="shared" si="249"/>
        <v>0</v>
      </c>
      <c r="AT821" s="1">
        <f t="shared" si="250"/>
        <v>2</v>
      </c>
      <c r="AU821" s="1">
        <f t="shared" si="251"/>
        <v>0</v>
      </c>
      <c r="AV821" s="1">
        <f t="shared" si="252"/>
        <v>0</v>
      </c>
      <c r="AW821" s="1">
        <f t="shared" si="253"/>
        <v>1</v>
      </c>
      <c r="AX821" s="1">
        <f t="shared" si="254"/>
        <v>1</v>
      </c>
      <c r="AY821" s="1">
        <f t="shared" si="255"/>
        <v>0</v>
      </c>
      <c r="AZ821" s="1">
        <f t="shared" si="256"/>
        <v>5</v>
      </c>
      <c r="BA821" s="1">
        <f t="shared" si="257"/>
        <v>0</v>
      </c>
      <c r="BB821" s="1">
        <f t="shared" si="258"/>
        <v>3</v>
      </c>
      <c r="BC821" s="21">
        <f t="shared" si="243"/>
        <v>3.8</v>
      </c>
      <c r="BD821" s="21">
        <f t="shared" si="244"/>
        <v>0.16666666666666666</v>
      </c>
      <c r="BE821" s="21">
        <f t="shared" si="245"/>
        <v>1.1666666666666667</v>
      </c>
      <c r="BF821" s="21">
        <f t="shared" si="259"/>
        <v>2.4666666666666668</v>
      </c>
      <c r="BG821" s="3" t="s">
        <v>7160</v>
      </c>
    </row>
    <row r="822" spans="1:59" ht="13" x14ac:dyDescent="0.15">
      <c r="A822" s="2">
        <v>43367.541152256948</v>
      </c>
      <c r="B822" s="3" t="s">
        <v>29</v>
      </c>
      <c r="C822" s="3" t="s">
        <v>7159</v>
      </c>
      <c r="D822" s="3" t="s">
        <v>7160</v>
      </c>
      <c r="E822" s="58" t="s">
        <v>7161</v>
      </c>
      <c r="F822" s="3" t="s">
        <v>33</v>
      </c>
      <c r="G822" s="3" t="s">
        <v>7301</v>
      </c>
      <c r="H822" s="3" t="s">
        <v>66</v>
      </c>
      <c r="I822" s="3">
        <v>2</v>
      </c>
      <c r="J822" s="3" t="s">
        <v>7302</v>
      </c>
      <c r="K822" s="3" t="s">
        <v>68</v>
      </c>
      <c r="L822" s="3">
        <v>6.5</v>
      </c>
      <c r="M822" s="3">
        <v>5</v>
      </c>
      <c r="N822" s="3" t="s">
        <v>7303</v>
      </c>
      <c r="O822" s="3">
        <v>8</v>
      </c>
      <c r="P822" s="3" t="s">
        <v>7304</v>
      </c>
      <c r="Q822" s="3">
        <v>8</v>
      </c>
      <c r="R822" s="3" t="s">
        <v>7305</v>
      </c>
      <c r="S822" s="3" t="s">
        <v>44</v>
      </c>
      <c r="T822" s="3" t="s">
        <v>7306</v>
      </c>
      <c r="U822" s="3">
        <v>4</v>
      </c>
      <c r="V822" s="3" t="s">
        <v>7307</v>
      </c>
      <c r="W822" s="3" t="s">
        <v>48</v>
      </c>
      <c r="X822" s="3" t="s">
        <v>7232</v>
      </c>
      <c r="Y822" s="3" t="s">
        <v>50</v>
      </c>
      <c r="Z822" s="3" t="s">
        <v>7308</v>
      </c>
      <c r="AA822" s="3">
        <v>2</v>
      </c>
      <c r="AB822" s="3">
        <v>85</v>
      </c>
      <c r="AC822" s="3" t="s">
        <v>7309</v>
      </c>
      <c r="AD822" s="3">
        <v>2</v>
      </c>
      <c r="AE822" s="3" t="s">
        <v>7310</v>
      </c>
      <c r="AF822" s="3">
        <v>2</v>
      </c>
      <c r="AG822" s="3" t="s">
        <v>7311</v>
      </c>
      <c r="AH822" s="3" t="s">
        <v>58</v>
      </c>
      <c r="AI822" s="3">
        <v>0</v>
      </c>
      <c r="AJ822" s="5"/>
      <c r="AK822" s="3" t="s">
        <v>111</v>
      </c>
      <c r="AL822" s="3" t="s">
        <v>7312</v>
      </c>
      <c r="AM822" s="3" t="s">
        <v>7313</v>
      </c>
      <c r="AN822" s="3"/>
      <c r="AO822" s="3"/>
      <c r="AP822" s="1">
        <f t="shared" si="246"/>
        <v>2</v>
      </c>
      <c r="AQ822" s="1">
        <f t="shared" si="247"/>
        <v>10</v>
      </c>
      <c r="AR822" s="1">
        <f t="shared" si="248"/>
        <v>8</v>
      </c>
      <c r="AS822" s="1">
        <f t="shared" si="249"/>
        <v>8</v>
      </c>
      <c r="AT822" s="1">
        <f t="shared" si="250"/>
        <v>5</v>
      </c>
      <c r="AU822" s="1">
        <f t="shared" si="251"/>
        <v>4</v>
      </c>
      <c r="AV822" s="1">
        <f t="shared" si="252"/>
        <v>0</v>
      </c>
      <c r="AW822" s="1">
        <f t="shared" si="253"/>
        <v>0</v>
      </c>
      <c r="AX822" s="1">
        <f t="shared" si="254"/>
        <v>2</v>
      </c>
      <c r="AY822" s="1">
        <f t="shared" si="255"/>
        <v>2</v>
      </c>
      <c r="AZ822" s="1">
        <f t="shared" si="256"/>
        <v>2</v>
      </c>
      <c r="BA822" s="1">
        <f t="shared" si="257"/>
        <v>0</v>
      </c>
      <c r="BB822" s="1">
        <f t="shared" si="258"/>
        <v>5</v>
      </c>
      <c r="BC822" s="21">
        <f t="shared" si="243"/>
        <v>6.6</v>
      </c>
      <c r="BD822" s="21">
        <f t="shared" si="244"/>
        <v>2</v>
      </c>
      <c r="BE822" s="21">
        <f t="shared" si="245"/>
        <v>1.3333333333333333</v>
      </c>
      <c r="BF822" s="21">
        <f t="shared" si="259"/>
        <v>4.4666666666666668</v>
      </c>
      <c r="BG822" s="3" t="s">
        <v>7160</v>
      </c>
    </row>
    <row r="823" spans="1:59" ht="13" x14ac:dyDescent="0.15">
      <c r="A823" s="2">
        <v>43367.56057663195</v>
      </c>
      <c r="B823" s="3" t="s">
        <v>29</v>
      </c>
      <c r="C823" s="3" t="s">
        <v>7159</v>
      </c>
      <c r="D823" s="3" t="s">
        <v>7160</v>
      </c>
      <c r="E823" s="58" t="s">
        <v>7161</v>
      </c>
      <c r="F823" s="3" t="s">
        <v>100</v>
      </c>
      <c r="G823" s="3" t="s">
        <v>7314</v>
      </c>
      <c r="H823" s="3" t="s">
        <v>35</v>
      </c>
      <c r="I823" s="3">
        <v>4</v>
      </c>
      <c r="J823" s="3" t="s">
        <v>7315</v>
      </c>
      <c r="K823" s="3" t="s">
        <v>68</v>
      </c>
      <c r="L823" s="3">
        <v>8</v>
      </c>
      <c r="M823" s="3">
        <v>4</v>
      </c>
      <c r="N823" s="5"/>
      <c r="O823" s="3">
        <v>8</v>
      </c>
      <c r="P823" s="3" t="s">
        <v>7316</v>
      </c>
      <c r="Q823" s="3">
        <v>9</v>
      </c>
      <c r="R823" s="3" t="s">
        <v>7317</v>
      </c>
      <c r="S823" s="3" t="s">
        <v>90</v>
      </c>
      <c r="T823" s="3" t="s">
        <v>7318</v>
      </c>
      <c r="U823" s="3">
        <v>4</v>
      </c>
      <c r="V823" s="3" t="s">
        <v>7319</v>
      </c>
      <c r="W823" s="3" t="s">
        <v>48</v>
      </c>
      <c r="X823" s="5"/>
      <c r="Y823" s="3">
        <v>2</v>
      </c>
      <c r="Z823" s="3" t="s">
        <v>7320</v>
      </c>
      <c r="AA823" s="3">
        <v>7</v>
      </c>
      <c r="AB823" s="3">
        <v>65</v>
      </c>
      <c r="AC823" s="3" t="s">
        <v>7321</v>
      </c>
      <c r="AD823" s="3">
        <v>6</v>
      </c>
      <c r="AE823" s="3" t="s">
        <v>7322</v>
      </c>
      <c r="AF823" s="3">
        <v>3</v>
      </c>
      <c r="AG823" s="3" t="s">
        <v>7323</v>
      </c>
      <c r="AH823" s="3">
        <v>6</v>
      </c>
      <c r="AI823" s="3">
        <v>6</v>
      </c>
      <c r="AJ823" s="3" t="s">
        <v>7324</v>
      </c>
      <c r="AK823" s="3">
        <v>6</v>
      </c>
      <c r="AL823" s="3" t="s">
        <v>7325</v>
      </c>
      <c r="AM823" s="3" t="s">
        <v>7326</v>
      </c>
      <c r="AN823" s="3"/>
      <c r="AO823" s="3"/>
      <c r="AP823" s="1">
        <f t="shared" si="246"/>
        <v>4</v>
      </c>
      <c r="AQ823" s="1">
        <f t="shared" si="247"/>
        <v>10</v>
      </c>
      <c r="AR823" s="1">
        <f t="shared" si="248"/>
        <v>8</v>
      </c>
      <c r="AS823" s="1">
        <f t="shared" si="249"/>
        <v>9</v>
      </c>
      <c r="AT823" s="1">
        <f t="shared" si="250"/>
        <v>0</v>
      </c>
      <c r="AU823" s="1">
        <f t="shared" si="251"/>
        <v>4</v>
      </c>
      <c r="AV823" s="1">
        <f t="shared" si="252"/>
        <v>0</v>
      </c>
      <c r="AW823" s="1">
        <f t="shared" si="253"/>
        <v>2</v>
      </c>
      <c r="AX823" s="1">
        <f t="shared" si="254"/>
        <v>7</v>
      </c>
      <c r="AY823" s="1">
        <f t="shared" si="255"/>
        <v>6</v>
      </c>
      <c r="AZ823" s="1">
        <f t="shared" si="256"/>
        <v>3</v>
      </c>
      <c r="BA823" s="1">
        <f t="shared" si="257"/>
        <v>6</v>
      </c>
      <c r="BB823" s="1">
        <f t="shared" si="258"/>
        <v>6</v>
      </c>
      <c r="BC823" s="21">
        <f t="shared" si="243"/>
        <v>6.2</v>
      </c>
      <c r="BD823" s="21">
        <f t="shared" si="244"/>
        <v>2.3333333333333335</v>
      </c>
      <c r="BE823" s="21">
        <f t="shared" si="245"/>
        <v>5.833333333333333</v>
      </c>
      <c r="BF823" s="21">
        <f t="shared" si="259"/>
        <v>5.333333333333333</v>
      </c>
      <c r="BG823" s="3" t="s">
        <v>7160</v>
      </c>
    </row>
    <row r="824" spans="1:59" ht="13" x14ac:dyDescent="0.15">
      <c r="A824" s="2">
        <v>43367.596547083333</v>
      </c>
      <c r="B824" s="3" t="s">
        <v>29</v>
      </c>
      <c r="C824" s="3" t="s">
        <v>7159</v>
      </c>
      <c r="D824" s="3" t="s">
        <v>7160</v>
      </c>
      <c r="E824" s="58" t="s">
        <v>7161</v>
      </c>
      <c r="F824" s="3" t="s">
        <v>187</v>
      </c>
      <c r="G824" s="3" t="s">
        <v>7327</v>
      </c>
      <c r="H824" s="3" t="s">
        <v>35</v>
      </c>
      <c r="I824" s="3">
        <v>6</v>
      </c>
      <c r="J824" s="3" t="s">
        <v>7328</v>
      </c>
      <c r="K824" s="3" t="s">
        <v>68</v>
      </c>
      <c r="L824" s="3">
        <v>7</v>
      </c>
      <c r="M824" s="3">
        <v>3</v>
      </c>
      <c r="N824" s="3" t="s">
        <v>7329</v>
      </c>
      <c r="O824" s="3">
        <v>9</v>
      </c>
      <c r="P824" s="3" t="s">
        <v>7330</v>
      </c>
      <c r="Q824" s="3">
        <v>8</v>
      </c>
      <c r="R824" s="3" t="s">
        <v>7331</v>
      </c>
      <c r="S824" s="3">
        <v>3</v>
      </c>
      <c r="T824" s="3" t="s">
        <v>7332</v>
      </c>
      <c r="U824" s="3" t="s">
        <v>46</v>
      </c>
      <c r="V824" s="3" t="s">
        <v>7333</v>
      </c>
      <c r="W824" s="3" t="s">
        <v>48</v>
      </c>
      <c r="X824" s="5"/>
      <c r="Y824" s="3">
        <v>1</v>
      </c>
      <c r="Z824" s="3" t="s">
        <v>7334</v>
      </c>
      <c r="AA824" s="3">
        <v>8</v>
      </c>
      <c r="AB824" s="3">
        <v>68</v>
      </c>
      <c r="AC824" s="3" t="s">
        <v>7335</v>
      </c>
      <c r="AD824" s="3">
        <v>8</v>
      </c>
      <c r="AE824" s="5"/>
      <c r="AF824" s="3">
        <v>7</v>
      </c>
      <c r="AG824" s="3" t="s">
        <v>7336</v>
      </c>
      <c r="AH824" s="3">
        <v>7</v>
      </c>
      <c r="AI824" s="3">
        <v>8</v>
      </c>
      <c r="AJ824" s="3" t="s">
        <v>7337</v>
      </c>
      <c r="AK824" s="3">
        <v>8</v>
      </c>
      <c r="AL824" s="3" t="s">
        <v>7338</v>
      </c>
      <c r="AM824" s="3" t="s">
        <v>7339</v>
      </c>
      <c r="AN824" s="3"/>
      <c r="AO824" s="3"/>
      <c r="AP824" s="1">
        <f t="shared" si="246"/>
        <v>6</v>
      </c>
      <c r="AQ824" s="1">
        <f t="shared" si="247"/>
        <v>10</v>
      </c>
      <c r="AR824" s="1">
        <f t="shared" si="248"/>
        <v>9</v>
      </c>
      <c r="AS824" s="1">
        <f t="shared" si="249"/>
        <v>8</v>
      </c>
      <c r="AT824" s="1">
        <f t="shared" si="250"/>
        <v>3</v>
      </c>
      <c r="AU824" s="1">
        <f t="shared" si="251"/>
        <v>5</v>
      </c>
      <c r="AV824" s="1">
        <f t="shared" si="252"/>
        <v>0</v>
      </c>
      <c r="AW824" s="1">
        <f t="shared" si="253"/>
        <v>1</v>
      </c>
      <c r="AX824" s="1">
        <f t="shared" si="254"/>
        <v>8</v>
      </c>
      <c r="AY824" s="1">
        <f t="shared" si="255"/>
        <v>8</v>
      </c>
      <c r="AZ824" s="1">
        <f t="shared" si="256"/>
        <v>7</v>
      </c>
      <c r="BA824" s="1">
        <f t="shared" si="257"/>
        <v>7</v>
      </c>
      <c r="BB824" s="1">
        <f t="shared" si="258"/>
        <v>8</v>
      </c>
      <c r="BC824" s="21">
        <f t="shared" si="243"/>
        <v>7.2</v>
      </c>
      <c r="BD824" s="21">
        <f t="shared" si="244"/>
        <v>2.6666666666666665</v>
      </c>
      <c r="BE824" s="21">
        <f t="shared" si="245"/>
        <v>7.5</v>
      </c>
      <c r="BF824" s="21">
        <f t="shared" si="259"/>
        <v>6.4333333333333336</v>
      </c>
      <c r="BG824" s="3" t="s">
        <v>7160</v>
      </c>
    </row>
    <row r="825" spans="1:59" ht="13" x14ac:dyDescent="0.15">
      <c r="A825" s="2">
        <v>43368.559158414355</v>
      </c>
      <c r="B825" s="3" t="s">
        <v>29</v>
      </c>
      <c r="C825" s="3" t="s">
        <v>7159</v>
      </c>
      <c r="D825" s="3" t="s">
        <v>7160</v>
      </c>
      <c r="E825" s="58" t="s">
        <v>7161</v>
      </c>
      <c r="F825" s="3" t="s">
        <v>187</v>
      </c>
      <c r="G825" s="3" t="s">
        <v>7340</v>
      </c>
      <c r="H825" s="3" t="s">
        <v>35</v>
      </c>
      <c r="I825" s="3">
        <v>1</v>
      </c>
      <c r="J825" s="3" t="s">
        <v>7341</v>
      </c>
      <c r="K825" s="3">
        <v>4</v>
      </c>
      <c r="L825" s="3">
        <v>4</v>
      </c>
      <c r="M825" s="3">
        <v>0.5</v>
      </c>
      <c r="N825" s="3" t="s">
        <v>7342</v>
      </c>
      <c r="O825" s="3">
        <v>7</v>
      </c>
      <c r="P825" s="3" t="s">
        <v>7343</v>
      </c>
      <c r="Q825" s="3">
        <v>1</v>
      </c>
      <c r="R825" s="3" t="s">
        <v>7344</v>
      </c>
      <c r="S825" s="3" t="s">
        <v>44</v>
      </c>
      <c r="T825" s="3" t="s">
        <v>7345</v>
      </c>
      <c r="U825" s="3">
        <v>6</v>
      </c>
      <c r="V825" s="3" t="s">
        <v>7346</v>
      </c>
      <c r="W825" s="3" t="s">
        <v>48</v>
      </c>
      <c r="X825" s="5"/>
      <c r="Y825" s="3" t="s">
        <v>50</v>
      </c>
      <c r="Z825" s="3" t="s">
        <v>7347</v>
      </c>
      <c r="AA825" s="3">
        <v>6</v>
      </c>
      <c r="AB825" s="3">
        <v>68</v>
      </c>
      <c r="AC825" s="3" t="s">
        <v>7348</v>
      </c>
      <c r="AD825" s="3">
        <v>7</v>
      </c>
      <c r="AE825" s="3" t="s">
        <v>7349</v>
      </c>
      <c r="AF825" s="3">
        <v>4</v>
      </c>
      <c r="AG825" s="3" t="s">
        <v>7350</v>
      </c>
      <c r="AH825" s="3">
        <v>7</v>
      </c>
      <c r="AI825" s="3">
        <v>15</v>
      </c>
      <c r="AJ825" s="3" t="s">
        <v>7351</v>
      </c>
      <c r="AK825" s="3" t="s">
        <v>111</v>
      </c>
      <c r="AL825" s="3" t="s">
        <v>7352</v>
      </c>
      <c r="AM825" s="3" t="s">
        <v>7353</v>
      </c>
      <c r="AN825" s="3"/>
      <c r="AO825" s="3"/>
      <c r="AP825" s="1">
        <f t="shared" si="246"/>
        <v>1</v>
      </c>
      <c r="AQ825" s="1">
        <f t="shared" si="247"/>
        <v>4</v>
      </c>
      <c r="AR825" s="1">
        <f t="shared" si="248"/>
        <v>7</v>
      </c>
      <c r="AS825" s="1">
        <f t="shared" si="249"/>
        <v>1</v>
      </c>
      <c r="AT825" s="1">
        <f t="shared" si="250"/>
        <v>5</v>
      </c>
      <c r="AU825" s="1">
        <f t="shared" si="251"/>
        <v>6</v>
      </c>
      <c r="AV825" s="1">
        <f t="shared" si="252"/>
        <v>0</v>
      </c>
      <c r="AW825" s="1">
        <f t="shared" si="253"/>
        <v>0</v>
      </c>
      <c r="AX825" s="1">
        <f t="shared" si="254"/>
        <v>6</v>
      </c>
      <c r="AY825" s="1">
        <f t="shared" si="255"/>
        <v>7</v>
      </c>
      <c r="AZ825" s="1">
        <f t="shared" si="256"/>
        <v>4</v>
      </c>
      <c r="BA825" s="1">
        <f t="shared" si="257"/>
        <v>7</v>
      </c>
      <c r="BB825" s="1">
        <f t="shared" si="258"/>
        <v>5</v>
      </c>
      <c r="BC825" s="21">
        <f t="shared" si="243"/>
        <v>3.6</v>
      </c>
      <c r="BD825" s="21">
        <f t="shared" si="244"/>
        <v>3</v>
      </c>
      <c r="BE825" s="21">
        <f t="shared" si="245"/>
        <v>6.166666666666667</v>
      </c>
      <c r="BF825" s="21">
        <f t="shared" si="259"/>
        <v>4.1333333333333337</v>
      </c>
      <c r="BG825" s="3" t="s">
        <v>7160</v>
      </c>
    </row>
    <row r="826" spans="1:59" ht="13" hidden="1" x14ac:dyDescent="0.15">
      <c r="A826" s="12">
        <v>43500.694996990744</v>
      </c>
      <c r="B826" s="13" t="s">
        <v>770</v>
      </c>
      <c r="C826" s="13" t="s">
        <v>7354</v>
      </c>
      <c r="D826" s="13" t="s">
        <v>7160</v>
      </c>
      <c r="E826" s="13" t="s">
        <v>7161</v>
      </c>
      <c r="F826" s="13"/>
      <c r="G826" s="13" t="s">
        <v>7355</v>
      </c>
      <c r="H826" s="13" t="s">
        <v>264</v>
      </c>
      <c r="I826" s="13">
        <v>3</v>
      </c>
      <c r="J826" s="13" t="s">
        <v>7356</v>
      </c>
      <c r="K826" s="13" t="s">
        <v>38</v>
      </c>
      <c r="L826" s="13">
        <v>190</v>
      </c>
      <c r="M826" s="13">
        <v>110</v>
      </c>
      <c r="N826" s="13" t="s">
        <v>7357</v>
      </c>
      <c r="O826" s="13">
        <v>6</v>
      </c>
      <c r="P826" s="13" t="s">
        <v>7358</v>
      </c>
      <c r="Q826" s="13" t="s">
        <v>181</v>
      </c>
      <c r="R826" s="13" t="s">
        <v>7359</v>
      </c>
      <c r="S826" s="13" t="s">
        <v>90</v>
      </c>
      <c r="T826" s="13" t="s">
        <v>7360</v>
      </c>
      <c r="U826" s="13" t="s">
        <v>91</v>
      </c>
      <c r="V826" s="13" t="s">
        <v>7361</v>
      </c>
      <c r="W826" s="13" t="s">
        <v>48</v>
      </c>
      <c r="X826" s="13" t="s">
        <v>7362</v>
      </c>
      <c r="Y826" s="13">
        <v>3</v>
      </c>
      <c r="Z826" s="13" t="s">
        <v>7363</v>
      </c>
      <c r="AA826" s="13">
        <v>7</v>
      </c>
      <c r="AB826" s="13">
        <v>68</v>
      </c>
      <c r="AC826" s="13" t="s">
        <v>7364</v>
      </c>
      <c r="AD826" s="13">
        <v>7</v>
      </c>
      <c r="AE826" s="13" t="s">
        <v>7365</v>
      </c>
      <c r="AF826" s="13" t="s">
        <v>552</v>
      </c>
      <c r="AG826" s="13" t="s">
        <v>7366</v>
      </c>
      <c r="AH826" s="13" t="s">
        <v>197</v>
      </c>
      <c r="AI826" s="13">
        <v>5</v>
      </c>
      <c r="AJ826" s="13" t="s">
        <v>7367</v>
      </c>
      <c r="AK826" s="13">
        <v>8</v>
      </c>
      <c r="AL826" s="13" t="s">
        <v>7368</v>
      </c>
      <c r="AM826" s="13" t="s">
        <v>7369</v>
      </c>
      <c r="AN826" s="13"/>
      <c r="AO826" s="13"/>
      <c r="AP826" s="1">
        <f t="shared" si="246"/>
        <v>3</v>
      </c>
      <c r="AQ826" s="1">
        <f t="shared" si="247"/>
        <v>5</v>
      </c>
      <c r="AR826" s="1">
        <f t="shared" si="248"/>
        <v>6</v>
      </c>
      <c r="AS826" s="1">
        <f t="shared" si="249"/>
        <v>0</v>
      </c>
      <c r="AT826" s="1">
        <f t="shared" si="250"/>
        <v>0</v>
      </c>
      <c r="AU826" s="1">
        <f t="shared" si="251"/>
        <v>0</v>
      </c>
      <c r="AV826" s="1">
        <f t="shared" si="252"/>
        <v>0</v>
      </c>
      <c r="AW826" s="1">
        <f t="shared" si="253"/>
        <v>3</v>
      </c>
      <c r="AX826" s="1">
        <f t="shared" si="254"/>
        <v>7</v>
      </c>
      <c r="AY826" s="1">
        <f t="shared" si="255"/>
        <v>7</v>
      </c>
      <c r="AZ826" s="1">
        <f t="shared" si="256"/>
        <v>0</v>
      </c>
      <c r="BA826" s="1">
        <f t="shared" si="257"/>
        <v>5</v>
      </c>
      <c r="BB826" s="1">
        <f t="shared" si="258"/>
        <v>8</v>
      </c>
      <c r="BC826" s="21">
        <f t="shared" si="243"/>
        <v>2.8</v>
      </c>
      <c r="BD826" s="21">
        <f t="shared" si="244"/>
        <v>0.5</v>
      </c>
      <c r="BE826" s="21">
        <f t="shared" si="245"/>
        <v>5.166666666666667</v>
      </c>
      <c r="BF826" s="21">
        <f t="shared" si="259"/>
        <v>3.3333333333333335</v>
      </c>
      <c r="BG826" s="13" t="s">
        <v>7160</v>
      </c>
    </row>
    <row r="827" spans="1:59" ht="13" x14ac:dyDescent="0.15">
      <c r="A827" s="2">
        <v>43540.938918518514</v>
      </c>
      <c r="B827" s="3" t="s">
        <v>29</v>
      </c>
      <c r="C827" s="3" t="s">
        <v>7370</v>
      </c>
      <c r="D827" s="3" t="s">
        <v>7160</v>
      </c>
      <c r="E827" s="58" t="s">
        <v>7161</v>
      </c>
      <c r="F827" s="3" t="s">
        <v>187</v>
      </c>
      <c r="G827" s="3" t="s">
        <v>7371</v>
      </c>
      <c r="H827" s="3" t="s">
        <v>264</v>
      </c>
      <c r="I827" s="3" t="s">
        <v>36</v>
      </c>
      <c r="J827" s="3" t="s">
        <v>7372</v>
      </c>
      <c r="K827" s="3">
        <v>7</v>
      </c>
      <c r="L827" s="4">
        <v>1.5</v>
      </c>
      <c r="M827" s="4">
        <v>1.3</v>
      </c>
      <c r="N827" s="3" t="s">
        <v>7373</v>
      </c>
      <c r="O827" s="3">
        <v>7</v>
      </c>
      <c r="P827" s="3" t="s">
        <v>7374</v>
      </c>
      <c r="Q827" s="3">
        <v>8</v>
      </c>
      <c r="R827" s="3" t="s">
        <v>7375</v>
      </c>
      <c r="S827" s="3" t="s">
        <v>44</v>
      </c>
      <c r="T827" s="5"/>
      <c r="U827" s="3" t="s">
        <v>46</v>
      </c>
      <c r="V827" s="5"/>
      <c r="W827" s="3" t="s">
        <v>48</v>
      </c>
      <c r="X827" s="3" t="s">
        <v>7376</v>
      </c>
      <c r="Y827" s="3">
        <v>3</v>
      </c>
      <c r="Z827" s="5"/>
      <c r="AA827" s="3">
        <v>8</v>
      </c>
      <c r="AB827" s="5"/>
      <c r="AC827" s="3" t="s">
        <v>7377</v>
      </c>
      <c r="AD827" s="3">
        <v>8</v>
      </c>
      <c r="AE827" s="5"/>
      <c r="AF827" s="3" t="s">
        <v>208</v>
      </c>
      <c r="AG827" s="3" t="s">
        <v>7378</v>
      </c>
      <c r="AH827" s="3" t="s">
        <v>197</v>
      </c>
      <c r="AI827" s="5"/>
      <c r="AJ827" s="3" t="s">
        <v>7379</v>
      </c>
      <c r="AK827" s="3">
        <v>8</v>
      </c>
      <c r="AL827" s="3" t="s">
        <v>7380</v>
      </c>
      <c r="AM827" s="5"/>
      <c r="AN827" s="3" t="s">
        <v>7381</v>
      </c>
      <c r="AO827" s="6">
        <v>0.47916666666424135</v>
      </c>
      <c r="AP827" s="1">
        <f t="shared" si="246"/>
        <v>5</v>
      </c>
      <c r="AQ827" s="1">
        <f t="shared" si="247"/>
        <v>7</v>
      </c>
      <c r="AR827" s="1">
        <f t="shared" si="248"/>
        <v>7</v>
      </c>
      <c r="AS827" s="1">
        <f t="shared" si="249"/>
        <v>8</v>
      </c>
      <c r="AT827" s="1">
        <f t="shared" si="250"/>
        <v>5</v>
      </c>
      <c r="AU827" s="1">
        <f t="shared" si="251"/>
        <v>5</v>
      </c>
      <c r="AV827" s="1">
        <f t="shared" si="252"/>
        <v>0</v>
      </c>
      <c r="AW827" s="1">
        <f t="shared" si="253"/>
        <v>3</v>
      </c>
      <c r="AX827" s="1">
        <f t="shared" si="254"/>
        <v>8</v>
      </c>
      <c r="AY827" s="1">
        <f t="shared" si="255"/>
        <v>8</v>
      </c>
      <c r="AZ827" s="1">
        <f t="shared" si="256"/>
        <v>10</v>
      </c>
      <c r="BA827" s="1">
        <f t="shared" si="257"/>
        <v>5</v>
      </c>
      <c r="BB827" s="1">
        <f t="shared" si="258"/>
        <v>8</v>
      </c>
      <c r="BC827" s="21">
        <f t="shared" si="243"/>
        <v>6.4</v>
      </c>
      <c r="BD827" s="21">
        <f t="shared" si="244"/>
        <v>3</v>
      </c>
      <c r="BE827" s="21">
        <f t="shared" si="245"/>
        <v>7.333333333333333</v>
      </c>
      <c r="BF827" s="21">
        <f t="shared" si="259"/>
        <v>6.0666666666666664</v>
      </c>
      <c r="BG827" s="3" t="s">
        <v>7160</v>
      </c>
    </row>
    <row r="828" spans="1:59" ht="13" x14ac:dyDescent="0.15">
      <c r="A828" s="2">
        <v>43542.807177048613</v>
      </c>
      <c r="B828" s="3" t="s">
        <v>29</v>
      </c>
      <c r="C828" s="3" t="s">
        <v>7370</v>
      </c>
      <c r="D828" s="3" t="s">
        <v>7160</v>
      </c>
      <c r="E828" s="58" t="s">
        <v>7161</v>
      </c>
      <c r="F828" s="3" t="s">
        <v>187</v>
      </c>
      <c r="G828" s="3" t="s">
        <v>7382</v>
      </c>
      <c r="H828" s="3" t="s">
        <v>264</v>
      </c>
      <c r="I828" s="3">
        <v>6</v>
      </c>
      <c r="J828" s="3" t="s">
        <v>7383</v>
      </c>
      <c r="K828" s="3">
        <v>8</v>
      </c>
      <c r="L828" s="4">
        <v>2.5</v>
      </c>
      <c r="M828" s="3">
        <v>2</v>
      </c>
      <c r="N828" s="3" t="s">
        <v>7384</v>
      </c>
      <c r="O828" s="3" t="s">
        <v>87</v>
      </c>
      <c r="P828" s="3" t="s">
        <v>7385</v>
      </c>
      <c r="Q828" s="3">
        <v>7</v>
      </c>
      <c r="R828" s="3" t="s">
        <v>7386</v>
      </c>
      <c r="S828" s="3" t="s">
        <v>44</v>
      </c>
      <c r="T828" s="3" t="s">
        <v>7387</v>
      </c>
      <c r="U828" s="3" t="s">
        <v>91</v>
      </c>
      <c r="V828" s="5"/>
      <c r="W828" s="3" t="s">
        <v>48</v>
      </c>
      <c r="X828" s="5"/>
      <c r="Y828" s="3" t="s">
        <v>50</v>
      </c>
      <c r="Z828" s="5"/>
      <c r="AA828" s="3">
        <v>7</v>
      </c>
      <c r="AB828" s="5"/>
      <c r="AC828" s="5"/>
      <c r="AD828" s="3">
        <v>7</v>
      </c>
      <c r="AE828" s="5"/>
      <c r="AF828" s="3" t="s">
        <v>275</v>
      </c>
      <c r="AG828" s="3" t="s">
        <v>7388</v>
      </c>
      <c r="AH828" s="3" t="s">
        <v>197</v>
      </c>
      <c r="AI828" s="3">
        <v>2</v>
      </c>
      <c r="AJ828" s="5"/>
      <c r="AK828" s="3">
        <v>8</v>
      </c>
      <c r="AL828" s="5"/>
      <c r="AM828" s="3" t="s">
        <v>7389</v>
      </c>
      <c r="AN828" s="3" t="s">
        <v>7381</v>
      </c>
      <c r="AO828" s="6">
        <v>0.66666666666424135</v>
      </c>
      <c r="AP828" s="1">
        <f t="shared" si="246"/>
        <v>6</v>
      </c>
      <c r="AQ828" s="1">
        <f t="shared" si="247"/>
        <v>8</v>
      </c>
      <c r="AR828" s="1">
        <f t="shared" si="248"/>
        <v>10</v>
      </c>
      <c r="AS828" s="1">
        <f t="shared" si="249"/>
        <v>7</v>
      </c>
      <c r="AT828" s="1">
        <f t="shared" si="250"/>
        <v>5</v>
      </c>
      <c r="AU828" s="1">
        <f t="shared" si="251"/>
        <v>0</v>
      </c>
      <c r="AV828" s="1">
        <f t="shared" si="252"/>
        <v>0</v>
      </c>
      <c r="AW828" s="1">
        <f t="shared" si="253"/>
        <v>0</v>
      </c>
      <c r="AX828" s="1">
        <f t="shared" si="254"/>
        <v>7</v>
      </c>
      <c r="AY828" s="1">
        <f t="shared" si="255"/>
        <v>7</v>
      </c>
      <c r="AZ828" s="1">
        <f t="shared" si="256"/>
        <v>0</v>
      </c>
      <c r="BA828" s="1">
        <f t="shared" si="257"/>
        <v>5</v>
      </c>
      <c r="BB828" s="1">
        <f t="shared" si="258"/>
        <v>8</v>
      </c>
      <c r="BC828" s="21">
        <f t="shared" si="243"/>
        <v>7.2</v>
      </c>
      <c r="BD828" s="21">
        <f t="shared" si="244"/>
        <v>0</v>
      </c>
      <c r="BE828" s="21">
        <f t="shared" si="245"/>
        <v>5.166666666666667</v>
      </c>
      <c r="BF828" s="21">
        <f t="shared" si="259"/>
        <v>5.4333333333333336</v>
      </c>
      <c r="BG828" s="3" t="s">
        <v>7160</v>
      </c>
    </row>
    <row r="829" spans="1:59" ht="13" x14ac:dyDescent="0.15">
      <c r="A829" s="2">
        <v>43544.816472442129</v>
      </c>
      <c r="B829" s="3" t="s">
        <v>29</v>
      </c>
      <c r="C829" s="3" t="s">
        <v>7370</v>
      </c>
      <c r="D829" s="3" t="s">
        <v>7160</v>
      </c>
      <c r="E829" s="58" t="s">
        <v>7161</v>
      </c>
      <c r="F829" s="3" t="s">
        <v>187</v>
      </c>
      <c r="G829" s="3" t="s">
        <v>7390</v>
      </c>
      <c r="H829" s="3" t="s">
        <v>35</v>
      </c>
      <c r="I829" s="3">
        <v>9</v>
      </c>
      <c r="J829" s="3" t="s">
        <v>7391</v>
      </c>
      <c r="K829" s="3">
        <v>9</v>
      </c>
      <c r="L829" s="3">
        <v>2</v>
      </c>
      <c r="M829" s="3">
        <v>2</v>
      </c>
      <c r="N829" s="3" t="s">
        <v>7392</v>
      </c>
      <c r="O829" s="3" t="s">
        <v>87</v>
      </c>
      <c r="P829" s="3" t="s">
        <v>7393</v>
      </c>
      <c r="Q829" s="3" t="s">
        <v>226</v>
      </c>
      <c r="R829" s="5"/>
      <c r="S829" s="3" t="s">
        <v>90</v>
      </c>
      <c r="T829" s="3" t="s">
        <v>7394</v>
      </c>
      <c r="U829" s="3" t="s">
        <v>91</v>
      </c>
      <c r="V829" s="5"/>
      <c r="W829" s="3" t="s">
        <v>48</v>
      </c>
      <c r="X829" s="5"/>
      <c r="Y829" s="3">
        <v>1</v>
      </c>
      <c r="Z829" s="5"/>
      <c r="AA829" s="3">
        <v>8</v>
      </c>
      <c r="AB829" s="5"/>
      <c r="AC829" s="5"/>
      <c r="AD829" s="3">
        <v>8</v>
      </c>
      <c r="AE829" s="5"/>
      <c r="AF829" s="3">
        <v>1</v>
      </c>
      <c r="AG829" s="3" t="s">
        <v>7395</v>
      </c>
      <c r="AH829" s="3" t="s">
        <v>197</v>
      </c>
      <c r="AI829" s="5"/>
      <c r="AJ829" s="3" t="s">
        <v>7396</v>
      </c>
      <c r="AK829" s="3">
        <v>4</v>
      </c>
      <c r="AL829" s="3" t="s">
        <v>7397</v>
      </c>
      <c r="AM829" s="5"/>
      <c r="AN829" s="3" t="s">
        <v>7381</v>
      </c>
      <c r="AO829" s="6">
        <v>0.47916666666424135</v>
      </c>
      <c r="AP829" s="1">
        <f t="shared" si="246"/>
        <v>9</v>
      </c>
      <c r="AQ829" s="1">
        <f t="shared" si="247"/>
        <v>9</v>
      </c>
      <c r="AR829" s="1">
        <f t="shared" si="248"/>
        <v>10</v>
      </c>
      <c r="AS829" s="1">
        <f t="shared" si="249"/>
        <v>10</v>
      </c>
      <c r="AT829" s="1">
        <f t="shared" si="250"/>
        <v>0</v>
      </c>
      <c r="AU829" s="1">
        <f t="shared" si="251"/>
        <v>0</v>
      </c>
      <c r="AV829" s="1">
        <f t="shared" si="252"/>
        <v>0</v>
      </c>
      <c r="AW829" s="1">
        <f t="shared" si="253"/>
        <v>1</v>
      </c>
      <c r="AX829" s="1">
        <f t="shared" si="254"/>
        <v>8</v>
      </c>
      <c r="AY829" s="1">
        <f t="shared" si="255"/>
        <v>8</v>
      </c>
      <c r="AZ829" s="1">
        <f t="shared" si="256"/>
        <v>1</v>
      </c>
      <c r="BA829" s="1">
        <f t="shared" si="257"/>
        <v>5</v>
      </c>
      <c r="BB829" s="1">
        <f t="shared" si="258"/>
        <v>4</v>
      </c>
      <c r="BC829" s="21">
        <f t="shared" si="243"/>
        <v>7.6</v>
      </c>
      <c r="BD829" s="21">
        <f t="shared" si="244"/>
        <v>0.16666666666666666</v>
      </c>
      <c r="BE829" s="21">
        <f t="shared" si="245"/>
        <v>5.833333333333333</v>
      </c>
      <c r="BF829" s="21">
        <f t="shared" si="259"/>
        <v>5.4</v>
      </c>
      <c r="BG829" s="3" t="s">
        <v>7160</v>
      </c>
    </row>
    <row r="830" spans="1:59" ht="13" x14ac:dyDescent="0.15">
      <c r="A830" s="2">
        <v>43559.658194039352</v>
      </c>
      <c r="B830" s="3" t="s">
        <v>29</v>
      </c>
      <c r="C830" s="3" t="s">
        <v>7420</v>
      </c>
      <c r="D830" s="3" t="s">
        <v>7160</v>
      </c>
      <c r="E830" s="58" t="s">
        <v>7161</v>
      </c>
      <c r="F830" s="3" t="s">
        <v>100</v>
      </c>
      <c r="G830" s="3" t="s">
        <v>7398</v>
      </c>
      <c r="H830" s="3" t="s">
        <v>35</v>
      </c>
      <c r="I830" s="3">
        <v>2</v>
      </c>
      <c r="J830" s="3" t="s">
        <v>7399</v>
      </c>
      <c r="K830" s="3">
        <v>6</v>
      </c>
      <c r="L830" s="4">
        <v>2.1</v>
      </c>
      <c r="M830" s="3">
        <v>0.9</v>
      </c>
      <c r="N830" s="3" t="s">
        <v>7400</v>
      </c>
      <c r="O830" s="3">
        <v>9</v>
      </c>
      <c r="P830" s="3" t="s">
        <v>7401</v>
      </c>
      <c r="Q830" s="3">
        <v>6</v>
      </c>
      <c r="R830" s="3" t="s">
        <v>7402</v>
      </c>
      <c r="S830" s="3" t="s">
        <v>90</v>
      </c>
      <c r="T830" s="5"/>
      <c r="U830" s="3">
        <v>6</v>
      </c>
      <c r="V830" s="3" t="s">
        <v>7403</v>
      </c>
      <c r="W830" s="3" t="s">
        <v>48</v>
      </c>
      <c r="X830" s="5"/>
      <c r="Y830" s="3">
        <v>2</v>
      </c>
      <c r="Z830" s="3" t="s">
        <v>7404</v>
      </c>
      <c r="AA830" s="3">
        <v>8</v>
      </c>
      <c r="AB830" s="3">
        <v>69</v>
      </c>
      <c r="AC830" s="3" t="s">
        <v>7405</v>
      </c>
      <c r="AD830" s="3">
        <v>7</v>
      </c>
      <c r="AE830" s="3" t="s">
        <v>7406</v>
      </c>
      <c r="AF830" s="3" t="s">
        <v>275</v>
      </c>
      <c r="AG830" s="5"/>
      <c r="AH830" s="3" t="s">
        <v>58</v>
      </c>
      <c r="AI830" s="3">
        <v>0</v>
      </c>
      <c r="AJ830" s="5"/>
      <c r="AK830" s="3">
        <v>6</v>
      </c>
      <c r="AL830" s="3" t="s">
        <v>7407</v>
      </c>
      <c r="AM830" s="3" t="s">
        <v>7408</v>
      </c>
      <c r="AN830" s="3" t="s">
        <v>7409</v>
      </c>
      <c r="AO830" s="6">
        <v>0.41666666666424135</v>
      </c>
      <c r="AP830" s="1">
        <f t="shared" si="246"/>
        <v>2</v>
      </c>
      <c r="AQ830" s="1">
        <f t="shared" si="247"/>
        <v>6</v>
      </c>
      <c r="AR830" s="1">
        <f t="shared" si="248"/>
        <v>9</v>
      </c>
      <c r="AS830" s="1">
        <f t="shared" si="249"/>
        <v>6</v>
      </c>
      <c r="AT830" s="1">
        <f t="shared" si="250"/>
        <v>0</v>
      </c>
      <c r="AU830" s="1">
        <f t="shared" si="251"/>
        <v>6</v>
      </c>
      <c r="AV830" s="1">
        <f t="shared" si="252"/>
        <v>0</v>
      </c>
      <c r="AW830" s="1">
        <f t="shared" si="253"/>
        <v>2</v>
      </c>
      <c r="AX830" s="1">
        <f t="shared" si="254"/>
        <v>8</v>
      </c>
      <c r="AY830" s="1">
        <f t="shared" si="255"/>
        <v>7</v>
      </c>
      <c r="AZ830" s="1">
        <f t="shared" si="256"/>
        <v>0</v>
      </c>
      <c r="BA830" s="1">
        <f t="shared" si="257"/>
        <v>0</v>
      </c>
      <c r="BB830" s="1">
        <f t="shared" si="258"/>
        <v>6</v>
      </c>
      <c r="BC830" s="21">
        <f t="shared" si="243"/>
        <v>4.5999999999999996</v>
      </c>
      <c r="BD830" s="21">
        <f t="shared" si="244"/>
        <v>3.3333333333333335</v>
      </c>
      <c r="BE830" s="21">
        <f t="shared" si="245"/>
        <v>3.8333333333333335</v>
      </c>
      <c r="BF830" s="21">
        <f t="shared" si="259"/>
        <v>4.333333333333333</v>
      </c>
      <c r="BG830" s="3" t="s">
        <v>7160</v>
      </c>
    </row>
    <row r="831" spans="1:59" ht="13" x14ac:dyDescent="0.15">
      <c r="A831" s="2">
        <v>43559.673091469907</v>
      </c>
      <c r="B831" s="3" t="s">
        <v>29</v>
      </c>
      <c r="C831" s="3" t="s">
        <v>7420</v>
      </c>
      <c r="D831" s="3" t="s">
        <v>7160</v>
      </c>
      <c r="E831" s="58" t="s">
        <v>7161</v>
      </c>
      <c r="F831" s="3" t="s">
        <v>147</v>
      </c>
      <c r="G831" s="3" t="s">
        <v>7410</v>
      </c>
      <c r="H831" s="3" t="s">
        <v>66</v>
      </c>
      <c r="I831" s="3">
        <v>9</v>
      </c>
      <c r="J831" s="3" t="s">
        <v>7411</v>
      </c>
      <c r="K831" s="3">
        <v>8</v>
      </c>
      <c r="L831" s="3">
        <v>2.6</v>
      </c>
      <c r="M831" s="3">
        <v>1.2</v>
      </c>
      <c r="N831" s="3" t="s">
        <v>7412</v>
      </c>
      <c r="O831" s="3" t="s">
        <v>87</v>
      </c>
      <c r="P831" s="5"/>
      <c r="Q831" s="3">
        <v>6</v>
      </c>
      <c r="R831" s="3" t="s">
        <v>7413</v>
      </c>
      <c r="S831" s="3">
        <v>6</v>
      </c>
      <c r="T831" s="3" t="s">
        <v>7414</v>
      </c>
      <c r="U831" s="3" t="s">
        <v>91</v>
      </c>
      <c r="V831" s="5"/>
      <c r="W831" s="3" t="s">
        <v>48</v>
      </c>
      <c r="X831" s="5"/>
      <c r="Y831" s="3">
        <v>1</v>
      </c>
      <c r="Z831" s="3" t="s">
        <v>7415</v>
      </c>
      <c r="AA831" s="3">
        <v>3</v>
      </c>
      <c r="AB831" s="3">
        <v>85</v>
      </c>
      <c r="AC831" s="3" t="s">
        <v>7416</v>
      </c>
      <c r="AD831" s="3" t="s">
        <v>54</v>
      </c>
      <c r="AE831" s="3" t="s">
        <v>7417</v>
      </c>
      <c r="AF831" s="3" t="s">
        <v>275</v>
      </c>
      <c r="AG831" s="5"/>
      <c r="AH831" s="3">
        <v>3</v>
      </c>
      <c r="AI831" s="3">
        <v>3</v>
      </c>
      <c r="AJ831" s="5"/>
      <c r="AK831" s="3">
        <v>3</v>
      </c>
      <c r="AL831" s="3" t="s">
        <v>7418</v>
      </c>
      <c r="AM831" s="3" t="s">
        <v>7419</v>
      </c>
      <c r="AN831" s="3" t="s">
        <v>7409</v>
      </c>
      <c r="AO831" s="6">
        <v>0.66666666666424135</v>
      </c>
      <c r="AP831" s="1">
        <f t="shared" si="246"/>
        <v>9</v>
      </c>
      <c r="AQ831" s="1">
        <f t="shared" si="247"/>
        <v>8</v>
      </c>
      <c r="AR831" s="1">
        <f t="shared" si="248"/>
        <v>10</v>
      </c>
      <c r="AS831" s="1">
        <f t="shared" si="249"/>
        <v>6</v>
      </c>
      <c r="AT831" s="1">
        <f t="shared" si="250"/>
        <v>6</v>
      </c>
      <c r="AU831" s="1">
        <f t="shared" si="251"/>
        <v>0</v>
      </c>
      <c r="AV831" s="1">
        <f t="shared" si="252"/>
        <v>0</v>
      </c>
      <c r="AW831" s="1">
        <f t="shared" si="253"/>
        <v>1</v>
      </c>
      <c r="AX831" s="1">
        <f t="shared" si="254"/>
        <v>3</v>
      </c>
      <c r="AY831" s="1">
        <f t="shared" si="255"/>
        <v>5</v>
      </c>
      <c r="AZ831" s="1">
        <f t="shared" si="256"/>
        <v>0</v>
      </c>
      <c r="BA831" s="1">
        <f t="shared" si="257"/>
        <v>3</v>
      </c>
      <c r="BB831" s="1">
        <f t="shared" si="258"/>
        <v>3</v>
      </c>
      <c r="BC831" s="21">
        <f t="shared" si="243"/>
        <v>7.8</v>
      </c>
      <c r="BD831" s="21">
        <f t="shared" si="244"/>
        <v>0.16666666666666666</v>
      </c>
      <c r="BE831" s="21">
        <f t="shared" si="245"/>
        <v>2.8333333333333335</v>
      </c>
      <c r="BF831" s="21">
        <f t="shared" si="259"/>
        <v>4.8</v>
      </c>
      <c r="BG831" s="3" t="s">
        <v>7160</v>
      </c>
    </row>
    <row r="832" spans="1:59" ht="13" x14ac:dyDescent="0.15">
      <c r="A832" s="2">
        <v>43559.729807060183</v>
      </c>
      <c r="B832" s="3" t="s">
        <v>29</v>
      </c>
      <c r="C832" s="3" t="s">
        <v>7420</v>
      </c>
      <c r="D832" s="3" t="s">
        <v>7160</v>
      </c>
      <c r="E832" s="58" t="s">
        <v>7161</v>
      </c>
      <c r="F832" s="3" t="s">
        <v>100</v>
      </c>
      <c r="G832" s="3" t="s">
        <v>7421</v>
      </c>
      <c r="H832" s="3" t="s">
        <v>66</v>
      </c>
      <c r="I832" s="3">
        <v>3</v>
      </c>
      <c r="J832" s="3" t="s">
        <v>7422</v>
      </c>
      <c r="K832" s="3">
        <v>6</v>
      </c>
      <c r="L832" s="4">
        <v>2.8</v>
      </c>
      <c r="M832" s="3">
        <v>0.8</v>
      </c>
      <c r="N832" s="3" t="s">
        <v>7423</v>
      </c>
      <c r="O832" s="3">
        <v>8</v>
      </c>
      <c r="P832" s="3" t="s">
        <v>7424</v>
      </c>
      <c r="Q832" s="3">
        <v>4</v>
      </c>
      <c r="R832" s="3" t="s">
        <v>7425</v>
      </c>
      <c r="S832" s="3">
        <v>6</v>
      </c>
      <c r="T832" s="3" t="s">
        <v>7426</v>
      </c>
      <c r="U832" s="3">
        <v>8</v>
      </c>
      <c r="V832" s="3" t="s">
        <v>7427</v>
      </c>
      <c r="W832" s="3">
        <v>9</v>
      </c>
      <c r="X832" s="5"/>
      <c r="Y832" s="3">
        <v>1</v>
      </c>
      <c r="Z832" s="3" t="s">
        <v>7428</v>
      </c>
      <c r="AA832" s="3">
        <v>4</v>
      </c>
      <c r="AB832" s="3">
        <v>72</v>
      </c>
      <c r="AC832" s="3" t="s">
        <v>7429</v>
      </c>
      <c r="AD832" s="3">
        <v>6</v>
      </c>
      <c r="AE832" s="5"/>
      <c r="AF832" s="3" t="s">
        <v>56</v>
      </c>
      <c r="AG832" s="5"/>
      <c r="AH832" s="3">
        <v>7</v>
      </c>
      <c r="AI832" s="3">
        <v>9</v>
      </c>
      <c r="AJ832" s="3" t="s">
        <v>7430</v>
      </c>
      <c r="AK832" s="3">
        <v>4</v>
      </c>
      <c r="AL832" s="3" t="s">
        <v>7431</v>
      </c>
      <c r="AM832" s="3" t="s">
        <v>7432</v>
      </c>
      <c r="AN832" s="3" t="s">
        <v>7409</v>
      </c>
      <c r="AO832" s="6">
        <v>0.41666666666424135</v>
      </c>
      <c r="AP832" s="1">
        <f t="shared" si="246"/>
        <v>3</v>
      </c>
      <c r="AQ832" s="1">
        <f t="shared" si="247"/>
        <v>6</v>
      </c>
      <c r="AR832" s="1">
        <f t="shared" si="248"/>
        <v>8</v>
      </c>
      <c r="AS832" s="1">
        <f t="shared" si="249"/>
        <v>4</v>
      </c>
      <c r="AT832" s="1">
        <f t="shared" si="250"/>
        <v>6</v>
      </c>
      <c r="AU832" s="1">
        <f t="shared" si="251"/>
        <v>8</v>
      </c>
      <c r="AV832" s="1">
        <f t="shared" si="252"/>
        <v>9</v>
      </c>
      <c r="AW832" s="1">
        <f t="shared" si="253"/>
        <v>1</v>
      </c>
      <c r="AX832" s="1">
        <f t="shared" si="254"/>
        <v>4</v>
      </c>
      <c r="AY832" s="1">
        <f t="shared" si="255"/>
        <v>6</v>
      </c>
      <c r="AZ832" s="1">
        <f t="shared" si="256"/>
        <v>5</v>
      </c>
      <c r="BA832" s="1">
        <f t="shared" si="257"/>
        <v>7</v>
      </c>
      <c r="BB832" s="1">
        <f t="shared" si="258"/>
        <v>4</v>
      </c>
      <c r="BC832" s="21">
        <f t="shared" si="243"/>
        <v>5.4</v>
      </c>
      <c r="BD832" s="21">
        <f t="shared" si="244"/>
        <v>7.166666666666667</v>
      </c>
      <c r="BE832" s="21">
        <f t="shared" si="245"/>
        <v>5.5</v>
      </c>
      <c r="BF832" s="21">
        <f t="shared" si="259"/>
        <v>5.6333333333333337</v>
      </c>
      <c r="BG832" s="3" t="s">
        <v>7160</v>
      </c>
    </row>
    <row r="833" spans="1:59" ht="13" x14ac:dyDescent="0.15">
      <c r="A833" s="2">
        <v>43562.472820138893</v>
      </c>
      <c r="B833" s="3" t="s">
        <v>29</v>
      </c>
      <c r="C833" s="3" t="s">
        <v>7420</v>
      </c>
      <c r="D833" s="3" t="s">
        <v>7160</v>
      </c>
      <c r="E833" s="58" t="s">
        <v>7161</v>
      </c>
      <c r="F833" s="3" t="s">
        <v>100</v>
      </c>
      <c r="G833" s="3" t="s">
        <v>7433</v>
      </c>
      <c r="H833" s="3" t="s">
        <v>35</v>
      </c>
      <c r="I833" s="3">
        <v>7</v>
      </c>
      <c r="J833" s="3" t="s">
        <v>7434</v>
      </c>
      <c r="K833" s="3">
        <v>8</v>
      </c>
      <c r="L833" s="3">
        <v>7</v>
      </c>
      <c r="M833" s="3">
        <v>1</v>
      </c>
      <c r="N833" s="3" t="s">
        <v>7435</v>
      </c>
      <c r="O833" s="3">
        <v>7</v>
      </c>
      <c r="P833" s="3" t="s">
        <v>7436</v>
      </c>
      <c r="Q833" s="3" t="s">
        <v>42</v>
      </c>
      <c r="R833" s="3" t="s">
        <v>7437</v>
      </c>
      <c r="S833" s="3">
        <v>1</v>
      </c>
      <c r="T833" s="3" t="s">
        <v>7438</v>
      </c>
      <c r="U833" s="3" t="s">
        <v>91</v>
      </c>
      <c r="V833" s="5"/>
      <c r="W833" s="3" t="s">
        <v>48</v>
      </c>
      <c r="X833" s="5"/>
      <c r="Y833" s="3">
        <v>3</v>
      </c>
      <c r="Z833" s="3" t="s">
        <v>7439</v>
      </c>
      <c r="AA833" s="3" t="s">
        <v>291</v>
      </c>
      <c r="AB833" s="3">
        <v>40</v>
      </c>
      <c r="AC833" s="5"/>
      <c r="AD833" s="3">
        <v>9</v>
      </c>
      <c r="AE833" s="3" t="s">
        <v>7440</v>
      </c>
      <c r="AF833" s="3">
        <v>7</v>
      </c>
      <c r="AG833" s="3" t="s">
        <v>7441</v>
      </c>
      <c r="AH833" s="3" t="s">
        <v>197</v>
      </c>
      <c r="AI833" s="3">
        <v>1</v>
      </c>
      <c r="AJ833" s="3" t="s">
        <v>7442</v>
      </c>
      <c r="AK833" s="3" t="s">
        <v>60</v>
      </c>
      <c r="AL833" s="3" t="s">
        <v>7443</v>
      </c>
      <c r="AM833" s="3" t="s">
        <v>7444</v>
      </c>
      <c r="AN833" s="3" t="s">
        <v>7409</v>
      </c>
      <c r="AO833" s="6">
        <v>0.47916666666424135</v>
      </c>
      <c r="AP833" s="1">
        <f t="shared" si="246"/>
        <v>7</v>
      </c>
      <c r="AQ833" s="1">
        <f t="shared" si="247"/>
        <v>8</v>
      </c>
      <c r="AR833" s="1">
        <f t="shared" si="248"/>
        <v>7</v>
      </c>
      <c r="AS833" s="1">
        <f t="shared" si="249"/>
        <v>5</v>
      </c>
      <c r="AT833" s="1">
        <f t="shared" si="250"/>
        <v>1</v>
      </c>
      <c r="AU833" s="1">
        <f t="shared" si="251"/>
        <v>0</v>
      </c>
      <c r="AV833" s="1">
        <f t="shared" si="252"/>
        <v>0</v>
      </c>
      <c r="AW833" s="1">
        <f t="shared" si="253"/>
        <v>3</v>
      </c>
      <c r="AX833" s="1">
        <f t="shared" si="254"/>
        <v>10</v>
      </c>
      <c r="AY833" s="1">
        <f t="shared" si="255"/>
        <v>9</v>
      </c>
      <c r="AZ833" s="1">
        <f t="shared" si="256"/>
        <v>7</v>
      </c>
      <c r="BA833" s="1">
        <f t="shared" si="257"/>
        <v>5</v>
      </c>
      <c r="BB833" s="1">
        <f t="shared" si="258"/>
        <v>10</v>
      </c>
      <c r="BC833" s="21">
        <f t="shared" si="243"/>
        <v>5.6</v>
      </c>
      <c r="BD833" s="21">
        <f t="shared" si="244"/>
        <v>0.5</v>
      </c>
      <c r="BE833" s="21">
        <f t="shared" si="245"/>
        <v>7.666666666666667</v>
      </c>
      <c r="BF833" s="21">
        <f t="shared" si="259"/>
        <v>5.4333333333333336</v>
      </c>
      <c r="BG833" s="3" t="s">
        <v>7160</v>
      </c>
    </row>
    <row r="834" spans="1:59" ht="13" x14ac:dyDescent="0.15">
      <c r="A834" s="2">
        <v>43562.594705578704</v>
      </c>
      <c r="B834" s="3" t="s">
        <v>29</v>
      </c>
      <c r="C834" s="3" t="s">
        <v>7420</v>
      </c>
      <c r="D834" s="3" t="s">
        <v>7160</v>
      </c>
      <c r="E834" s="58" t="s">
        <v>7161</v>
      </c>
      <c r="F834" s="3" t="s">
        <v>187</v>
      </c>
      <c r="G834" s="3" t="s">
        <v>7445</v>
      </c>
      <c r="H834" s="3" t="s">
        <v>264</v>
      </c>
      <c r="I834" s="3">
        <v>2</v>
      </c>
      <c r="J834" s="3" t="s">
        <v>7446</v>
      </c>
      <c r="K834" s="3">
        <v>4</v>
      </c>
      <c r="L834" s="3">
        <v>2.5</v>
      </c>
      <c r="M834" s="3">
        <v>0.75</v>
      </c>
      <c r="N834" s="3" t="s">
        <v>7447</v>
      </c>
      <c r="O834" s="3">
        <v>6</v>
      </c>
      <c r="P834" s="3" t="s">
        <v>7448</v>
      </c>
      <c r="Q834" s="3" t="s">
        <v>42</v>
      </c>
      <c r="R834" s="3" t="s">
        <v>7449</v>
      </c>
      <c r="S834" s="3" t="s">
        <v>90</v>
      </c>
      <c r="T834" s="5"/>
      <c r="U834" s="3" t="s">
        <v>91</v>
      </c>
      <c r="V834" s="5"/>
      <c r="W834" s="3" t="s">
        <v>48</v>
      </c>
      <c r="X834" s="5"/>
      <c r="Y834" s="3">
        <v>2</v>
      </c>
      <c r="Z834" s="3" t="s">
        <v>7450</v>
      </c>
      <c r="AA834" s="3" t="s">
        <v>291</v>
      </c>
      <c r="AB834" s="3">
        <v>54</v>
      </c>
      <c r="AC834" s="3" t="s">
        <v>7451</v>
      </c>
      <c r="AD834" s="3" t="s">
        <v>343</v>
      </c>
      <c r="AE834" s="5"/>
      <c r="AF834" s="3" t="s">
        <v>275</v>
      </c>
      <c r="AG834" s="3" t="s">
        <v>7452</v>
      </c>
      <c r="AH834" s="3">
        <v>2</v>
      </c>
      <c r="AI834" s="3">
        <v>1</v>
      </c>
      <c r="AJ834" s="5"/>
      <c r="AK834" s="3">
        <v>7</v>
      </c>
      <c r="AL834" s="3" t="s">
        <v>7453</v>
      </c>
      <c r="AM834" s="3" t="s">
        <v>7454</v>
      </c>
      <c r="AN834" s="3" t="s">
        <v>7409</v>
      </c>
      <c r="AO834" s="6">
        <v>0.66666666666424135</v>
      </c>
      <c r="AP834" s="1">
        <f t="shared" si="246"/>
        <v>2</v>
      </c>
      <c r="AQ834" s="1">
        <f t="shared" si="247"/>
        <v>4</v>
      </c>
      <c r="AR834" s="1">
        <f t="shared" si="248"/>
        <v>6</v>
      </c>
      <c r="AS834" s="1">
        <f t="shared" si="249"/>
        <v>5</v>
      </c>
      <c r="AT834" s="1">
        <f t="shared" si="250"/>
        <v>0</v>
      </c>
      <c r="AU834" s="1">
        <f t="shared" si="251"/>
        <v>0</v>
      </c>
      <c r="AV834" s="1">
        <f t="shared" si="252"/>
        <v>0</v>
      </c>
      <c r="AW834" s="1">
        <f t="shared" si="253"/>
        <v>2</v>
      </c>
      <c r="AX834" s="1">
        <f t="shared" si="254"/>
        <v>10</v>
      </c>
      <c r="AY834" s="1">
        <f t="shared" si="255"/>
        <v>10</v>
      </c>
      <c r="AZ834" s="1">
        <f t="shared" si="256"/>
        <v>0</v>
      </c>
      <c r="BA834" s="1">
        <f t="shared" si="257"/>
        <v>2</v>
      </c>
      <c r="BB834" s="1">
        <f t="shared" si="258"/>
        <v>7</v>
      </c>
      <c r="BC834" s="21">
        <f t="shared" si="243"/>
        <v>3.4</v>
      </c>
      <c r="BD834" s="21">
        <f t="shared" si="244"/>
        <v>0.33333333333333331</v>
      </c>
      <c r="BE834" s="21">
        <f t="shared" si="245"/>
        <v>5.666666666666667</v>
      </c>
      <c r="BF834" s="21">
        <f t="shared" si="259"/>
        <v>3.6</v>
      </c>
      <c r="BG834" s="3" t="s">
        <v>7160</v>
      </c>
    </row>
    <row r="835" spans="1:59" ht="13" x14ac:dyDescent="0.15">
      <c r="A835" s="2">
        <v>43562.642102245372</v>
      </c>
      <c r="B835" s="3" t="s">
        <v>29</v>
      </c>
      <c r="C835" s="3" t="s">
        <v>7420</v>
      </c>
      <c r="D835" s="3" t="s">
        <v>7160</v>
      </c>
      <c r="E835" s="58" t="s">
        <v>7161</v>
      </c>
      <c r="F835" s="3" t="s">
        <v>187</v>
      </c>
      <c r="G835" s="3" t="s">
        <v>7455</v>
      </c>
      <c r="H835" s="3" t="s">
        <v>35</v>
      </c>
      <c r="I835" s="3">
        <v>7</v>
      </c>
      <c r="J835" s="3" t="s">
        <v>7456</v>
      </c>
      <c r="K835" s="3">
        <v>8</v>
      </c>
      <c r="L835" s="3">
        <v>2</v>
      </c>
      <c r="M835" s="3">
        <v>1</v>
      </c>
      <c r="N835" s="3" t="s">
        <v>7457</v>
      </c>
      <c r="O835" s="3">
        <v>9</v>
      </c>
      <c r="P835" s="3" t="s">
        <v>7458</v>
      </c>
      <c r="Q835" s="3">
        <v>7</v>
      </c>
      <c r="R835" s="3" t="s">
        <v>7459</v>
      </c>
      <c r="S835" s="3">
        <v>9</v>
      </c>
      <c r="T835" s="3" t="s">
        <v>7460</v>
      </c>
      <c r="U835" s="3">
        <v>6</v>
      </c>
      <c r="V835" s="3" t="s">
        <v>7461</v>
      </c>
      <c r="W835" s="3" t="s">
        <v>48</v>
      </c>
      <c r="X835" s="5"/>
      <c r="Y835" s="3">
        <v>3</v>
      </c>
      <c r="Z835" s="3" t="s">
        <v>7462</v>
      </c>
      <c r="AA835" s="3">
        <v>6</v>
      </c>
      <c r="AB835" s="3">
        <v>68</v>
      </c>
      <c r="AC835" s="3" t="s">
        <v>7463</v>
      </c>
      <c r="AD835" s="3">
        <v>6</v>
      </c>
      <c r="AE835" s="3" t="s">
        <v>7464</v>
      </c>
      <c r="AF835" s="3" t="s">
        <v>275</v>
      </c>
      <c r="AG835" s="5"/>
      <c r="AH835" s="3" t="s">
        <v>197</v>
      </c>
      <c r="AI835" s="3">
        <v>2</v>
      </c>
      <c r="AJ835" s="3" t="s">
        <v>7465</v>
      </c>
      <c r="AK835" s="3" t="s">
        <v>111</v>
      </c>
      <c r="AL835" s="5"/>
      <c r="AM835" s="3" t="s">
        <v>7466</v>
      </c>
      <c r="AN835" s="3" t="s">
        <v>7409</v>
      </c>
      <c r="AO835" s="6">
        <v>0.52083333333575865</v>
      </c>
      <c r="AP835" s="1">
        <f t="shared" si="246"/>
        <v>7</v>
      </c>
      <c r="AQ835" s="1">
        <f t="shared" si="247"/>
        <v>8</v>
      </c>
      <c r="AR835" s="1">
        <f t="shared" si="248"/>
        <v>9</v>
      </c>
      <c r="AS835" s="1">
        <f t="shared" si="249"/>
        <v>7</v>
      </c>
      <c r="AT835" s="1">
        <f t="shared" si="250"/>
        <v>9</v>
      </c>
      <c r="AU835" s="1">
        <f t="shared" si="251"/>
        <v>6</v>
      </c>
      <c r="AV835" s="1">
        <f t="shared" si="252"/>
        <v>0</v>
      </c>
      <c r="AW835" s="1">
        <f t="shared" si="253"/>
        <v>3</v>
      </c>
      <c r="AX835" s="1">
        <f t="shared" si="254"/>
        <v>6</v>
      </c>
      <c r="AY835" s="1">
        <f t="shared" si="255"/>
        <v>6</v>
      </c>
      <c r="AZ835" s="1">
        <f t="shared" si="256"/>
        <v>0</v>
      </c>
      <c r="BA835" s="1">
        <f t="shared" si="257"/>
        <v>5</v>
      </c>
      <c r="BB835" s="1">
        <f t="shared" si="258"/>
        <v>5</v>
      </c>
      <c r="BC835" s="21">
        <f t="shared" ref="BC835:BC878" si="260">((AP835*3)+(AQ835*3)+(AR835*3)+(AS835*3)+(AT835*3))/15</f>
        <v>8</v>
      </c>
      <c r="BD835" s="21">
        <f t="shared" ref="BD835:BD878" si="261">((AU835*3)+(AV835*2)+(AW835*1))/6</f>
        <v>3.5</v>
      </c>
      <c r="BE835" s="21">
        <f t="shared" ref="BE835:BE878" si="262">((AX835*2)+(AY835*1)+(AZ835*1)+(BA835*2))/6</f>
        <v>4.666666666666667</v>
      </c>
      <c r="BF835" s="21">
        <f t="shared" si="259"/>
        <v>6.1333333333333337</v>
      </c>
      <c r="BG835" s="3" t="s">
        <v>7160</v>
      </c>
    </row>
    <row r="836" spans="1:59" ht="13" x14ac:dyDescent="0.15">
      <c r="A836" s="2">
        <v>43562.654781840276</v>
      </c>
      <c r="B836" s="3" t="s">
        <v>29</v>
      </c>
      <c r="C836" s="3" t="s">
        <v>7420</v>
      </c>
      <c r="D836" s="3" t="s">
        <v>7160</v>
      </c>
      <c r="E836" s="58" t="s">
        <v>7161</v>
      </c>
      <c r="F836" s="3" t="s">
        <v>100</v>
      </c>
      <c r="G836" s="3" t="s">
        <v>7467</v>
      </c>
      <c r="H836" s="3" t="s">
        <v>35</v>
      </c>
      <c r="I836" s="3">
        <v>6</v>
      </c>
      <c r="J836" s="3" t="s">
        <v>7468</v>
      </c>
      <c r="K836" s="3">
        <v>4</v>
      </c>
      <c r="L836" s="4">
        <v>1.1000000000000001</v>
      </c>
      <c r="M836" s="4">
        <v>1.1000000000000001</v>
      </c>
      <c r="N836" s="3" t="s">
        <v>7469</v>
      </c>
      <c r="O836" s="3">
        <v>7</v>
      </c>
      <c r="P836" s="3" t="s">
        <v>7470</v>
      </c>
      <c r="Q836" s="3">
        <v>7</v>
      </c>
      <c r="R836" s="3" t="s">
        <v>7471</v>
      </c>
      <c r="S836" s="3">
        <v>8</v>
      </c>
      <c r="T836" s="3" t="s">
        <v>7472</v>
      </c>
      <c r="U836" s="3" t="s">
        <v>91</v>
      </c>
      <c r="V836" s="5"/>
      <c r="W836" s="3" t="s">
        <v>48</v>
      </c>
      <c r="X836" s="5"/>
      <c r="Y836" s="3">
        <v>3</v>
      </c>
      <c r="Z836" s="3" t="s">
        <v>7473</v>
      </c>
      <c r="AA836" s="3" t="s">
        <v>52</v>
      </c>
      <c r="AB836" s="3">
        <v>71</v>
      </c>
      <c r="AC836" s="3" t="s">
        <v>7474</v>
      </c>
      <c r="AD836" s="3">
        <v>6</v>
      </c>
      <c r="AE836" s="3" t="s">
        <v>7474</v>
      </c>
      <c r="AF836" s="3" t="s">
        <v>275</v>
      </c>
      <c r="AG836" s="5"/>
      <c r="AH836" s="3">
        <v>4</v>
      </c>
      <c r="AI836" s="3">
        <v>2</v>
      </c>
      <c r="AJ836" s="3" t="s">
        <v>7475</v>
      </c>
      <c r="AK836" s="3">
        <v>8</v>
      </c>
      <c r="AL836" s="3" t="s">
        <v>7476</v>
      </c>
      <c r="AM836" s="3" t="s">
        <v>7477</v>
      </c>
      <c r="AN836" s="3" t="s">
        <v>7409</v>
      </c>
      <c r="AO836" s="6">
        <v>0.52083333333575865</v>
      </c>
      <c r="AP836" s="1">
        <f t="shared" si="246"/>
        <v>6</v>
      </c>
      <c r="AQ836" s="1">
        <f t="shared" si="247"/>
        <v>4</v>
      </c>
      <c r="AR836" s="1">
        <f t="shared" si="248"/>
        <v>7</v>
      </c>
      <c r="AS836" s="1">
        <f t="shared" si="249"/>
        <v>7</v>
      </c>
      <c r="AT836" s="1">
        <f t="shared" si="250"/>
        <v>8</v>
      </c>
      <c r="AU836" s="1">
        <f t="shared" si="251"/>
        <v>0</v>
      </c>
      <c r="AV836" s="1">
        <f t="shared" si="252"/>
        <v>0</v>
      </c>
      <c r="AW836" s="1">
        <f t="shared" si="253"/>
        <v>3</v>
      </c>
      <c r="AX836" s="1">
        <f t="shared" si="254"/>
        <v>5</v>
      </c>
      <c r="AY836" s="1">
        <f t="shared" si="255"/>
        <v>6</v>
      </c>
      <c r="AZ836" s="1">
        <f t="shared" si="256"/>
        <v>0</v>
      </c>
      <c r="BA836" s="1">
        <f t="shared" si="257"/>
        <v>4</v>
      </c>
      <c r="BB836" s="1">
        <f t="shared" si="258"/>
        <v>8</v>
      </c>
      <c r="BC836" s="21">
        <f t="shared" si="260"/>
        <v>6.4</v>
      </c>
      <c r="BD836" s="21">
        <f t="shared" si="261"/>
        <v>0.5</v>
      </c>
      <c r="BE836" s="21">
        <f t="shared" si="262"/>
        <v>4</v>
      </c>
      <c r="BF836" s="21">
        <f t="shared" si="259"/>
        <v>4.9000000000000004</v>
      </c>
      <c r="BG836" s="3" t="s">
        <v>7160</v>
      </c>
    </row>
    <row r="837" spans="1:59" ht="13" x14ac:dyDescent="0.15">
      <c r="A837" s="2">
        <v>43563.684844560186</v>
      </c>
      <c r="B837" s="3" t="s">
        <v>29</v>
      </c>
      <c r="C837" s="3" t="s">
        <v>7370</v>
      </c>
      <c r="D837" s="3" t="s">
        <v>7160</v>
      </c>
      <c r="E837" s="58" t="s">
        <v>7161</v>
      </c>
      <c r="F837" s="3" t="s">
        <v>315</v>
      </c>
      <c r="G837" s="3" t="s">
        <v>7478</v>
      </c>
      <c r="H837" s="3" t="s">
        <v>66</v>
      </c>
      <c r="I837" s="3" t="s">
        <v>36</v>
      </c>
      <c r="J837" s="3" t="s">
        <v>7479</v>
      </c>
      <c r="K837" s="3" t="s">
        <v>38</v>
      </c>
      <c r="L837" s="4">
        <v>1.8</v>
      </c>
      <c r="M837" s="4">
        <v>1.5</v>
      </c>
      <c r="N837" s="3" t="s">
        <v>7480</v>
      </c>
      <c r="O837" s="3">
        <v>8</v>
      </c>
      <c r="P837" s="5"/>
      <c r="Q837" s="3">
        <v>7</v>
      </c>
      <c r="R837" s="3" t="s">
        <v>7481</v>
      </c>
      <c r="S837" s="3" t="s">
        <v>90</v>
      </c>
      <c r="T837" s="3" t="s">
        <v>7482</v>
      </c>
      <c r="U837" s="3" t="s">
        <v>46</v>
      </c>
      <c r="V837" s="5"/>
      <c r="W837" s="3" t="s">
        <v>74</v>
      </c>
      <c r="X837" s="5"/>
      <c r="Y837" s="3" t="s">
        <v>92</v>
      </c>
      <c r="Z837" s="5"/>
      <c r="AA837" s="3" t="s">
        <v>52</v>
      </c>
      <c r="AB837" s="5"/>
      <c r="AC837" s="5"/>
      <c r="AD837" s="3">
        <v>2</v>
      </c>
      <c r="AE837" s="5"/>
      <c r="AF837" s="3" t="s">
        <v>56</v>
      </c>
      <c r="AG837" s="5"/>
      <c r="AH837" s="3">
        <v>3</v>
      </c>
      <c r="AI837" s="3">
        <v>2</v>
      </c>
      <c r="AJ837" s="3" t="s">
        <v>7483</v>
      </c>
      <c r="AK837" s="3" t="s">
        <v>111</v>
      </c>
      <c r="AL837" s="3" t="s">
        <v>7484</v>
      </c>
      <c r="AM837" s="3" t="s">
        <v>7485</v>
      </c>
      <c r="AN837" s="3" t="s">
        <v>7381</v>
      </c>
      <c r="AO837" s="6">
        <v>0.47916666666424135</v>
      </c>
      <c r="AP837" s="1">
        <f t="shared" si="246"/>
        <v>5</v>
      </c>
      <c r="AQ837" s="1">
        <f t="shared" si="247"/>
        <v>5</v>
      </c>
      <c r="AR837" s="1">
        <f t="shared" si="248"/>
        <v>8</v>
      </c>
      <c r="AS837" s="1">
        <f t="shared" si="249"/>
        <v>7</v>
      </c>
      <c r="AT837" s="1">
        <f t="shared" si="250"/>
        <v>0</v>
      </c>
      <c r="AU837" s="1">
        <f t="shared" si="251"/>
        <v>5</v>
      </c>
      <c r="AV837" s="1">
        <f t="shared" si="252"/>
        <v>5</v>
      </c>
      <c r="AW837" s="1">
        <f t="shared" si="253"/>
        <v>5</v>
      </c>
      <c r="AX837" s="1">
        <f t="shared" si="254"/>
        <v>5</v>
      </c>
      <c r="AY837" s="1">
        <f t="shared" si="255"/>
        <v>2</v>
      </c>
      <c r="AZ837" s="1">
        <f t="shared" si="256"/>
        <v>5</v>
      </c>
      <c r="BA837" s="1">
        <f t="shared" si="257"/>
        <v>3</v>
      </c>
      <c r="BB837" s="1">
        <f t="shared" si="258"/>
        <v>5</v>
      </c>
      <c r="BC837" s="21">
        <f t="shared" si="260"/>
        <v>5</v>
      </c>
      <c r="BD837" s="21">
        <f t="shared" si="261"/>
        <v>5</v>
      </c>
      <c r="BE837" s="21">
        <f t="shared" si="262"/>
        <v>3.8333333333333335</v>
      </c>
      <c r="BF837" s="21">
        <f t="shared" si="259"/>
        <v>4.7666666666666666</v>
      </c>
      <c r="BG837" s="3" t="s">
        <v>7160</v>
      </c>
    </row>
    <row r="838" spans="1:59" ht="13" x14ac:dyDescent="0.15">
      <c r="A838" s="2">
        <v>43563.691860983796</v>
      </c>
      <c r="B838" s="3" t="s">
        <v>29</v>
      </c>
      <c r="C838" s="3" t="s">
        <v>7370</v>
      </c>
      <c r="D838" s="3" t="s">
        <v>7160</v>
      </c>
      <c r="E838" s="58" t="s">
        <v>7161</v>
      </c>
      <c r="F838" s="3" t="s">
        <v>187</v>
      </c>
      <c r="G838" s="3" t="s">
        <v>7486</v>
      </c>
      <c r="H838" s="3" t="s">
        <v>35</v>
      </c>
      <c r="I838" s="3">
        <v>1</v>
      </c>
      <c r="J838" s="3" t="s">
        <v>7487</v>
      </c>
      <c r="K838" s="3">
        <v>4</v>
      </c>
      <c r="L838" s="4">
        <v>1.5</v>
      </c>
      <c r="M838" s="4">
        <v>1.2</v>
      </c>
      <c r="N838" s="3" t="s">
        <v>7488</v>
      </c>
      <c r="O838" s="3">
        <v>7</v>
      </c>
      <c r="P838" s="3" t="s">
        <v>7489</v>
      </c>
      <c r="Q838" s="3" t="s">
        <v>181</v>
      </c>
      <c r="R838" s="3" t="s">
        <v>7490</v>
      </c>
      <c r="S838" s="3" t="s">
        <v>44</v>
      </c>
      <c r="T838" s="5"/>
      <c r="U838" s="3" t="s">
        <v>91</v>
      </c>
      <c r="V838" s="5"/>
      <c r="W838" s="3" t="s">
        <v>48</v>
      </c>
      <c r="X838" s="5"/>
      <c r="Y838" s="3">
        <v>2</v>
      </c>
      <c r="Z838" s="5"/>
      <c r="AA838" s="3">
        <v>6</v>
      </c>
      <c r="AB838" s="5"/>
      <c r="AC838" s="3" t="s">
        <v>7491</v>
      </c>
      <c r="AD838" s="3">
        <v>2</v>
      </c>
      <c r="AE838" s="5"/>
      <c r="AF838" s="3" t="s">
        <v>56</v>
      </c>
      <c r="AG838" s="5"/>
      <c r="AH838" s="3" t="s">
        <v>197</v>
      </c>
      <c r="AI838" s="5"/>
      <c r="AJ838" s="3" t="s">
        <v>7492</v>
      </c>
      <c r="AK838" s="3">
        <v>8</v>
      </c>
      <c r="AL838" s="3" t="s">
        <v>7493</v>
      </c>
      <c r="AM838" s="3" t="s">
        <v>7494</v>
      </c>
      <c r="AN838" s="3" t="s">
        <v>7381</v>
      </c>
      <c r="AO838" s="6">
        <v>0.54166666666424135</v>
      </c>
      <c r="AP838" s="1">
        <f t="shared" si="246"/>
        <v>1</v>
      </c>
      <c r="AQ838" s="1">
        <f t="shared" si="247"/>
        <v>4</v>
      </c>
      <c r="AR838" s="1">
        <f t="shared" si="248"/>
        <v>7</v>
      </c>
      <c r="AS838" s="1">
        <f t="shared" si="249"/>
        <v>0</v>
      </c>
      <c r="AT838" s="1">
        <f t="shared" si="250"/>
        <v>5</v>
      </c>
      <c r="AU838" s="1">
        <f t="shared" si="251"/>
        <v>0</v>
      </c>
      <c r="AV838" s="1">
        <f t="shared" si="252"/>
        <v>0</v>
      </c>
      <c r="AW838" s="1">
        <f t="shared" si="253"/>
        <v>2</v>
      </c>
      <c r="AX838" s="1">
        <f t="shared" si="254"/>
        <v>6</v>
      </c>
      <c r="AY838" s="1">
        <f t="shared" si="255"/>
        <v>2</v>
      </c>
      <c r="AZ838" s="1">
        <f t="shared" si="256"/>
        <v>5</v>
      </c>
      <c r="BA838" s="1">
        <f t="shared" si="257"/>
        <v>5</v>
      </c>
      <c r="BB838" s="1">
        <f t="shared" si="258"/>
        <v>8</v>
      </c>
      <c r="BC838" s="21">
        <f t="shared" si="260"/>
        <v>3.4</v>
      </c>
      <c r="BD838" s="21">
        <f t="shared" si="261"/>
        <v>0.33333333333333331</v>
      </c>
      <c r="BE838" s="21">
        <f t="shared" si="262"/>
        <v>4.833333333333333</v>
      </c>
      <c r="BF838" s="21">
        <f t="shared" si="259"/>
        <v>3.5333333333333332</v>
      </c>
      <c r="BG838" s="3" t="s">
        <v>7160</v>
      </c>
    </row>
    <row r="839" spans="1:59" ht="13" x14ac:dyDescent="0.15">
      <c r="A839" s="2">
        <v>43563.700225821754</v>
      </c>
      <c r="B839" s="3" t="s">
        <v>29</v>
      </c>
      <c r="C839" s="3" t="s">
        <v>7370</v>
      </c>
      <c r="D839" s="3" t="s">
        <v>7160</v>
      </c>
      <c r="E839" s="58" t="s">
        <v>7161</v>
      </c>
      <c r="F839" s="3" t="s">
        <v>187</v>
      </c>
      <c r="G839" s="3" t="s">
        <v>7495</v>
      </c>
      <c r="H839" s="3" t="s">
        <v>66</v>
      </c>
      <c r="I839" s="3" t="s">
        <v>36</v>
      </c>
      <c r="J839" s="3" t="s">
        <v>7496</v>
      </c>
      <c r="K839" s="3" t="s">
        <v>38</v>
      </c>
      <c r="L839" s="3">
        <v>2</v>
      </c>
      <c r="M839" s="4">
        <v>1.5</v>
      </c>
      <c r="N839" s="3" t="s">
        <v>7497</v>
      </c>
      <c r="O839" s="3">
        <v>8</v>
      </c>
      <c r="P839" s="3" t="s">
        <v>7498</v>
      </c>
      <c r="Q839" s="3">
        <v>7</v>
      </c>
      <c r="R839" s="5"/>
      <c r="S839" s="3">
        <v>2</v>
      </c>
      <c r="T839" s="3" t="s">
        <v>7499</v>
      </c>
      <c r="U839" s="3" t="s">
        <v>46</v>
      </c>
      <c r="V839" s="3" t="s">
        <v>7500</v>
      </c>
      <c r="W839" s="3" t="s">
        <v>48</v>
      </c>
      <c r="X839" s="5"/>
      <c r="Y839" s="3" t="s">
        <v>92</v>
      </c>
      <c r="Z839" s="3" t="s">
        <v>7501</v>
      </c>
      <c r="AA839" s="3" t="s">
        <v>52</v>
      </c>
      <c r="AB839" s="5"/>
      <c r="AC839" s="3" t="s">
        <v>7502</v>
      </c>
      <c r="AD839" s="3" t="s">
        <v>54</v>
      </c>
      <c r="AE839" s="5"/>
      <c r="AF839" s="3" t="s">
        <v>208</v>
      </c>
      <c r="AG839" s="3" t="s">
        <v>7503</v>
      </c>
      <c r="AH839" s="3" t="s">
        <v>197</v>
      </c>
      <c r="AI839" s="5"/>
      <c r="AJ839" s="3" t="s">
        <v>7504</v>
      </c>
      <c r="AK839" s="3" t="s">
        <v>60</v>
      </c>
      <c r="AL839" s="3" t="s">
        <v>7505</v>
      </c>
      <c r="AM839" s="3" t="s">
        <v>7506</v>
      </c>
      <c r="AN839" s="3" t="s">
        <v>7381</v>
      </c>
      <c r="AO839" s="6">
        <v>0.66666666666424135</v>
      </c>
      <c r="AP839" s="1">
        <f t="shared" si="246"/>
        <v>5</v>
      </c>
      <c r="AQ839" s="1">
        <f t="shared" si="247"/>
        <v>5</v>
      </c>
      <c r="AR839" s="1">
        <f t="shared" si="248"/>
        <v>8</v>
      </c>
      <c r="AS839" s="1">
        <f t="shared" si="249"/>
        <v>7</v>
      </c>
      <c r="AT839" s="1">
        <f t="shared" si="250"/>
        <v>2</v>
      </c>
      <c r="AU839" s="1">
        <f t="shared" si="251"/>
        <v>5</v>
      </c>
      <c r="AV839" s="1">
        <f t="shared" si="252"/>
        <v>0</v>
      </c>
      <c r="AW839" s="1">
        <f t="shared" si="253"/>
        <v>5</v>
      </c>
      <c r="AX839" s="1">
        <f t="shared" si="254"/>
        <v>5</v>
      </c>
      <c r="AY839" s="1">
        <f t="shared" si="255"/>
        <v>5</v>
      </c>
      <c r="AZ839" s="1">
        <f t="shared" si="256"/>
        <v>10</v>
      </c>
      <c r="BA839" s="1">
        <f t="shared" si="257"/>
        <v>5</v>
      </c>
      <c r="BB839" s="1">
        <f t="shared" si="258"/>
        <v>10</v>
      </c>
      <c r="BC839" s="21">
        <f t="shared" si="260"/>
        <v>5.4</v>
      </c>
      <c r="BD839" s="21">
        <f t="shared" si="261"/>
        <v>3.3333333333333335</v>
      </c>
      <c r="BE839" s="21">
        <f t="shared" si="262"/>
        <v>5.833333333333333</v>
      </c>
      <c r="BF839" s="21">
        <f t="shared" si="259"/>
        <v>5.5333333333333332</v>
      </c>
      <c r="BG839" s="3" t="s">
        <v>7160</v>
      </c>
    </row>
    <row r="840" spans="1:59" ht="13" x14ac:dyDescent="0.15">
      <c r="A840" s="2">
        <v>43563.858463541663</v>
      </c>
      <c r="B840" s="3" t="s">
        <v>29</v>
      </c>
      <c r="C840" s="3" t="s">
        <v>7370</v>
      </c>
      <c r="D840" s="3" t="s">
        <v>7160</v>
      </c>
      <c r="E840" s="58" t="s">
        <v>7161</v>
      </c>
      <c r="F840" s="3" t="s">
        <v>100</v>
      </c>
      <c r="G840" s="3" t="s">
        <v>7507</v>
      </c>
      <c r="H840" s="3" t="s">
        <v>66</v>
      </c>
      <c r="I840" s="3" t="s">
        <v>189</v>
      </c>
      <c r="J840" s="3" t="s">
        <v>7508</v>
      </c>
      <c r="K840" s="3">
        <v>3</v>
      </c>
      <c r="L840" s="3">
        <v>2</v>
      </c>
      <c r="M840" s="3">
        <v>1</v>
      </c>
      <c r="N840" s="3" t="s">
        <v>7509</v>
      </c>
      <c r="O840" s="3">
        <v>8</v>
      </c>
      <c r="P840" s="5"/>
      <c r="Q840" s="3" t="s">
        <v>181</v>
      </c>
      <c r="R840" s="5"/>
      <c r="S840" s="3" t="s">
        <v>90</v>
      </c>
      <c r="T840" s="5"/>
      <c r="U840" s="3">
        <v>7</v>
      </c>
      <c r="V840" s="5"/>
      <c r="W840" s="3" t="s">
        <v>74</v>
      </c>
      <c r="X840" s="5"/>
      <c r="Y840" s="3" t="s">
        <v>92</v>
      </c>
      <c r="Z840" s="5"/>
      <c r="AA840" s="3" t="s">
        <v>52</v>
      </c>
      <c r="AB840" s="5"/>
      <c r="AC840" s="3" t="s">
        <v>7510</v>
      </c>
      <c r="AD840" s="3" t="s">
        <v>54</v>
      </c>
      <c r="AE840" s="5"/>
      <c r="AF840" s="3" t="s">
        <v>56</v>
      </c>
      <c r="AG840" s="3" t="s">
        <v>7511</v>
      </c>
      <c r="AH840" s="3">
        <v>2</v>
      </c>
      <c r="AI840" s="5"/>
      <c r="AJ840" s="3" t="s">
        <v>7512</v>
      </c>
      <c r="AK840" s="3" t="s">
        <v>574</v>
      </c>
      <c r="AL840" s="3" t="s">
        <v>7513</v>
      </c>
      <c r="AM840" s="3" t="s">
        <v>7514</v>
      </c>
      <c r="AN840" s="3" t="s">
        <v>7381</v>
      </c>
      <c r="AO840" s="6">
        <v>0.72916666666424135</v>
      </c>
      <c r="AP840" s="1">
        <f t="shared" si="246"/>
        <v>0</v>
      </c>
      <c r="AQ840" s="1">
        <f t="shared" si="247"/>
        <v>3</v>
      </c>
      <c r="AR840" s="1">
        <f t="shared" si="248"/>
        <v>8</v>
      </c>
      <c r="AS840" s="1">
        <f t="shared" si="249"/>
        <v>0</v>
      </c>
      <c r="AT840" s="1">
        <f t="shared" si="250"/>
        <v>0</v>
      </c>
      <c r="AU840" s="1">
        <f t="shared" si="251"/>
        <v>7</v>
      </c>
      <c r="AV840" s="1">
        <f t="shared" si="252"/>
        <v>5</v>
      </c>
      <c r="AW840" s="1">
        <f t="shared" si="253"/>
        <v>5</v>
      </c>
      <c r="AX840" s="1">
        <f t="shared" si="254"/>
        <v>5</v>
      </c>
      <c r="AY840" s="1">
        <f t="shared" si="255"/>
        <v>5</v>
      </c>
      <c r="AZ840" s="1">
        <f t="shared" si="256"/>
        <v>5</v>
      </c>
      <c r="BA840" s="1">
        <f t="shared" si="257"/>
        <v>2</v>
      </c>
      <c r="BB840" s="1">
        <f t="shared" si="258"/>
        <v>0</v>
      </c>
      <c r="BC840" s="21">
        <f t="shared" si="260"/>
        <v>2.2000000000000002</v>
      </c>
      <c r="BD840" s="21">
        <f t="shared" si="261"/>
        <v>6</v>
      </c>
      <c r="BE840" s="21">
        <f t="shared" si="262"/>
        <v>4</v>
      </c>
      <c r="BF840" s="21">
        <f t="shared" si="259"/>
        <v>3.1</v>
      </c>
      <c r="BG840" s="3" t="s">
        <v>7160</v>
      </c>
    </row>
    <row r="841" spans="1:59" ht="13" x14ac:dyDescent="0.15">
      <c r="A841" s="2">
        <v>43563.885630428238</v>
      </c>
      <c r="B841" s="3" t="s">
        <v>29</v>
      </c>
      <c r="C841" s="3" t="s">
        <v>7370</v>
      </c>
      <c r="D841" s="3" t="s">
        <v>7160</v>
      </c>
      <c r="E841" s="58" t="s">
        <v>7161</v>
      </c>
      <c r="F841" s="3" t="s">
        <v>100</v>
      </c>
      <c r="G841" s="3" t="s">
        <v>7515</v>
      </c>
      <c r="H841" s="3" t="s">
        <v>35</v>
      </c>
      <c r="I841" s="3">
        <v>4</v>
      </c>
      <c r="J841" s="3" t="s">
        <v>7516</v>
      </c>
      <c r="K841" s="3" t="s">
        <v>38</v>
      </c>
      <c r="L841" s="3">
        <v>2</v>
      </c>
      <c r="M841" s="4">
        <v>1.8</v>
      </c>
      <c r="N841" s="3" t="s">
        <v>7517</v>
      </c>
      <c r="O841" s="3">
        <v>7</v>
      </c>
      <c r="P841" s="3" t="s">
        <v>7518</v>
      </c>
      <c r="Q841" s="3">
        <v>8</v>
      </c>
      <c r="R841" s="5"/>
      <c r="S841" s="3" t="s">
        <v>90</v>
      </c>
      <c r="T841" s="5"/>
      <c r="U841" s="3" t="s">
        <v>91</v>
      </c>
      <c r="V841" s="5"/>
      <c r="W841" s="3" t="s">
        <v>48</v>
      </c>
      <c r="X841" s="5"/>
      <c r="Y841" s="3" t="s">
        <v>50</v>
      </c>
      <c r="Z841" s="5"/>
      <c r="AA841" s="3">
        <v>8</v>
      </c>
      <c r="AB841" s="5"/>
      <c r="AC841" s="3" t="s">
        <v>7519</v>
      </c>
      <c r="AD841" s="3">
        <v>8</v>
      </c>
      <c r="AE841" s="5"/>
      <c r="AF841" s="3" t="s">
        <v>208</v>
      </c>
      <c r="AG841" s="3" t="s">
        <v>7520</v>
      </c>
      <c r="AH841" s="3" t="s">
        <v>197</v>
      </c>
      <c r="AI841" s="5"/>
      <c r="AJ841" s="3" t="s">
        <v>7521</v>
      </c>
      <c r="AK841" s="3" t="s">
        <v>60</v>
      </c>
      <c r="AL841" s="3" t="s">
        <v>7522</v>
      </c>
      <c r="AM841" s="5"/>
      <c r="AN841" s="3" t="s">
        <v>7381</v>
      </c>
      <c r="AO841" s="6">
        <v>0.70833333333575865</v>
      </c>
      <c r="AP841" s="1">
        <f t="shared" si="246"/>
        <v>4</v>
      </c>
      <c r="AQ841" s="1">
        <f t="shared" si="247"/>
        <v>5</v>
      </c>
      <c r="AR841" s="1">
        <f t="shared" si="248"/>
        <v>7</v>
      </c>
      <c r="AS841" s="1">
        <f t="shared" si="249"/>
        <v>8</v>
      </c>
      <c r="AT841" s="1">
        <f t="shared" si="250"/>
        <v>0</v>
      </c>
      <c r="AU841" s="1">
        <f t="shared" si="251"/>
        <v>0</v>
      </c>
      <c r="AV841" s="1">
        <f t="shared" si="252"/>
        <v>0</v>
      </c>
      <c r="AW841" s="1">
        <f t="shared" si="253"/>
        <v>0</v>
      </c>
      <c r="AX841" s="1">
        <f t="shared" si="254"/>
        <v>8</v>
      </c>
      <c r="AY841" s="1">
        <f t="shared" si="255"/>
        <v>8</v>
      </c>
      <c r="AZ841" s="1">
        <f t="shared" si="256"/>
        <v>10</v>
      </c>
      <c r="BA841" s="1">
        <f t="shared" si="257"/>
        <v>5</v>
      </c>
      <c r="BB841" s="1">
        <f t="shared" si="258"/>
        <v>10</v>
      </c>
      <c r="BC841" s="21">
        <f t="shared" si="260"/>
        <v>4.8</v>
      </c>
      <c r="BD841" s="21">
        <f t="shared" si="261"/>
        <v>0</v>
      </c>
      <c r="BE841" s="21">
        <f t="shared" si="262"/>
        <v>7.333333333333333</v>
      </c>
      <c r="BF841" s="21">
        <f t="shared" si="259"/>
        <v>4.8666666666666663</v>
      </c>
      <c r="BG841" s="3" t="s">
        <v>7160</v>
      </c>
    </row>
    <row r="842" spans="1:59" ht="13" x14ac:dyDescent="0.15">
      <c r="A842" s="2">
        <v>43563.972725277781</v>
      </c>
      <c r="B842" s="3" t="s">
        <v>29</v>
      </c>
      <c r="C842" s="3" t="s">
        <v>7370</v>
      </c>
      <c r="D842" s="3" t="s">
        <v>7160</v>
      </c>
      <c r="E842" s="58" t="s">
        <v>7161</v>
      </c>
      <c r="F842" s="3" t="s">
        <v>187</v>
      </c>
      <c r="G842" s="3" t="s">
        <v>7523</v>
      </c>
      <c r="H842" s="3" t="s">
        <v>35</v>
      </c>
      <c r="I842" s="3">
        <v>8</v>
      </c>
      <c r="J842" s="3" t="s">
        <v>7524</v>
      </c>
      <c r="K842" s="3">
        <v>8</v>
      </c>
      <c r="L842" s="3">
        <v>3</v>
      </c>
      <c r="M842" s="4">
        <v>1.5</v>
      </c>
      <c r="N842" s="3" t="s">
        <v>7525</v>
      </c>
      <c r="O842" s="3">
        <v>9</v>
      </c>
      <c r="P842" s="3" t="s">
        <v>7526</v>
      </c>
      <c r="Q842" s="3">
        <v>8</v>
      </c>
      <c r="R842" s="3" t="s">
        <v>7527</v>
      </c>
      <c r="S842" s="3">
        <v>3</v>
      </c>
      <c r="T842" s="3" t="s">
        <v>7528</v>
      </c>
      <c r="U842" s="3" t="s">
        <v>91</v>
      </c>
      <c r="V842" s="5"/>
      <c r="W842" s="3" t="s">
        <v>74</v>
      </c>
      <c r="X842" s="5"/>
      <c r="Y842" s="3" t="s">
        <v>92</v>
      </c>
      <c r="Z842" s="5"/>
      <c r="AA842" s="3">
        <v>7</v>
      </c>
      <c r="AB842" s="5"/>
      <c r="AC842" s="5"/>
      <c r="AD842" s="3">
        <v>6</v>
      </c>
      <c r="AE842" s="3" t="s">
        <v>7529</v>
      </c>
      <c r="AF842" s="3" t="s">
        <v>208</v>
      </c>
      <c r="AG842" s="3" t="s">
        <v>7530</v>
      </c>
      <c r="AH842" s="3" t="s">
        <v>58</v>
      </c>
      <c r="AI842" s="5"/>
      <c r="AJ842" s="5"/>
      <c r="AK842" s="3">
        <v>7</v>
      </c>
      <c r="AL842" s="3" t="s">
        <v>7531</v>
      </c>
      <c r="AM842" s="3" t="s">
        <v>7532</v>
      </c>
      <c r="AN842" s="3" t="s">
        <v>7381</v>
      </c>
      <c r="AO842" s="6">
        <v>0.45833333333575865</v>
      </c>
      <c r="AP842" s="1">
        <f t="shared" si="246"/>
        <v>8</v>
      </c>
      <c r="AQ842" s="1">
        <f t="shared" si="247"/>
        <v>8</v>
      </c>
      <c r="AR842" s="1">
        <f t="shared" si="248"/>
        <v>9</v>
      </c>
      <c r="AS842" s="1">
        <f t="shared" si="249"/>
        <v>8</v>
      </c>
      <c r="AT842" s="1">
        <f t="shared" si="250"/>
        <v>3</v>
      </c>
      <c r="AU842" s="1">
        <f t="shared" si="251"/>
        <v>0</v>
      </c>
      <c r="AV842" s="1">
        <f t="shared" si="252"/>
        <v>5</v>
      </c>
      <c r="AW842" s="1">
        <f t="shared" si="253"/>
        <v>5</v>
      </c>
      <c r="AX842" s="1">
        <f t="shared" si="254"/>
        <v>7</v>
      </c>
      <c r="AY842" s="1">
        <f t="shared" si="255"/>
        <v>6</v>
      </c>
      <c r="AZ842" s="1">
        <f t="shared" si="256"/>
        <v>10</v>
      </c>
      <c r="BA842" s="1">
        <f t="shared" si="257"/>
        <v>0</v>
      </c>
      <c r="BB842" s="1">
        <f t="shared" si="258"/>
        <v>7</v>
      </c>
      <c r="BC842" s="21">
        <f t="shared" si="260"/>
        <v>7.2</v>
      </c>
      <c r="BD842" s="21">
        <f t="shared" si="261"/>
        <v>2.5</v>
      </c>
      <c r="BE842" s="21">
        <f t="shared" si="262"/>
        <v>5</v>
      </c>
      <c r="BF842" s="21">
        <f t="shared" si="259"/>
        <v>5.8</v>
      </c>
      <c r="BG842" s="3" t="s">
        <v>7160</v>
      </c>
    </row>
    <row r="843" spans="1:59" ht="13" x14ac:dyDescent="0.15">
      <c r="A843" s="2">
        <v>43564.21967100694</v>
      </c>
      <c r="B843" s="3" t="s">
        <v>29</v>
      </c>
      <c r="C843" s="3" t="s">
        <v>7420</v>
      </c>
      <c r="D843" s="3" t="s">
        <v>7160</v>
      </c>
      <c r="E843" s="58" t="s">
        <v>7161</v>
      </c>
      <c r="F843" s="3" t="s">
        <v>187</v>
      </c>
      <c r="G843" s="3" t="s">
        <v>7533</v>
      </c>
      <c r="H843" s="3" t="s">
        <v>264</v>
      </c>
      <c r="I843" s="3">
        <v>4</v>
      </c>
      <c r="J843" s="3" t="s">
        <v>7534</v>
      </c>
      <c r="K843" s="3" t="s">
        <v>381</v>
      </c>
      <c r="L843" s="3">
        <v>0.98</v>
      </c>
      <c r="M843" s="3">
        <v>0.78</v>
      </c>
      <c r="N843" s="3" t="s">
        <v>7535</v>
      </c>
      <c r="O843" s="3">
        <v>8</v>
      </c>
      <c r="P843" s="5"/>
      <c r="Q843" s="3" t="s">
        <v>42</v>
      </c>
      <c r="R843" s="3" t="s">
        <v>7536</v>
      </c>
      <c r="S843" s="3" t="s">
        <v>90</v>
      </c>
      <c r="T843" s="5"/>
      <c r="U843" s="3" t="s">
        <v>91</v>
      </c>
      <c r="V843" s="5"/>
      <c r="W843" s="3" t="s">
        <v>48</v>
      </c>
      <c r="X843" s="5"/>
      <c r="Y843" s="3" t="s">
        <v>50</v>
      </c>
      <c r="Z843" s="5"/>
      <c r="AA843" s="3">
        <v>9</v>
      </c>
      <c r="AB843" s="3">
        <v>52</v>
      </c>
      <c r="AC843" s="3" t="s">
        <v>7537</v>
      </c>
      <c r="AD843" s="3" t="s">
        <v>343</v>
      </c>
      <c r="AE843" s="5"/>
      <c r="AF843" s="3" t="s">
        <v>275</v>
      </c>
      <c r="AG843" s="5"/>
      <c r="AH843" s="3" t="s">
        <v>58</v>
      </c>
      <c r="AI843" s="3">
        <v>0</v>
      </c>
      <c r="AJ843" s="5"/>
      <c r="AK843" s="3">
        <v>6</v>
      </c>
      <c r="AL843" s="3" t="s">
        <v>7538</v>
      </c>
      <c r="AM843" s="3" t="s">
        <v>7539</v>
      </c>
      <c r="AN843" s="3" t="s">
        <v>7409</v>
      </c>
      <c r="AO843" s="6">
        <v>0.41666666666424135</v>
      </c>
      <c r="AP843" s="1">
        <f t="shared" si="246"/>
        <v>4</v>
      </c>
      <c r="AQ843" s="1">
        <f t="shared" si="247"/>
        <v>0</v>
      </c>
      <c r="AR843" s="1">
        <f t="shared" si="248"/>
        <v>8</v>
      </c>
      <c r="AS843" s="1">
        <f t="shared" si="249"/>
        <v>5</v>
      </c>
      <c r="AT843" s="1">
        <f t="shared" si="250"/>
        <v>0</v>
      </c>
      <c r="AU843" s="1">
        <f t="shared" si="251"/>
        <v>0</v>
      </c>
      <c r="AV843" s="1">
        <f t="shared" si="252"/>
        <v>0</v>
      </c>
      <c r="AW843" s="1">
        <f t="shared" si="253"/>
        <v>0</v>
      </c>
      <c r="AX843" s="1">
        <f t="shared" si="254"/>
        <v>9</v>
      </c>
      <c r="AY843" s="1">
        <f t="shared" si="255"/>
        <v>10</v>
      </c>
      <c r="AZ843" s="1">
        <f t="shared" si="256"/>
        <v>0</v>
      </c>
      <c r="BA843" s="1">
        <f t="shared" si="257"/>
        <v>0</v>
      </c>
      <c r="BB843" s="1">
        <f t="shared" si="258"/>
        <v>6</v>
      </c>
      <c r="BC843" s="21">
        <f t="shared" si="260"/>
        <v>3.4</v>
      </c>
      <c r="BD843" s="21">
        <f t="shared" si="261"/>
        <v>0</v>
      </c>
      <c r="BE843" s="21">
        <f t="shared" si="262"/>
        <v>4.666666666666667</v>
      </c>
      <c r="BF843" s="21">
        <f t="shared" si="259"/>
        <v>3.2333333333333334</v>
      </c>
      <c r="BG843" s="3" t="s">
        <v>7160</v>
      </c>
    </row>
    <row r="844" spans="1:59" ht="13" x14ac:dyDescent="0.15">
      <c r="A844" s="2">
        <v>43564.234365219905</v>
      </c>
      <c r="B844" s="3" t="s">
        <v>29</v>
      </c>
      <c r="C844" s="3" t="s">
        <v>7420</v>
      </c>
      <c r="D844" s="3" t="s">
        <v>7160</v>
      </c>
      <c r="E844" s="58" t="s">
        <v>7161</v>
      </c>
      <c r="F844" s="3" t="s">
        <v>100</v>
      </c>
      <c r="G844" s="3" t="s">
        <v>7540</v>
      </c>
      <c r="H844" s="3" t="s">
        <v>264</v>
      </c>
      <c r="I844" s="3">
        <v>7</v>
      </c>
      <c r="J844" s="3" t="s">
        <v>7541</v>
      </c>
      <c r="K844" s="3">
        <v>4</v>
      </c>
      <c r="L844" s="4">
        <v>1.8</v>
      </c>
      <c r="M844" s="4">
        <v>1.5</v>
      </c>
      <c r="N844" s="3" t="s">
        <v>7542</v>
      </c>
      <c r="O844" s="3">
        <v>8</v>
      </c>
      <c r="P844" s="5"/>
      <c r="Q844" s="3" t="s">
        <v>42</v>
      </c>
      <c r="R844" s="3" t="s">
        <v>7543</v>
      </c>
      <c r="S844" s="3">
        <v>2</v>
      </c>
      <c r="T844" s="3" t="s">
        <v>7544</v>
      </c>
      <c r="U844" s="3" t="s">
        <v>91</v>
      </c>
      <c r="V844" s="5"/>
      <c r="W844" s="3" t="s">
        <v>48</v>
      </c>
      <c r="X844" s="5"/>
      <c r="Y844" s="3" t="s">
        <v>50</v>
      </c>
      <c r="Z844" s="5"/>
      <c r="AA844" s="3">
        <v>9</v>
      </c>
      <c r="AB844" s="3">
        <v>68</v>
      </c>
      <c r="AC844" s="3" t="s">
        <v>7545</v>
      </c>
      <c r="AD844" s="3">
        <v>9</v>
      </c>
      <c r="AE844" s="3" t="s">
        <v>7545</v>
      </c>
      <c r="AF844" s="3">
        <v>8</v>
      </c>
      <c r="AG844" s="3" t="s">
        <v>7546</v>
      </c>
      <c r="AH844" s="3">
        <v>3</v>
      </c>
      <c r="AI844" s="3">
        <v>1</v>
      </c>
      <c r="AJ844" s="3" t="s">
        <v>7547</v>
      </c>
      <c r="AK844" s="3">
        <v>8</v>
      </c>
      <c r="AL844" s="5"/>
      <c r="AM844" s="3" t="s">
        <v>7548</v>
      </c>
      <c r="AN844" s="3" t="s">
        <v>7409</v>
      </c>
      <c r="AO844" s="6">
        <v>0.625</v>
      </c>
      <c r="AP844" s="1">
        <f t="shared" si="246"/>
        <v>7</v>
      </c>
      <c r="AQ844" s="1">
        <f t="shared" si="247"/>
        <v>4</v>
      </c>
      <c r="AR844" s="1">
        <f t="shared" si="248"/>
        <v>8</v>
      </c>
      <c r="AS844" s="1">
        <f t="shared" si="249"/>
        <v>5</v>
      </c>
      <c r="AT844" s="1">
        <f t="shared" si="250"/>
        <v>2</v>
      </c>
      <c r="AU844" s="1">
        <f t="shared" si="251"/>
        <v>0</v>
      </c>
      <c r="AV844" s="1">
        <f t="shared" si="252"/>
        <v>0</v>
      </c>
      <c r="AW844" s="1">
        <f t="shared" si="253"/>
        <v>0</v>
      </c>
      <c r="AX844" s="1">
        <f t="shared" si="254"/>
        <v>9</v>
      </c>
      <c r="AY844" s="1">
        <f t="shared" si="255"/>
        <v>9</v>
      </c>
      <c r="AZ844" s="1">
        <f t="shared" si="256"/>
        <v>8</v>
      </c>
      <c r="BA844" s="1">
        <f t="shared" si="257"/>
        <v>3</v>
      </c>
      <c r="BB844" s="1">
        <f t="shared" si="258"/>
        <v>8</v>
      </c>
      <c r="BC844" s="21">
        <f t="shared" si="260"/>
        <v>5.2</v>
      </c>
      <c r="BD844" s="21">
        <f t="shared" si="261"/>
        <v>0</v>
      </c>
      <c r="BE844" s="21">
        <f t="shared" si="262"/>
        <v>6.833333333333333</v>
      </c>
      <c r="BF844" s="21">
        <f t="shared" si="259"/>
        <v>4.7666666666666666</v>
      </c>
      <c r="BG844" s="3" t="s">
        <v>7160</v>
      </c>
    </row>
    <row r="845" spans="1:59" ht="13" x14ac:dyDescent="0.15">
      <c r="A845" s="2">
        <v>43564.268988842596</v>
      </c>
      <c r="B845" s="3" t="s">
        <v>29</v>
      </c>
      <c r="C845" s="3" t="s">
        <v>7420</v>
      </c>
      <c r="D845" s="3" t="s">
        <v>7160</v>
      </c>
      <c r="E845" s="58" t="s">
        <v>7161</v>
      </c>
      <c r="F845" s="3" t="s">
        <v>187</v>
      </c>
      <c r="G845" s="3" t="s">
        <v>7549</v>
      </c>
      <c r="H845" s="3" t="s">
        <v>66</v>
      </c>
      <c r="I845" s="3">
        <v>7</v>
      </c>
      <c r="J845" s="3" t="s">
        <v>7550</v>
      </c>
      <c r="K845" s="3">
        <v>8</v>
      </c>
      <c r="L845" s="3">
        <v>2.8</v>
      </c>
      <c r="M845" s="3">
        <v>1.7</v>
      </c>
      <c r="N845" s="5"/>
      <c r="O845" s="3" t="s">
        <v>87</v>
      </c>
      <c r="P845" s="5"/>
      <c r="Q845" s="3" t="s">
        <v>42</v>
      </c>
      <c r="R845" s="3" t="s">
        <v>7551</v>
      </c>
      <c r="S845" s="3">
        <v>1</v>
      </c>
      <c r="T845" s="3" t="s">
        <v>7552</v>
      </c>
      <c r="U845" s="3">
        <v>8</v>
      </c>
      <c r="V845" s="5"/>
      <c r="W845" s="3" t="s">
        <v>48</v>
      </c>
      <c r="X845" s="5"/>
      <c r="Y845" s="3">
        <v>2</v>
      </c>
      <c r="Z845" s="3" t="s">
        <v>7553</v>
      </c>
      <c r="AA845" s="3" t="s">
        <v>52</v>
      </c>
      <c r="AB845" s="3">
        <v>74</v>
      </c>
      <c r="AC845" s="3" t="s">
        <v>7554</v>
      </c>
      <c r="AD845" s="3" t="s">
        <v>54</v>
      </c>
      <c r="AE845" s="5"/>
      <c r="AF845" s="3">
        <v>8</v>
      </c>
      <c r="AG845" s="3" t="s">
        <v>7555</v>
      </c>
      <c r="AH845" s="3">
        <v>4</v>
      </c>
      <c r="AI845" s="3">
        <v>0</v>
      </c>
      <c r="AJ845" s="3" t="s">
        <v>7556</v>
      </c>
      <c r="AK845" s="3" t="s">
        <v>111</v>
      </c>
      <c r="AL845" s="5"/>
      <c r="AM845" s="3" t="s">
        <v>7557</v>
      </c>
      <c r="AN845" s="3" t="s">
        <v>7409</v>
      </c>
      <c r="AO845" s="6">
        <v>0.375</v>
      </c>
      <c r="AP845" s="1">
        <f t="shared" ref="AP845:AP878" si="263">1*LEFT($I845,2)</f>
        <v>7</v>
      </c>
      <c r="AQ845" s="1">
        <f t="shared" ref="AQ845:AQ878" si="264">1*LEFT($K845,2)</f>
        <v>8</v>
      </c>
      <c r="AR845" s="1">
        <f t="shared" ref="AR845:AR878" si="265">1*LEFT($O845,2)</f>
        <v>10</v>
      </c>
      <c r="AS845" s="1">
        <f t="shared" ref="AS845:AS878" si="266">1*LEFT($Q845,2)</f>
        <v>5</v>
      </c>
      <c r="AT845" s="1">
        <f t="shared" ref="AT845:AT878" si="267">1*LEFT($S845,2)</f>
        <v>1</v>
      </c>
      <c r="AU845" s="1">
        <f t="shared" ref="AU845:AU878" si="268">1*LEFT($U845,2)</f>
        <v>8</v>
      </c>
      <c r="AV845" s="1">
        <f t="shared" ref="AV845:AV878" si="269">1*LEFT($W845,2)</f>
        <v>0</v>
      </c>
      <c r="AW845" s="1">
        <f t="shared" ref="AW845:AW878" si="270">1*LEFT($Y845,2)</f>
        <v>2</v>
      </c>
      <c r="AX845" s="1">
        <f t="shared" ref="AX845:AX878" si="271">1*LEFT($AA845,2)</f>
        <v>5</v>
      </c>
      <c r="AY845" s="1">
        <f t="shared" ref="AY845:AY878" si="272">1*LEFT($AD845,2)</f>
        <v>5</v>
      </c>
      <c r="AZ845" s="1">
        <f t="shared" ref="AZ845:AZ878" si="273">1*LEFT($AF845,2)</f>
        <v>8</v>
      </c>
      <c r="BA845" s="1">
        <f t="shared" ref="BA845:BA878" si="274">1*LEFT($AH845,2)</f>
        <v>4</v>
      </c>
      <c r="BB845" s="1">
        <f t="shared" ref="BB845:BB878" si="275">1*LEFT($AK845,2)</f>
        <v>5</v>
      </c>
      <c r="BC845" s="21">
        <f t="shared" si="260"/>
        <v>6.2</v>
      </c>
      <c r="BD845" s="21">
        <f t="shared" si="261"/>
        <v>4.333333333333333</v>
      </c>
      <c r="BE845" s="21">
        <f t="shared" si="262"/>
        <v>5.166666666666667</v>
      </c>
      <c r="BF845" s="21">
        <f t="shared" si="259"/>
        <v>5.5</v>
      </c>
      <c r="BG845" s="3" t="s">
        <v>7160</v>
      </c>
    </row>
    <row r="846" spans="1:59" ht="13" x14ac:dyDescent="0.15">
      <c r="A846" s="2">
        <v>43567.929517870369</v>
      </c>
      <c r="B846" s="3" t="s">
        <v>29</v>
      </c>
      <c r="C846" s="3" t="s">
        <v>7370</v>
      </c>
      <c r="D846" s="3" t="s">
        <v>7160</v>
      </c>
      <c r="E846" s="58" t="s">
        <v>7161</v>
      </c>
      <c r="F846" s="3" t="s">
        <v>187</v>
      </c>
      <c r="G846" s="3" t="s">
        <v>7558</v>
      </c>
      <c r="H846" s="3" t="s">
        <v>66</v>
      </c>
      <c r="I846" s="3">
        <v>7</v>
      </c>
      <c r="J846" s="3" t="s">
        <v>7559</v>
      </c>
      <c r="K846" s="3" t="s">
        <v>38</v>
      </c>
      <c r="L846" s="4">
        <v>1.2</v>
      </c>
      <c r="M846" s="5"/>
      <c r="N846" s="3" t="s">
        <v>7560</v>
      </c>
      <c r="O846" s="3" t="s">
        <v>87</v>
      </c>
      <c r="P846" s="5"/>
      <c r="Q846" s="3" t="s">
        <v>226</v>
      </c>
      <c r="R846" s="5"/>
      <c r="S846" s="3" t="s">
        <v>44</v>
      </c>
      <c r="T846" s="5"/>
      <c r="U846" s="3" t="s">
        <v>46</v>
      </c>
      <c r="V846" s="5"/>
      <c r="W846" s="3" t="s">
        <v>74</v>
      </c>
      <c r="X846" s="3" t="s">
        <v>7561</v>
      </c>
      <c r="Y846" s="3" t="s">
        <v>92</v>
      </c>
      <c r="Z846" s="5"/>
      <c r="AA846" s="3">
        <v>2</v>
      </c>
      <c r="AB846" s="5"/>
      <c r="AC846" s="3" t="s">
        <v>7562</v>
      </c>
      <c r="AD846" s="3">
        <v>2</v>
      </c>
      <c r="AE846" s="5"/>
      <c r="AF846" s="3" t="s">
        <v>208</v>
      </c>
      <c r="AG846" s="3" t="s">
        <v>7563</v>
      </c>
      <c r="AH846" s="3" t="s">
        <v>197</v>
      </c>
      <c r="AI846" s="5"/>
      <c r="AJ846" s="5"/>
      <c r="AK846" s="3" t="s">
        <v>111</v>
      </c>
      <c r="AL846" s="3" t="s">
        <v>7564</v>
      </c>
      <c r="AM846" s="3" t="s">
        <v>7565</v>
      </c>
      <c r="AN846" s="3" t="s">
        <v>7381</v>
      </c>
      <c r="AO846" s="6">
        <v>0.5</v>
      </c>
      <c r="AP846" s="1">
        <f t="shared" si="263"/>
        <v>7</v>
      </c>
      <c r="AQ846" s="1">
        <f t="shared" si="264"/>
        <v>5</v>
      </c>
      <c r="AR846" s="1">
        <f t="shared" si="265"/>
        <v>10</v>
      </c>
      <c r="AS846" s="1">
        <f t="shared" si="266"/>
        <v>10</v>
      </c>
      <c r="AT846" s="1">
        <f t="shared" si="267"/>
        <v>5</v>
      </c>
      <c r="AU846" s="1">
        <f t="shared" si="268"/>
        <v>5</v>
      </c>
      <c r="AV846" s="1">
        <f t="shared" si="269"/>
        <v>5</v>
      </c>
      <c r="AW846" s="1">
        <f t="shared" si="270"/>
        <v>5</v>
      </c>
      <c r="AX846" s="1">
        <f t="shared" si="271"/>
        <v>2</v>
      </c>
      <c r="AY846" s="1">
        <f t="shared" si="272"/>
        <v>2</v>
      </c>
      <c r="AZ846" s="1">
        <f t="shared" si="273"/>
        <v>10</v>
      </c>
      <c r="BA846" s="1">
        <f t="shared" si="274"/>
        <v>5</v>
      </c>
      <c r="BB846" s="1">
        <f t="shared" si="275"/>
        <v>5</v>
      </c>
      <c r="BC846" s="21">
        <f t="shared" si="260"/>
        <v>7.4</v>
      </c>
      <c r="BD846" s="21">
        <f t="shared" si="261"/>
        <v>5</v>
      </c>
      <c r="BE846" s="21">
        <f t="shared" si="262"/>
        <v>4.333333333333333</v>
      </c>
      <c r="BF846" s="21">
        <f t="shared" si="259"/>
        <v>6.0666666666666664</v>
      </c>
      <c r="BG846" s="3" t="s">
        <v>7160</v>
      </c>
    </row>
    <row r="847" spans="1:59" ht="13" x14ac:dyDescent="0.15">
      <c r="A847" s="2">
        <v>43568.012871909727</v>
      </c>
      <c r="B847" s="3" t="s">
        <v>29</v>
      </c>
      <c r="C847" s="3" t="s">
        <v>7370</v>
      </c>
      <c r="D847" s="3" t="s">
        <v>7160</v>
      </c>
      <c r="E847" s="58" t="s">
        <v>7161</v>
      </c>
      <c r="F847" s="3" t="s">
        <v>187</v>
      </c>
      <c r="G847" s="3" t="s">
        <v>7566</v>
      </c>
      <c r="H847" s="3" t="s">
        <v>35</v>
      </c>
      <c r="I847" s="3">
        <v>3</v>
      </c>
      <c r="J847" s="5"/>
      <c r="K847" s="3">
        <v>7</v>
      </c>
      <c r="L847" s="4">
        <v>1.7</v>
      </c>
      <c r="M847" s="4">
        <v>1.2</v>
      </c>
      <c r="N847" s="3" t="s">
        <v>7567</v>
      </c>
      <c r="O847" s="3">
        <v>8</v>
      </c>
      <c r="P847" s="3" t="s">
        <v>7568</v>
      </c>
      <c r="Q847" s="3" t="s">
        <v>42</v>
      </c>
      <c r="R847" s="3" t="s">
        <v>7569</v>
      </c>
      <c r="S847" s="3" t="s">
        <v>44</v>
      </c>
      <c r="T847" s="5"/>
      <c r="U847" s="3" t="s">
        <v>46</v>
      </c>
      <c r="V847" s="5"/>
      <c r="W847" s="3" t="s">
        <v>48</v>
      </c>
      <c r="X847" s="5"/>
      <c r="Y847" s="3" t="s">
        <v>92</v>
      </c>
      <c r="Z847" s="5"/>
      <c r="AA847" s="3">
        <v>2</v>
      </c>
      <c r="AB847" s="5"/>
      <c r="AC847" s="5"/>
      <c r="AD847" s="3" t="s">
        <v>54</v>
      </c>
      <c r="AE847" s="5"/>
      <c r="AF847" s="3" t="s">
        <v>275</v>
      </c>
      <c r="AG847" s="5"/>
      <c r="AH847" s="3" t="s">
        <v>197</v>
      </c>
      <c r="AI847" s="5"/>
      <c r="AJ847" s="5"/>
      <c r="AK847" s="3" t="s">
        <v>111</v>
      </c>
      <c r="AL847" s="3" t="s">
        <v>7570</v>
      </c>
      <c r="AM847" s="5"/>
      <c r="AN847" s="3" t="s">
        <v>7381</v>
      </c>
      <c r="AO847" s="6">
        <v>0.54166666666424135</v>
      </c>
      <c r="AP847" s="1">
        <f t="shared" si="263"/>
        <v>3</v>
      </c>
      <c r="AQ847" s="1">
        <f t="shared" si="264"/>
        <v>7</v>
      </c>
      <c r="AR847" s="1">
        <f t="shared" si="265"/>
        <v>8</v>
      </c>
      <c r="AS847" s="1">
        <f t="shared" si="266"/>
        <v>5</v>
      </c>
      <c r="AT847" s="1">
        <f t="shared" si="267"/>
        <v>5</v>
      </c>
      <c r="AU847" s="1">
        <f t="shared" si="268"/>
        <v>5</v>
      </c>
      <c r="AV847" s="1">
        <f t="shared" si="269"/>
        <v>0</v>
      </c>
      <c r="AW847" s="1">
        <f t="shared" si="270"/>
        <v>5</v>
      </c>
      <c r="AX847" s="1">
        <f t="shared" si="271"/>
        <v>2</v>
      </c>
      <c r="AY847" s="1">
        <f t="shared" si="272"/>
        <v>5</v>
      </c>
      <c r="AZ847" s="1">
        <f t="shared" si="273"/>
        <v>0</v>
      </c>
      <c r="BA847" s="1">
        <f t="shared" si="274"/>
        <v>5</v>
      </c>
      <c r="BB847" s="1">
        <f t="shared" si="275"/>
        <v>5</v>
      </c>
      <c r="BC847" s="21">
        <f t="shared" si="260"/>
        <v>5.6</v>
      </c>
      <c r="BD847" s="21">
        <f t="shared" si="261"/>
        <v>3.3333333333333335</v>
      </c>
      <c r="BE847" s="21">
        <f t="shared" si="262"/>
        <v>3.1666666666666665</v>
      </c>
      <c r="BF847" s="21">
        <f t="shared" si="259"/>
        <v>4.5999999999999996</v>
      </c>
      <c r="BG847" s="3" t="s">
        <v>7160</v>
      </c>
    </row>
    <row r="848" spans="1:59" ht="13" x14ac:dyDescent="0.15">
      <c r="A848" s="2">
        <v>43568.91632019676</v>
      </c>
      <c r="B848" s="3" t="s">
        <v>29</v>
      </c>
      <c r="C848" s="3" t="s">
        <v>7370</v>
      </c>
      <c r="D848" s="3" t="s">
        <v>7160</v>
      </c>
      <c r="E848" s="58" t="s">
        <v>7161</v>
      </c>
      <c r="F848" s="3" t="s">
        <v>100</v>
      </c>
      <c r="G848" s="3" t="s">
        <v>7571</v>
      </c>
      <c r="H848" s="3" t="s">
        <v>66</v>
      </c>
      <c r="I848" s="3">
        <v>7</v>
      </c>
      <c r="J848" s="5"/>
      <c r="K848" s="3">
        <v>8</v>
      </c>
      <c r="L848" s="3">
        <v>2</v>
      </c>
      <c r="M848" s="4">
        <v>1.5</v>
      </c>
      <c r="N848" s="3" t="s">
        <v>7572</v>
      </c>
      <c r="O848" s="3">
        <v>8</v>
      </c>
      <c r="P848" s="3" t="s">
        <v>7573</v>
      </c>
      <c r="Q848" s="3" t="s">
        <v>181</v>
      </c>
      <c r="R848" s="3" t="s">
        <v>7574</v>
      </c>
      <c r="S848" s="3" t="s">
        <v>44</v>
      </c>
      <c r="T848" s="5"/>
      <c r="U848" s="3" t="s">
        <v>46</v>
      </c>
      <c r="V848" s="5"/>
      <c r="W848" s="3" t="s">
        <v>74</v>
      </c>
      <c r="X848" s="5"/>
      <c r="Y848" s="3" t="s">
        <v>92</v>
      </c>
      <c r="Z848" s="5"/>
      <c r="AA848" s="3" t="s">
        <v>777</v>
      </c>
      <c r="AB848" s="5"/>
      <c r="AC848" s="3" t="s">
        <v>7575</v>
      </c>
      <c r="AD848" s="3">
        <v>2</v>
      </c>
      <c r="AE848" s="5"/>
      <c r="AF848" s="3" t="s">
        <v>56</v>
      </c>
      <c r="AG848" s="3" t="s">
        <v>7576</v>
      </c>
      <c r="AH848" s="3" t="s">
        <v>197</v>
      </c>
      <c r="AI848" s="5"/>
      <c r="AJ848" s="5"/>
      <c r="AK848" s="3" t="s">
        <v>574</v>
      </c>
      <c r="AL848" s="3" t="s">
        <v>7577</v>
      </c>
      <c r="AM848" s="5"/>
      <c r="AN848" s="3" t="s">
        <v>7381</v>
      </c>
      <c r="AO848" s="6">
        <v>0.70833333333575865</v>
      </c>
      <c r="AP848" s="1">
        <f t="shared" si="263"/>
        <v>7</v>
      </c>
      <c r="AQ848" s="1">
        <f t="shared" si="264"/>
        <v>8</v>
      </c>
      <c r="AR848" s="1">
        <f t="shared" si="265"/>
        <v>8</v>
      </c>
      <c r="AS848" s="1">
        <f t="shared" si="266"/>
        <v>0</v>
      </c>
      <c r="AT848" s="1">
        <f t="shared" si="267"/>
        <v>5</v>
      </c>
      <c r="AU848" s="1">
        <f t="shared" si="268"/>
        <v>5</v>
      </c>
      <c r="AV848" s="1">
        <f t="shared" si="269"/>
        <v>5</v>
      </c>
      <c r="AW848" s="1">
        <f t="shared" si="270"/>
        <v>5</v>
      </c>
      <c r="AX848" s="1">
        <f t="shared" si="271"/>
        <v>0</v>
      </c>
      <c r="AY848" s="1">
        <f t="shared" si="272"/>
        <v>2</v>
      </c>
      <c r="AZ848" s="1">
        <f t="shared" si="273"/>
        <v>5</v>
      </c>
      <c r="BA848" s="1">
        <f t="shared" si="274"/>
        <v>5</v>
      </c>
      <c r="BB848" s="1">
        <f t="shared" si="275"/>
        <v>0</v>
      </c>
      <c r="BC848" s="21">
        <f t="shared" si="260"/>
        <v>5.6</v>
      </c>
      <c r="BD848" s="21">
        <f t="shared" si="261"/>
        <v>5</v>
      </c>
      <c r="BE848" s="21">
        <f t="shared" si="262"/>
        <v>2.8333333333333335</v>
      </c>
      <c r="BF848" s="21">
        <f t="shared" si="259"/>
        <v>4.3666666666666663</v>
      </c>
      <c r="BG848" s="3" t="s">
        <v>7160</v>
      </c>
    </row>
    <row r="849" spans="1:59" ht="13" x14ac:dyDescent="0.15">
      <c r="A849" s="2">
        <v>43568.949140081022</v>
      </c>
      <c r="B849" s="3" t="s">
        <v>29</v>
      </c>
      <c r="C849" s="3" t="s">
        <v>7370</v>
      </c>
      <c r="D849" s="3" t="s">
        <v>7160</v>
      </c>
      <c r="E849" s="58" t="s">
        <v>7161</v>
      </c>
      <c r="F849" s="3" t="s">
        <v>315</v>
      </c>
      <c r="G849" s="3" t="s">
        <v>7578</v>
      </c>
      <c r="H849" s="3" t="s">
        <v>66</v>
      </c>
      <c r="I849" s="3">
        <v>7</v>
      </c>
      <c r="J849" s="3" t="s">
        <v>7579</v>
      </c>
      <c r="K849" s="3" t="s">
        <v>38</v>
      </c>
      <c r="L849" s="3">
        <v>2</v>
      </c>
      <c r="M849" s="4">
        <v>1.2</v>
      </c>
      <c r="N849" s="3" t="s">
        <v>7580</v>
      </c>
      <c r="O849" s="3">
        <v>8</v>
      </c>
      <c r="P849" s="3" t="s">
        <v>7581</v>
      </c>
      <c r="Q849" s="3" t="s">
        <v>42</v>
      </c>
      <c r="R849" s="3" t="s">
        <v>7582</v>
      </c>
      <c r="S849" s="3" t="s">
        <v>90</v>
      </c>
      <c r="T849" s="5"/>
      <c r="U849" s="3" t="s">
        <v>46</v>
      </c>
      <c r="V849" s="5"/>
      <c r="W849" s="3" t="s">
        <v>48</v>
      </c>
      <c r="X849" s="5"/>
      <c r="Y849" s="3" t="s">
        <v>92</v>
      </c>
      <c r="Z849" s="5"/>
      <c r="AA849" s="3" t="s">
        <v>777</v>
      </c>
      <c r="AB849" s="5"/>
      <c r="AC849" s="5"/>
      <c r="AD849" s="3" t="s">
        <v>563</v>
      </c>
      <c r="AE849" s="5"/>
      <c r="AF849" s="3" t="s">
        <v>56</v>
      </c>
      <c r="AG849" s="5"/>
      <c r="AH849" s="3" t="s">
        <v>58</v>
      </c>
      <c r="AI849" s="5"/>
      <c r="AJ849" s="5"/>
      <c r="AK849" s="3" t="s">
        <v>111</v>
      </c>
      <c r="AL849" s="3" t="s">
        <v>7583</v>
      </c>
      <c r="AM849" s="5"/>
      <c r="AN849" s="3" t="s">
        <v>7381</v>
      </c>
      <c r="AO849" s="6">
        <v>0.45833333333575865</v>
      </c>
      <c r="AP849" s="1">
        <f t="shared" si="263"/>
        <v>7</v>
      </c>
      <c r="AQ849" s="1">
        <f t="shared" si="264"/>
        <v>5</v>
      </c>
      <c r="AR849" s="1">
        <f t="shared" si="265"/>
        <v>8</v>
      </c>
      <c r="AS849" s="1">
        <f t="shared" si="266"/>
        <v>5</v>
      </c>
      <c r="AT849" s="1">
        <f t="shared" si="267"/>
        <v>0</v>
      </c>
      <c r="AU849" s="1">
        <f t="shared" si="268"/>
        <v>5</v>
      </c>
      <c r="AV849" s="1">
        <f t="shared" si="269"/>
        <v>0</v>
      </c>
      <c r="AW849" s="1">
        <f t="shared" si="270"/>
        <v>5</v>
      </c>
      <c r="AX849" s="1">
        <f t="shared" si="271"/>
        <v>0</v>
      </c>
      <c r="AY849" s="1">
        <f t="shared" si="272"/>
        <v>0</v>
      </c>
      <c r="AZ849" s="1">
        <f t="shared" si="273"/>
        <v>5</v>
      </c>
      <c r="BA849" s="1">
        <f t="shared" si="274"/>
        <v>0</v>
      </c>
      <c r="BB849" s="1">
        <f t="shared" si="275"/>
        <v>5</v>
      </c>
      <c r="BC849" s="21">
        <f t="shared" si="260"/>
        <v>5</v>
      </c>
      <c r="BD849" s="21">
        <f t="shared" si="261"/>
        <v>3.3333333333333335</v>
      </c>
      <c r="BE849" s="21">
        <f t="shared" si="262"/>
        <v>0.83333333333333337</v>
      </c>
      <c r="BF849" s="21">
        <f t="shared" si="259"/>
        <v>3.8333333333333335</v>
      </c>
      <c r="BG849" s="3" t="s">
        <v>7160</v>
      </c>
    </row>
    <row r="850" spans="1:59" ht="13" x14ac:dyDescent="0.15">
      <c r="A850" s="2">
        <v>43570.020783437503</v>
      </c>
      <c r="B850" s="3" t="s">
        <v>29</v>
      </c>
      <c r="C850" s="3" t="s">
        <v>7370</v>
      </c>
      <c r="D850" s="3" t="s">
        <v>7160</v>
      </c>
      <c r="E850" s="58" t="s">
        <v>7161</v>
      </c>
      <c r="F850" s="3" t="s">
        <v>315</v>
      </c>
      <c r="G850" s="3" t="s">
        <v>7584</v>
      </c>
      <c r="H850" s="3" t="s">
        <v>35</v>
      </c>
      <c r="I850" s="3" t="s">
        <v>223</v>
      </c>
      <c r="J850" s="3" t="s">
        <v>7585</v>
      </c>
      <c r="K850" s="3" t="s">
        <v>38</v>
      </c>
      <c r="L850" s="4">
        <v>1.8</v>
      </c>
      <c r="M850" s="4">
        <v>1.2</v>
      </c>
      <c r="N850" s="3" t="s">
        <v>7586</v>
      </c>
      <c r="O850" s="3" t="s">
        <v>40</v>
      </c>
      <c r="P850" s="3" t="s">
        <v>7587</v>
      </c>
      <c r="Q850" s="3">
        <v>7</v>
      </c>
      <c r="R850" s="3" t="s">
        <v>7588</v>
      </c>
      <c r="S850" s="3" t="s">
        <v>44</v>
      </c>
      <c r="T850" s="3" t="s">
        <v>7589</v>
      </c>
      <c r="U850" s="3" t="s">
        <v>46</v>
      </c>
      <c r="V850" s="5"/>
      <c r="W850" s="3" t="s">
        <v>48</v>
      </c>
      <c r="X850" s="5"/>
      <c r="Y850" s="3" t="s">
        <v>92</v>
      </c>
      <c r="Z850" s="5"/>
      <c r="AA850" s="3">
        <v>7</v>
      </c>
      <c r="AB850" s="5"/>
      <c r="AC850" s="3" t="s">
        <v>7590</v>
      </c>
      <c r="AD850" s="3">
        <v>8</v>
      </c>
      <c r="AE850" s="5"/>
      <c r="AF850" s="3" t="s">
        <v>208</v>
      </c>
      <c r="AG850" s="5"/>
      <c r="AH850" s="3" t="s">
        <v>197</v>
      </c>
      <c r="AI850" s="5"/>
      <c r="AJ850" s="5"/>
      <c r="AK850" s="3">
        <v>7</v>
      </c>
      <c r="AL850" s="3" t="s">
        <v>7591</v>
      </c>
      <c r="AM850" s="5"/>
      <c r="AN850" s="3" t="s">
        <v>7381</v>
      </c>
      <c r="AO850" s="6">
        <v>0.33333333333575865</v>
      </c>
      <c r="AP850" s="1">
        <f t="shared" si="263"/>
        <v>10</v>
      </c>
      <c r="AQ850" s="1">
        <f t="shared" si="264"/>
        <v>5</v>
      </c>
      <c r="AR850" s="1">
        <f t="shared" si="265"/>
        <v>5</v>
      </c>
      <c r="AS850" s="1">
        <f t="shared" si="266"/>
        <v>7</v>
      </c>
      <c r="AT850" s="1">
        <f t="shared" si="267"/>
        <v>5</v>
      </c>
      <c r="AU850" s="1">
        <f t="shared" si="268"/>
        <v>5</v>
      </c>
      <c r="AV850" s="1">
        <f t="shared" si="269"/>
        <v>0</v>
      </c>
      <c r="AW850" s="1">
        <f t="shared" si="270"/>
        <v>5</v>
      </c>
      <c r="AX850" s="1">
        <f t="shared" si="271"/>
        <v>7</v>
      </c>
      <c r="AY850" s="1">
        <f t="shared" si="272"/>
        <v>8</v>
      </c>
      <c r="AZ850" s="1">
        <f t="shared" si="273"/>
        <v>10</v>
      </c>
      <c r="BA850" s="1">
        <f t="shared" si="274"/>
        <v>5</v>
      </c>
      <c r="BB850" s="1">
        <f t="shared" si="275"/>
        <v>7</v>
      </c>
      <c r="BC850" s="21">
        <f t="shared" si="260"/>
        <v>6.4</v>
      </c>
      <c r="BD850" s="21">
        <f t="shared" si="261"/>
        <v>3.3333333333333335</v>
      </c>
      <c r="BE850" s="21">
        <f t="shared" si="262"/>
        <v>7</v>
      </c>
      <c r="BF850" s="21">
        <f t="shared" si="259"/>
        <v>5.9666666666666668</v>
      </c>
      <c r="BG850" s="3" t="s">
        <v>7160</v>
      </c>
    </row>
    <row r="851" spans="1:59" ht="13" x14ac:dyDescent="0.15">
      <c r="A851" s="2">
        <v>43570.02802489583</v>
      </c>
      <c r="B851" s="3" t="s">
        <v>29</v>
      </c>
      <c r="C851" s="3" t="s">
        <v>7370</v>
      </c>
      <c r="D851" s="3" t="s">
        <v>7160</v>
      </c>
      <c r="E851" s="58" t="s">
        <v>7161</v>
      </c>
      <c r="F851" s="3" t="s">
        <v>100</v>
      </c>
      <c r="G851" s="3" t="s">
        <v>7592</v>
      </c>
      <c r="H851" s="3" t="s">
        <v>66</v>
      </c>
      <c r="I851" s="3" t="s">
        <v>223</v>
      </c>
      <c r="J851" s="5"/>
      <c r="K851" s="3" t="s">
        <v>38</v>
      </c>
      <c r="L851" s="3">
        <v>2</v>
      </c>
      <c r="M851" s="4">
        <v>1.8</v>
      </c>
      <c r="N851" s="3" t="s">
        <v>7593</v>
      </c>
      <c r="O851" s="3" t="s">
        <v>40</v>
      </c>
      <c r="P851" s="3" t="s">
        <v>7594</v>
      </c>
      <c r="Q851" s="3">
        <v>8</v>
      </c>
      <c r="R851" s="3" t="s">
        <v>7595</v>
      </c>
      <c r="S851" s="3" t="s">
        <v>90</v>
      </c>
      <c r="T851" s="5"/>
      <c r="U851" s="3" t="s">
        <v>46</v>
      </c>
      <c r="V851" s="5"/>
      <c r="W851" s="3" t="s">
        <v>74</v>
      </c>
      <c r="X851" s="5"/>
      <c r="Y851" s="3">
        <v>7</v>
      </c>
      <c r="Z851" s="5"/>
      <c r="AA851" s="3" t="s">
        <v>52</v>
      </c>
      <c r="AB851" s="5"/>
      <c r="AC851" s="5"/>
      <c r="AD851" s="3" t="s">
        <v>54</v>
      </c>
      <c r="AE851" s="5"/>
      <c r="AF851" s="3" t="s">
        <v>56</v>
      </c>
      <c r="AG851" s="3" t="s">
        <v>7596</v>
      </c>
      <c r="AH851" s="3" t="s">
        <v>197</v>
      </c>
      <c r="AI851" s="5"/>
      <c r="AJ851" s="5"/>
      <c r="AK851" s="3" t="s">
        <v>111</v>
      </c>
      <c r="AL851" s="5"/>
      <c r="AM851" s="5"/>
      <c r="AN851" s="3" t="s">
        <v>7381</v>
      </c>
      <c r="AO851" s="6">
        <v>0.41666666666424135</v>
      </c>
      <c r="AP851" s="1">
        <f t="shared" si="263"/>
        <v>10</v>
      </c>
      <c r="AQ851" s="1">
        <f t="shared" si="264"/>
        <v>5</v>
      </c>
      <c r="AR851" s="1">
        <f t="shared" si="265"/>
        <v>5</v>
      </c>
      <c r="AS851" s="1">
        <f t="shared" si="266"/>
        <v>8</v>
      </c>
      <c r="AT851" s="1">
        <f t="shared" si="267"/>
        <v>0</v>
      </c>
      <c r="AU851" s="1">
        <f t="shared" si="268"/>
        <v>5</v>
      </c>
      <c r="AV851" s="1">
        <f t="shared" si="269"/>
        <v>5</v>
      </c>
      <c r="AW851" s="1">
        <f t="shared" si="270"/>
        <v>7</v>
      </c>
      <c r="AX851" s="1">
        <f t="shared" si="271"/>
        <v>5</v>
      </c>
      <c r="AY851" s="1">
        <f t="shared" si="272"/>
        <v>5</v>
      </c>
      <c r="AZ851" s="1">
        <f t="shared" si="273"/>
        <v>5</v>
      </c>
      <c r="BA851" s="1">
        <f t="shared" si="274"/>
        <v>5</v>
      </c>
      <c r="BB851" s="1">
        <f t="shared" si="275"/>
        <v>5</v>
      </c>
      <c r="BC851" s="21">
        <f t="shared" si="260"/>
        <v>5.6</v>
      </c>
      <c r="BD851" s="21">
        <f t="shared" si="261"/>
        <v>5.333333333333333</v>
      </c>
      <c r="BE851" s="21">
        <f t="shared" si="262"/>
        <v>5</v>
      </c>
      <c r="BF851" s="21">
        <f t="shared" si="259"/>
        <v>5.3666666666666663</v>
      </c>
      <c r="BG851" s="3" t="s">
        <v>7160</v>
      </c>
    </row>
    <row r="852" spans="1:59" ht="13" x14ac:dyDescent="0.15">
      <c r="A852" s="2">
        <v>43570.918630821761</v>
      </c>
      <c r="B852" s="3" t="s">
        <v>29</v>
      </c>
      <c r="C852" s="3" t="s">
        <v>7370</v>
      </c>
      <c r="D852" s="3" t="s">
        <v>7160</v>
      </c>
      <c r="E852" s="58" t="s">
        <v>7161</v>
      </c>
      <c r="F852" s="3" t="s">
        <v>315</v>
      </c>
      <c r="G852" s="3" t="s">
        <v>7597</v>
      </c>
      <c r="H852" s="3" t="s">
        <v>66</v>
      </c>
      <c r="I852" s="3" t="s">
        <v>36</v>
      </c>
      <c r="J852" s="3" t="s">
        <v>7598</v>
      </c>
      <c r="K852" s="3" t="s">
        <v>38</v>
      </c>
      <c r="L852" s="4">
        <v>1.7</v>
      </c>
      <c r="M852" s="4">
        <v>1.7</v>
      </c>
      <c r="N852" s="3" t="s">
        <v>7599</v>
      </c>
      <c r="O852" s="3" t="s">
        <v>87</v>
      </c>
      <c r="P852" s="5"/>
      <c r="Q852" s="3">
        <v>8</v>
      </c>
      <c r="R852" s="3" t="s">
        <v>7600</v>
      </c>
      <c r="S852" s="3" t="s">
        <v>44</v>
      </c>
      <c r="T852" s="5"/>
      <c r="U852" s="3">
        <v>6</v>
      </c>
      <c r="V852" s="3" t="s">
        <v>7601</v>
      </c>
      <c r="W852" s="3" t="s">
        <v>74</v>
      </c>
      <c r="X852" s="5"/>
      <c r="Y852" s="3" t="s">
        <v>92</v>
      </c>
      <c r="Z852" s="5"/>
      <c r="AA852" s="3" t="s">
        <v>777</v>
      </c>
      <c r="AB852" s="5"/>
      <c r="AC852" s="5"/>
      <c r="AD852" s="3">
        <v>2</v>
      </c>
      <c r="AE852" s="3" t="s">
        <v>7602</v>
      </c>
      <c r="AF852" s="3">
        <v>9</v>
      </c>
      <c r="AG852" s="3" t="s">
        <v>7603</v>
      </c>
      <c r="AH852" s="3" t="s">
        <v>197</v>
      </c>
      <c r="AI852" s="5"/>
      <c r="AJ852" s="5"/>
      <c r="AK852" s="3" t="s">
        <v>574</v>
      </c>
      <c r="AL852" s="3" t="s">
        <v>7604</v>
      </c>
      <c r="AM852" s="5"/>
      <c r="AN852" s="3" t="s">
        <v>7381</v>
      </c>
      <c r="AO852" s="6">
        <v>0.66666666666424135</v>
      </c>
      <c r="AP852" s="1">
        <f t="shared" si="263"/>
        <v>5</v>
      </c>
      <c r="AQ852" s="1">
        <f t="shared" si="264"/>
        <v>5</v>
      </c>
      <c r="AR852" s="1">
        <f t="shared" si="265"/>
        <v>10</v>
      </c>
      <c r="AS852" s="1">
        <f t="shared" si="266"/>
        <v>8</v>
      </c>
      <c r="AT852" s="1">
        <f t="shared" si="267"/>
        <v>5</v>
      </c>
      <c r="AU852" s="1">
        <f t="shared" si="268"/>
        <v>6</v>
      </c>
      <c r="AV852" s="1">
        <f t="shared" si="269"/>
        <v>5</v>
      </c>
      <c r="AW852" s="1">
        <f t="shared" si="270"/>
        <v>5</v>
      </c>
      <c r="AX852" s="1">
        <f t="shared" si="271"/>
        <v>0</v>
      </c>
      <c r="AY852" s="1">
        <f t="shared" si="272"/>
        <v>2</v>
      </c>
      <c r="AZ852" s="1">
        <f t="shared" si="273"/>
        <v>9</v>
      </c>
      <c r="BA852" s="1">
        <f t="shared" si="274"/>
        <v>5</v>
      </c>
      <c r="BB852" s="1">
        <f t="shared" si="275"/>
        <v>0</v>
      </c>
      <c r="BC852" s="21">
        <f t="shared" si="260"/>
        <v>6.6</v>
      </c>
      <c r="BD852" s="21">
        <f t="shared" si="261"/>
        <v>5.5</v>
      </c>
      <c r="BE852" s="21">
        <f t="shared" si="262"/>
        <v>3.5</v>
      </c>
      <c r="BF852" s="21">
        <f t="shared" si="259"/>
        <v>5.0999999999999996</v>
      </c>
      <c r="BG852" s="3" t="s">
        <v>7160</v>
      </c>
    </row>
    <row r="853" spans="1:59" ht="13" x14ac:dyDescent="0.15">
      <c r="A853" s="2">
        <v>43570.937907731481</v>
      </c>
      <c r="B853" s="3" t="s">
        <v>29</v>
      </c>
      <c r="C853" s="3" t="s">
        <v>7370</v>
      </c>
      <c r="D853" s="3" t="s">
        <v>7160</v>
      </c>
      <c r="E853" s="58" t="s">
        <v>7161</v>
      </c>
      <c r="F853" s="3" t="s">
        <v>187</v>
      </c>
      <c r="G853" s="3" t="s">
        <v>7605</v>
      </c>
      <c r="H853" s="3" t="s">
        <v>264</v>
      </c>
      <c r="I853" s="3" t="s">
        <v>36</v>
      </c>
      <c r="J853" s="3" t="s">
        <v>7606</v>
      </c>
      <c r="K853" s="3" t="s">
        <v>381</v>
      </c>
      <c r="L853" s="4">
        <v>1.2</v>
      </c>
      <c r="M853" s="5"/>
      <c r="N853" s="3" t="s">
        <v>7607</v>
      </c>
      <c r="O853" s="3" t="s">
        <v>87</v>
      </c>
      <c r="P853" s="5"/>
      <c r="Q853" s="3">
        <v>8</v>
      </c>
      <c r="R853" s="3" t="s">
        <v>7608</v>
      </c>
      <c r="S853" s="3" t="s">
        <v>44</v>
      </c>
      <c r="T853" s="5"/>
      <c r="U853" s="3" t="s">
        <v>91</v>
      </c>
      <c r="V853" s="5"/>
      <c r="W853" s="3" t="s">
        <v>48</v>
      </c>
      <c r="X853" s="5"/>
      <c r="Y853" s="3" t="s">
        <v>50</v>
      </c>
      <c r="Z853" s="5"/>
      <c r="AA853" s="3" t="s">
        <v>291</v>
      </c>
      <c r="AB853" s="5"/>
      <c r="AC853" s="3" t="s">
        <v>7609</v>
      </c>
      <c r="AD853" s="3">
        <v>7</v>
      </c>
      <c r="AE853" s="5"/>
      <c r="AF853" s="3" t="s">
        <v>56</v>
      </c>
      <c r="AG853" s="5"/>
      <c r="AH853" s="3" t="s">
        <v>197</v>
      </c>
      <c r="AI853" s="5"/>
      <c r="AJ853" s="5"/>
      <c r="AK853" s="3" t="s">
        <v>60</v>
      </c>
      <c r="AL853" s="3" t="s">
        <v>7610</v>
      </c>
      <c r="AM853" s="5"/>
      <c r="AN853" s="3" t="s">
        <v>7381</v>
      </c>
      <c r="AO853" s="6">
        <v>0.625</v>
      </c>
      <c r="AP853" s="1">
        <f t="shared" si="263"/>
        <v>5</v>
      </c>
      <c r="AQ853" s="1">
        <f t="shared" si="264"/>
        <v>0</v>
      </c>
      <c r="AR853" s="1">
        <f t="shared" si="265"/>
        <v>10</v>
      </c>
      <c r="AS853" s="1">
        <f t="shared" si="266"/>
        <v>8</v>
      </c>
      <c r="AT853" s="1">
        <f t="shared" si="267"/>
        <v>5</v>
      </c>
      <c r="AU853" s="1">
        <f t="shared" si="268"/>
        <v>0</v>
      </c>
      <c r="AV853" s="1">
        <f t="shared" si="269"/>
        <v>0</v>
      </c>
      <c r="AW853" s="1">
        <f t="shared" si="270"/>
        <v>0</v>
      </c>
      <c r="AX853" s="1">
        <f t="shared" si="271"/>
        <v>10</v>
      </c>
      <c r="AY853" s="1">
        <f t="shared" si="272"/>
        <v>7</v>
      </c>
      <c r="AZ853" s="1">
        <f t="shared" si="273"/>
        <v>5</v>
      </c>
      <c r="BA853" s="1">
        <f t="shared" si="274"/>
        <v>5</v>
      </c>
      <c r="BB853" s="1">
        <f t="shared" si="275"/>
        <v>10</v>
      </c>
      <c r="BC853" s="21">
        <f t="shared" si="260"/>
        <v>5.6</v>
      </c>
      <c r="BD853" s="21">
        <f t="shared" si="261"/>
        <v>0</v>
      </c>
      <c r="BE853" s="21">
        <f t="shared" si="262"/>
        <v>7</v>
      </c>
      <c r="BF853" s="21">
        <f t="shared" si="259"/>
        <v>5.2</v>
      </c>
      <c r="BG853" s="3" t="s">
        <v>7160</v>
      </c>
    </row>
    <row r="854" spans="1:59" ht="13" x14ac:dyDescent="0.15">
      <c r="A854" s="2">
        <v>43570.9857653125</v>
      </c>
      <c r="B854" s="3" t="s">
        <v>29</v>
      </c>
      <c r="C854" s="3" t="s">
        <v>7370</v>
      </c>
      <c r="D854" s="3" t="s">
        <v>7160</v>
      </c>
      <c r="E854" s="58" t="s">
        <v>7161</v>
      </c>
      <c r="F854" s="3" t="s">
        <v>178</v>
      </c>
      <c r="G854" s="3" t="s">
        <v>7611</v>
      </c>
      <c r="H854" s="3" t="s">
        <v>35</v>
      </c>
      <c r="I854" s="3" t="s">
        <v>223</v>
      </c>
      <c r="J854" s="3" t="s">
        <v>7612</v>
      </c>
      <c r="K854" s="3">
        <v>6</v>
      </c>
      <c r="L854" s="3">
        <v>2</v>
      </c>
      <c r="M854" s="4">
        <v>1.5</v>
      </c>
      <c r="N854" s="3" t="s">
        <v>7613</v>
      </c>
      <c r="O854" s="3">
        <v>7</v>
      </c>
      <c r="P854" s="3" t="s">
        <v>7518</v>
      </c>
      <c r="Q854" s="3" t="s">
        <v>42</v>
      </c>
      <c r="R854" s="3" t="s">
        <v>7614</v>
      </c>
      <c r="S854" s="3" t="s">
        <v>44</v>
      </c>
      <c r="T854" s="5"/>
      <c r="U854" s="3" t="s">
        <v>46</v>
      </c>
      <c r="V854" s="5"/>
      <c r="W854" s="3" t="s">
        <v>48</v>
      </c>
      <c r="X854" s="5"/>
      <c r="Y854" s="3" t="s">
        <v>92</v>
      </c>
      <c r="Z854" s="5"/>
      <c r="AA854" s="3">
        <v>8</v>
      </c>
      <c r="AB854" s="5"/>
      <c r="AC854" s="3" t="s">
        <v>7615</v>
      </c>
      <c r="AD854" s="3">
        <v>9</v>
      </c>
      <c r="AE854" s="5"/>
      <c r="AF854" s="3" t="s">
        <v>56</v>
      </c>
      <c r="AG854" s="5"/>
      <c r="AH854" s="3">
        <v>2</v>
      </c>
      <c r="AI854" s="5"/>
      <c r="AJ854" s="3" t="s">
        <v>7616</v>
      </c>
      <c r="AK854" s="3">
        <v>8</v>
      </c>
      <c r="AL854" s="3" t="s">
        <v>7617</v>
      </c>
      <c r="AM854" s="5"/>
      <c r="AN854" s="3" t="s">
        <v>7381</v>
      </c>
      <c r="AO854" s="6">
        <v>0.375</v>
      </c>
      <c r="AP854" s="1">
        <f t="shared" si="263"/>
        <v>10</v>
      </c>
      <c r="AQ854" s="1">
        <f t="shared" si="264"/>
        <v>6</v>
      </c>
      <c r="AR854" s="1">
        <f t="shared" si="265"/>
        <v>7</v>
      </c>
      <c r="AS854" s="1">
        <f t="shared" si="266"/>
        <v>5</v>
      </c>
      <c r="AT854" s="1">
        <f t="shared" si="267"/>
        <v>5</v>
      </c>
      <c r="AU854" s="1">
        <f t="shared" si="268"/>
        <v>5</v>
      </c>
      <c r="AV854" s="1">
        <f t="shared" si="269"/>
        <v>0</v>
      </c>
      <c r="AW854" s="1">
        <f t="shared" si="270"/>
        <v>5</v>
      </c>
      <c r="AX854" s="1">
        <f t="shared" si="271"/>
        <v>8</v>
      </c>
      <c r="AY854" s="1">
        <f t="shared" si="272"/>
        <v>9</v>
      </c>
      <c r="AZ854" s="1">
        <f t="shared" si="273"/>
        <v>5</v>
      </c>
      <c r="BA854" s="1">
        <f t="shared" si="274"/>
        <v>2</v>
      </c>
      <c r="BB854" s="1">
        <f t="shared" si="275"/>
        <v>8</v>
      </c>
      <c r="BC854" s="21">
        <f t="shared" si="260"/>
        <v>6.6</v>
      </c>
      <c r="BD854" s="21">
        <f t="shared" si="261"/>
        <v>3.3333333333333335</v>
      </c>
      <c r="BE854" s="21">
        <f t="shared" si="262"/>
        <v>5.666666666666667</v>
      </c>
      <c r="BF854" s="21">
        <f t="shared" si="259"/>
        <v>5.9</v>
      </c>
      <c r="BG854" s="3" t="s">
        <v>7160</v>
      </c>
    </row>
    <row r="855" spans="1:59" ht="13" x14ac:dyDescent="0.15">
      <c r="A855" s="2">
        <v>43563.901538101854</v>
      </c>
      <c r="B855" s="3" t="s">
        <v>29</v>
      </c>
      <c r="C855" s="3" t="s">
        <v>7370</v>
      </c>
      <c r="D855" s="3" t="s">
        <v>7160</v>
      </c>
      <c r="E855" s="58" t="s">
        <v>7161</v>
      </c>
      <c r="F855" s="3" t="s">
        <v>187</v>
      </c>
      <c r="G855" s="3" t="s">
        <v>7618</v>
      </c>
      <c r="H855" s="3" t="s">
        <v>35</v>
      </c>
      <c r="I855" s="3" t="s">
        <v>36</v>
      </c>
      <c r="J855" s="5"/>
      <c r="K855" s="3" t="s">
        <v>68</v>
      </c>
      <c r="L855" s="3">
        <v>6</v>
      </c>
      <c r="M855" s="3">
        <v>3</v>
      </c>
      <c r="N855" s="3" t="s">
        <v>7619</v>
      </c>
      <c r="O855" s="3">
        <v>8</v>
      </c>
      <c r="P855" s="5"/>
      <c r="Q855" s="3">
        <v>7</v>
      </c>
      <c r="R855" s="5"/>
      <c r="S855" s="3" t="s">
        <v>90</v>
      </c>
      <c r="T855" s="5"/>
      <c r="U855" s="3" t="s">
        <v>91</v>
      </c>
      <c r="V855" s="5"/>
      <c r="W855" s="3" t="s">
        <v>48</v>
      </c>
      <c r="X855" s="5"/>
      <c r="Y855" s="3" t="s">
        <v>50</v>
      </c>
      <c r="Z855" s="5"/>
      <c r="AA855" s="3">
        <v>8</v>
      </c>
      <c r="AB855" s="5"/>
      <c r="AC855" s="5"/>
      <c r="AD855" s="3">
        <v>8</v>
      </c>
      <c r="AE855" s="3" t="s">
        <v>7620</v>
      </c>
      <c r="AF855" s="3" t="s">
        <v>56</v>
      </c>
      <c r="AG855" s="5"/>
      <c r="AH855" s="3" t="s">
        <v>197</v>
      </c>
      <c r="AI855" s="5"/>
      <c r="AJ855" s="3" t="s">
        <v>7621</v>
      </c>
      <c r="AK855" s="3" t="s">
        <v>111</v>
      </c>
      <c r="AL855" s="3" t="s">
        <v>7622</v>
      </c>
      <c r="AM855" s="3" t="s">
        <v>7623</v>
      </c>
      <c r="AN855" s="3" t="s">
        <v>7381</v>
      </c>
      <c r="AO855" s="6">
        <v>0.66666666666424135</v>
      </c>
      <c r="AP855" s="1">
        <f t="shared" si="263"/>
        <v>5</v>
      </c>
      <c r="AQ855" s="1">
        <f t="shared" si="264"/>
        <v>10</v>
      </c>
      <c r="AR855" s="1">
        <f t="shared" si="265"/>
        <v>8</v>
      </c>
      <c r="AS855" s="1">
        <f t="shared" si="266"/>
        <v>7</v>
      </c>
      <c r="AT855" s="1">
        <f t="shared" si="267"/>
        <v>0</v>
      </c>
      <c r="AU855" s="1">
        <f t="shared" si="268"/>
        <v>0</v>
      </c>
      <c r="AV855" s="1">
        <f t="shared" si="269"/>
        <v>0</v>
      </c>
      <c r="AW855" s="1">
        <f t="shared" si="270"/>
        <v>0</v>
      </c>
      <c r="AX855" s="1">
        <f t="shared" si="271"/>
        <v>8</v>
      </c>
      <c r="AY855" s="1">
        <f t="shared" si="272"/>
        <v>8</v>
      </c>
      <c r="AZ855" s="1">
        <f t="shared" si="273"/>
        <v>5</v>
      </c>
      <c r="BA855" s="1">
        <f t="shared" si="274"/>
        <v>5</v>
      </c>
      <c r="BB855" s="1">
        <f t="shared" si="275"/>
        <v>5</v>
      </c>
      <c r="BC855" s="21">
        <f t="shared" si="260"/>
        <v>6</v>
      </c>
      <c r="BD855" s="21">
        <f t="shared" si="261"/>
        <v>0</v>
      </c>
      <c r="BE855" s="21">
        <f t="shared" si="262"/>
        <v>6.5</v>
      </c>
      <c r="BF855" s="21">
        <f t="shared" si="259"/>
        <v>4.8</v>
      </c>
      <c r="BG855" s="3" t="s">
        <v>7160</v>
      </c>
    </row>
    <row r="856" spans="1:59" ht="13" x14ac:dyDescent="0.15">
      <c r="A856" s="2">
        <v>43563.945926493056</v>
      </c>
      <c r="B856" s="3" t="s">
        <v>29</v>
      </c>
      <c r="C856" s="3" t="s">
        <v>7370</v>
      </c>
      <c r="D856" s="3" t="s">
        <v>7160</v>
      </c>
      <c r="E856" s="58" t="s">
        <v>7161</v>
      </c>
      <c r="F856" s="3" t="s">
        <v>187</v>
      </c>
      <c r="G856" s="3" t="s">
        <v>7624</v>
      </c>
      <c r="H856" s="3" t="s">
        <v>66</v>
      </c>
      <c r="I856" s="3" t="s">
        <v>36</v>
      </c>
      <c r="J856" s="5"/>
      <c r="K856" s="3" t="s">
        <v>381</v>
      </c>
      <c r="L856" s="4">
        <v>1.2</v>
      </c>
      <c r="M856" s="5"/>
      <c r="N856" s="3" t="s">
        <v>7625</v>
      </c>
      <c r="O856" s="3">
        <v>8</v>
      </c>
      <c r="P856" s="5"/>
      <c r="Q856" s="3">
        <v>7</v>
      </c>
      <c r="R856" s="3" t="s">
        <v>7626</v>
      </c>
      <c r="S856" s="3" t="s">
        <v>90</v>
      </c>
      <c r="T856" s="5"/>
      <c r="U856" s="3" t="s">
        <v>91</v>
      </c>
      <c r="V856" s="5"/>
      <c r="W856" s="3" t="s">
        <v>48</v>
      </c>
      <c r="X856" s="5"/>
      <c r="Y856" s="3" t="s">
        <v>50</v>
      </c>
      <c r="Z856" s="5"/>
      <c r="AA856" s="3">
        <v>7</v>
      </c>
      <c r="AB856" s="5"/>
      <c r="AC856" s="3" t="s">
        <v>7627</v>
      </c>
      <c r="AD856" s="3" t="s">
        <v>54</v>
      </c>
      <c r="AE856" s="5"/>
      <c r="AF856" s="3" t="s">
        <v>275</v>
      </c>
      <c r="AG856" s="5"/>
      <c r="AH856" s="3">
        <v>3</v>
      </c>
      <c r="AI856" s="5"/>
      <c r="AJ856" s="3" t="s">
        <v>7628</v>
      </c>
      <c r="AK856" s="3" t="s">
        <v>111</v>
      </c>
      <c r="AL856" s="3" t="s">
        <v>7629</v>
      </c>
      <c r="AM856" s="11" t="s">
        <v>7630</v>
      </c>
      <c r="AN856" s="3" t="s">
        <v>7381</v>
      </c>
      <c r="AO856" s="6">
        <v>0.41666666666424135</v>
      </c>
      <c r="AP856" s="1">
        <f t="shared" si="263"/>
        <v>5</v>
      </c>
      <c r="AQ856" s="1">
        <f t="shared" si="264"/>
        <v>0</v>
      </c>
      <c r="AR856" s="1">
        <f t="shared" si="265"/>
        <v>8</v>
      </c>
      <c r="AS856" s="1">
        <f t="shared" si="266"/>
        <v>7</v>
      </c>
      <c r="AT856" s="1">
        <f t="shared" si="267"/>
        <v>0</v>
      </c>
      <c r="AU856" s="1">
        <f t="shared" si="268"/>
        <v>0</v>
      </c>
      <c r="AV856" s="1">
        <f t="shared" si="269"/>
        <v>0</v>
      </c>
      <c r="AW856" s="1">
        <f t="shared" si="270"/>
        <v>0</v>
      </c>
      <c r="AX856" s="1">
        <f t="shared" si="271"/>
        <v>7</v>
      </c>
      <c r="AY856" s="1">
        <f t="shared" si="272"/>
        <v>5</v>
      </c>
      <c r="AZ856" s="1">
        <f t="shared" si="273"/>
        <v>0</v>
      </c>
      <c r="BA856" s="1">
        <f t="shared" si="274"/>
        <v>3</v>
      </c>
      <c r="BB856" s="1">
        <f t="shared" si="275"/>
        <v>5</v>
      </c>
      <c r="BC856" s="21">
        <f t="shared" si="260"/>
        <v>4</v>
      </c>
      <c r="BD856" s="21">
        <f t="shared" si="261"/>
        <v>0</v>
      </c>
      <c r="BE856" s="21">
        <f t="shared" si="262"/>
        <v>4.166666666666667</v>
      </c>
      <c r="BF856" s="21">
        <f t="shared" si="259"/>
        <v>3.3333333333333335</v>
      </c>
      <c r="BG856" s="3" t="s">
        <v>7160</v>
      </c>
    </row>
    <row r="857" spans="1:59" ht="13" x14ac:dyDescent="0.15">
      <c r="A857" s="2">
        <v>43564.252177268514</v>
      </c>
      <c r="B857" s="3" t="s">
        <v>29</v>
      </c>
      <c r="C857" s="3" t="s">
        <v>7420</v>
      </c>
      <c r="D857" s="3" t="s">
        <v>7160</v>
      </c>
      <c r="E857" s="58" t="s">
        <v>7161</v>
      </c>
      <c r="F857" s="3" t="s">
        <v>187</v>
      </c>
      <c r="G857" s="3" t="s">
        <v>7631</v>
      </c>
      <c r="H857" s="3" t="s">
        <v>264</v>
      </c>
      <c r="I857" s="3">
        <v>2</v>
      </c>
      <c r="J857" s="3" t="s">
        <v>7632</v>
      </c>
      <c r="K857" s="3">
        <v>4</v>
      </c>
      <c r="L857" s="3">
        <v>1.5</v>
      </c>
      <c r="M857" s="3">
        <v>1.5</v>
      </c>
      <c r="N857" s="3" t="s">
        <v>7633</v>
      </c>
      <c r="O857" s="3">
        <v>9</v>
      </c>
      <c r="P857" s="5"/>
      <c r="Q857" s="3" t="s">
        <v>42</v>
      </c>
      <c r="R857" s="3" t="s">
        <v>7634</v>
      </c>
      <c r="S857" s="3" t="s">
        <v>90</v>
      </c>
      <c r="T857" s="5"/>
      <c r="U857" s="3" t="s">
        <v>91</v>
      </c>
      <c r="V857" s="5"/>
      <c r="W857" s="3" t="s">
        <v>48</v>
      </c>
      <c r="X857" s="5"/>
      <c r="Y857" s="3">
        <v>2</v>
      </c>
      <c r="Z857" s="3" t="s">
        <v>7635</v>
      </c>
      <c r="AA857" s="3" t="s">
        <v>291</v>
      </c>
      <c r="AB857" s="3">
        <v>50</v>
      </c>
      <c r="AC857" s="3" t="s">
        <v>7636</v>
      </c>
      <c r="AD857" s="3" t="s">
        <v>343</v>
      </c>
      <c r="AE857" s="3" t="s">
        <v>7636</v>
      </c>
      <c r="AF857" s="3" t="s">
        <v>275</v>
      </c>
      <c r="AG857" s="5"/>
      <c r="AH857" s="3">
        <v>7</v>
      </c>
      <c r="AI857" s="3">
        <v>4</v>
      </c>
      <c r="AJ857" s="3" t="s">
        <v>7637</v>
      </c>
      <c r="AK857" s="3">
        <v>8</v>
      </c>
      <c r="AL857" s="3" t="s">
        <v>7638</v>
      </c>
      <c r="AM857" s="3" t="s">
        <v>7639</v>
      </c>
      <c r="AN857" s="3" t="s">
        <v>7409</v>
      </c>
      <c r="AO857" s="6">
        <v>0.70833333333575865</v>
      </c>
      <c r="AP857" s="1">
        <f t="shared" si="263"/>
        <v>2</v>
      </c>
      <c r="AQ857" s="1">
        <f t="shared" si="264"/>
        <v>4</v>
      </c>
      <c r="AR857" s="1">
        <f t="shared" si="265"/>
        <v>9</v>
      </c>
      <c r="AS857" s="1">
        <f t="shared" si="266"/>
        <v>5</v>
      </c>
      <c r="AT857" s="1">
        <f t="shared" si="267"/>
        <v>0</v>
      </c>
      <c r="AU857" s="1">
        <f t="shared" si="268"/>
        <v>0</v>
      </c>
      <c r="AV857" s="1">
        <f t="shared" si="269"/>
        <v>0</v>
      </c>
      <c r="AW857" s="1">
        <f t="shared" si="270"/>
        <v>2</v>
      </c>
      <c r="AX857" s="1">
        <f t="shared" si="271"/>
        <v>10</v>
      </c>
      <c r="AY857" s="1">
        <f t="shared" si="272"/>
        <v>10</v>
      </c>
      <c r="AZ857" s="1">
        <f t="shared" si="273"/>
        <v>0</v>
      </c>
      <c r="BA857" s="1">
        <f t="shared" si="274"/>
        <v>7</v>
      </c>
      <c r="BB857" s="1">
        <f t="shared" si="275"/>
        <v>8</v>
      </c>
      <c r="BC857" s="21">
        <f t="shared" si="260"/>
        <v>4</v>
      </c>
      <c r="BD857" s="21">
        <f t="shared" si="261"/>
        <v>0.33333333333333331</v>
      </c>
      <c r="BE857" s="21">
        <f t="shared" si="262"/>
        <v>7.333333333333333</v>
      </c>
      <c r="BF857" s="21">
        <f t="shared" si="259"/>
        <v>4.333333333333333</v>
      </c>
      <c r="BG857" s="3" t="s">
        <v>7160</v>
      </c>
    </row>
    <row r="858" spans="1:59" ht="13" x14ac:dyDescent="0.15">
      <c r="A858" s="2">
        <v>43543.062783703703</v>
      </c>
      <c r="B858" s="3" t="s">
        <v>29</v>
      </c>
      <c r="C858" s="3" t="s">
        <v>7691</v>
      </c>
      <c r="D858" s="3" t="s">
        <v>7640</v>
      </c>
      <c r="E858" s="58" t="s">
        <v>7641</v>
      </c>
      <c r="F858" s="3" t="s">
        <v>100</v>
      </c>
      <c r="G858" s="3" t="s">
        <v>7642</v>
      </c>
      <c r="H858" s="3" t="s">
        <v>35</v>
      </c>
      <c r="I858" s="3">
        <v>4</v>
      </c>
      <c r="J858" s="3" t="s">
        <v>7643</v>
      </c>
      <c r="K858" s="3" t="s">
        <v>381</v>
      </c>
      <c r="L858" s="3">
        <v>1.45</v>
      </c>
      <c r="M858" s="3">
        <v>1.45</v>
      </c>
      <c r="N858" s="3" t="s">
        <v>7644</v>
      </c>
      <c r="O858" s="3">
        <v>7</v>
      </c>
      <c r="P858" s="3" t="s">
        <v>7645</v>
      </c>
      <c r="Q858" s="3" t="s">
        <v>42</v>
      </c>
      <c r="R858" s="3" t="s">
        <v>7646</v>
      </c>
      <c r="S858" s="3" t="s">
        <v>44</v>
      </c>
      <c r="T858" s="5"/>
      <c r="U858" s="3" t="s">
        <v>46</v>
      </c>
      <c r="V858" s="5"/>
      <c r="W858" s="3">
        <v>6</v>
      </c>
      <c r="X858" s="3" t="s">
        <v>7647</v>
      </c>
      <c r="Y858" s="3" t="s">
        <v>50</v>
      </c>
      <c r="Z858" s="3" t="s">
        <v>7648</v>
      </c>
      <c r="AA858" s="3" t="s">
        <v>52</v>
      </c>
      <c r="AB858" s="3">
        <v>75</v>
      </c>
      <c r="AC858" s="3" t="s">
        <v>7649</v>
      </c>
      <c r="AD858" s="3" t="s">
        <v>54</v>
      </c>
      <c r="AE858" s="3" t="s">
        <v>7650</v>
      </c>
      <c r="AF858" s="3">
        <v>4</v>
      </c>
      <c r="AG858" s="3" t="s">
        <v>7651</v>
      </c>
      <c r="AH858" s="3" t="s">
        <v>197</v>
      </c>
      <c r="AI858" s="3">
        <v>5</v>
      </c>
      <c r="AJ858" s="3" t="s">
        <v>7652</v>
      </c>
      <c r="AK858" s="3" t="s">
        <v>111</v>
      </c>
      <c r="AL858" s="3" t="s">
        <v>7653</v>
      </c>
      <c r="AM858" s="3" t="s">
        <v>7654</v>
      </c>
      <c r="AN858" s="3" t="s">
        <v>7655</v>
      </c>
      <c r="AO858" s="6">
        <v>0.60416666666424135</v>
      </c>
      <c r="AP858" s="1">
        <f t="shared" si="263"/>
        <v>4</v>
      </c>
      <c r="AQ858" s="1">
        <f t="shared" si="264"/>
        <v>0</v>
      </c>
      <c r="AR858" s="1">
        <f t="shared" si="265"/>
        <v>7</v>
      </c>
      <c r="AS858" s="1">
        <f t="shared" si="266"/>
        <v>5</v>
      </c>
      <c r="AT858" s="1">
        <f t="shared" si="267"/>
        <v>5</v>
      </c>
      <c r="AU858" s="1">
        <f t="shared" si="268"/>
        <v>5</v>
      </c>
      <c r="AV858" s="1">
        <f t="shared" si="269"/>
        <v>6</v>
      </c>
      <c r="AW858" s="1">
        <f t="shared" si="270"/>
        <v>0</v>
      </c>
      <c r="AX858" s="1">
        <f t="shared" si="271"/>
        <v>5</v>
      </c>
      <c r="AY858" s="1">
        <f t="shared" si="272"/>
        <v>5</v>
      </c>
      <c r="AZ858" s="1">
        <f t="shared" si="273"/>
        <v>4</v>
      </c>
      <c r="BA858" s="1">
        <f t="shared" si="274"/>
        <v>5</v>
      </c>
      <c r="BB858" s="1">
        <f t="shared" si="275"/>
        <v>5</v>
      </c>
      <c r="BC858" s="21">
        <f t="shared" si="260"/>
        <v>4.2</v>
      </c>
      <c r="BD858" s="21">
        <f t="shared" si="261"/>
        <v>4.5</v>
      </c>
      <c r="BE858" s="21">
        <f t="shared" si="262"/>
        <v>4.833333333333333</v>
      </c>
      <c r="BF858" s="21">
        <f t="shared" si="259"/>
        <v>4.4666666666666668</v>
      </c>
      <c r="BG858" s="3" t="s">
        <v>7640</v>
      </c>
    </row>
    <row r="859" spans="1:59" ht="13" x14ac:dyDescent="0.15">
      <c r="A859" s="2">
        <v>43543.885994571756</v>
      </c>
      <c r="B859" s="3" t="s">
        <v>29</v>
      </c>
      <c r="C859" s="3" t="s">
        <v>7691</v>
      </c>
      <c r="D859" s="3" t="s">
        <v>7640</v>
      </c>
      <c r="E859" s="58" t="s">
        <v>7641</v>
      </c>
      <c r="F859" s="3" t="s">
        <v>100</v>
      </c>
      <c r="G859" s="3" t="s">
        <v>7656</v>
      </c>
      <c r="H859" s="3" t="s">
        <v>35</v>
      </c>
      <c r="I859" s="3" t="s">
        <v>36</v>
      </c>
      <c r="J859" s="3" t="s">
        <v>7657</v>
      </c>
      <c r="K859" s="3">
        <v>7</v>
      </c>
      <c r="L859" s="3">
        <v>2.2000000000000002</v>
      </c>
      <c r="M859" s="3">
        <v>2.2000000000000002</v>
      </c>
      <c r="N859" s="3" t="s">
        <v>7658</v>
      </c>
      <c r="O859" s="3">
        <v>8</v>
      </c>
      <c r="P859" s="3" t="s">
        <v>7659</v>
      </c>
      <c r="Q859" s="3" t="s">
        <v>42</v>
      </c>
      <c r="R859" s="3" t="s">
        <v>7660</v>
      </c>
      <c r="S859" s="3" t="s">
        <v>44</v>
      </c>
      <c r="T859" s="3" t="s">
        <v>7661</v>
      </c>
      <c r="U859" s="3">
        <v>7</v>
      </c>
      <c r="V859" s="3" t="s">
        <v>7662</v>
      </c>
      <c r="W859" s="3" t="s">
        <v>48</v>
      </c>
      <c r="X859" s="3" t="s">
        <v>49</v>
      </c>
      <c r="Y859" s="3">
        <v>4</v>
      </c>
      <c r="Z859" s="3" t="s">
        <v>7663</v>
      </c>
      <c r="AA859" s="3" t="s">
        <v>291</v>
      </c>
      <c r="AB859" s="3">
        <v>52</v>
      </c>
      <c r="AC859" s="3" t="s">
        <v>7664</v>
      </c>
      <c r="AD859" s="3">
        <v>8</v>
      </c>
      <c r="AE859" s="5"/>
      <c r="AF859" s="3" t="s">
        <v>56</v>
      </c>
      <c r="AG859" s="3" t="s">
        <v>7665</v>
      </c>
      <c r="AH859" s="3">
        <v>8</v>
      </c>
      <c r="AI859" s="3">
        <v>76</v>
      </c>
      <c r="AJ859" s="3" t="s">
        <v>7666</v>
      </c>
      <c r="AK859" s="3" t="s">
        <v>111</v>
      </c>
      <c r="AL859" s="3" t="s">
        <v>7667</v>
      </c>
      <c r="AM859" s="3" t="s">
        <v>7668</v>
      </c>
      <c r="AN859" s="3" t="s">
        <v>7669</v>
      </c>
      <c r="AO859" s="6">
        <v>0.58333333333575865</v>
      </c>
      <c r="AP859" s="1">
        <f t="shared" si="263"/>
        <v>5</v>
      </c>
      <c r="AQ859" s="1">
        <f t="shared" si="264"/>
        <v>7</v>
      </c>
      <c r="AR859" s="1">
        <f t="shared" si="265"/>
        <v>8</v>
      </c>
      <c r="AS859" s="1">
        <f t="shared" si="266"/>
        <v>5</v>
      </c>
      <c r="AT859" s="1">
        <f t="shared" si="267"/>
        <v>5</v>
      </c>
      <c r="AU859" s="1">
        <f t="shared" si="268"/>
        <v>7</v>
      </c>
      <c r="AV859" s="1">
        <f t="shared" si="269"/>
        <v>0</v>
      </c>
      <c r="AW859" s="1">
        <f t="shared" si="270"/>
        <v>4</v>
      </c>
      <c r="AX859" s="1">
        <f t="shared" si="271"/>
        <v>10</v>
      </c>
      <c r="AY859" s="1">
        <f t="shared" si="272"/>
        <v>8</v>
      </c>
      <c r="AZ859" s="1">
        <f t="shared" si="273"/>
        <v>5</v>
      </c>
      <c r="BA859" s="1">
        <f t="shared" si="274"/>
        <v>8</v>
      </c>
      <c r="BB859" s="1">
        <f t="shared" si="275"/>
        <v>5</v>
      </c>
      <c r="BC859" s="21">
        <f t="shared" si="260"/>
        <v>6</v>
      </c>
      <c r="BD859" s="21">
        <f t="shared" si="261"/>
        <v>4.166666666666667</v>
      </c>
      <c r="BE859" s="21">
        <f t="shared" si="262"/>
        <v>8.1666666666666661</v>
      </c>
      <c r="BF859" s="21">
        <f t="shared" si="259"/>
        <v>5.9666666666666668</v>
      </c>
      <c r="BG859" s="3" t="s">
        <v>7640</v>
      </c>
    </row>
    <row r="860" spans="1:59" ht="13" x14ac:dyDescent="0.15">
      <c r="A860" s="2">
        <v>43544.022546053238</v>
      </c>
      <c r="B860" s="3" t="s">
        <v>29</v>
      </c>
      <c r="C860" s="3" t="s">
        <v>7691</v>
      </c>
      <c r="D860" s="3" t="s">
        <v>7640</v>
      </c>
      <c r="E860" s="58" t="s">
        <v>7641</v>
      </c>
      <c r="F860" s="3" t="s">
        <v>187</v>
      </c>
      <c r="G860" s="3" t="s">
        <v>7670</v>
      </c>
      <c r="H860" s="3" t="s">
        <v>35</v>
      </c>
      <c r="I860" s="3">
        <v>8</v>
      </c>
      <c r="J860" s="3" t="s">
        <v>7671</v>
      </c>
      <c r="K860" s="3" t="s">
        <v>68</v>
      </c>
      <c r="L860" s="4">
        <v>3.2</v>
      </c>
      <c r="M860" s="4">
        <v>1.6</v>
      </c>
      <c r="N860" s="3" t="s">
        <v>7672</v>
      </c>
      <c r="O860" s="3">
        <v>9</v>
      </c>
      <c r="P860" s="5"/>
      <c r="Q860" s="3" t="s">
        <v>42</v>
      </c>
      <c r="R860" s="3" t="s">
        <v>7673</v>
      </c>
      <c r="S860" s="3" t="s">
        <v>44</v>
      </c>
      <c r="T860" s="5"/>
      <c r="U860" s="3">
        <v>8</v>
      </c>
      <c r="V860" s="3" t="s">
        <v>7674</v>
      </c>
      <c r="W860" s="3" t="s">
        <v>74</v>
      </c>
      <c r="X860" s="3" t="s">
        <v>7675</v>
      </c>
      <c r="Y860" s="3" t="s">
        <v>92</v>
      </c>
      <c r="Z860" s="3" t="s">
        <v>7676</v>
      </c>
      <c r="AA860" s="3">
        <v>9</v>
      </c>
      <c r="AB860" s="3">
        <v>55</v>
      </c>
      <c r="AC860" s="3" t="s">
        <v>7677</v>
      </c>
      <c r="AD860" s="3" t="s">
        <v>54</v>
      </c>
      <c r="AE860" s="3" t="s">
        <v>7678</v>
      </c>
      <c r="AF860" s="3">
        <v>3</v>
      </c>
      <c r="AG860" s="3" t="s">
        <v>7679</v>
      </c>
      <c r="AH860" s="3" t="s">
        <v>176</v>
      </c>
      <c r="AI860" s="3">
        <v>62</v>
      </c>
      <c r="AJ860" s="3" t="s">
        <v>7680</v>
      </c>
      <c r="AK860" s="3" t="s">
        <v>111</v>
      </c>
      <c r="AL860" s="3" t="s">
        <v>7681</v>
      </c>
      <c r="AM860" s="3" t="s">
        <v>7682</v>
      </c>
      <c r="AN860" s="3" t="s">
        <v>7655</v>
      </c>
      <c r="AO860" s="6">
        <v>0.61111111110949423</v>
      </c>
      <c r="AP860" s="1">
        <f t="shared" si="263"/>
        <v>8</v>
      </c>
      <c r="AQ860" s="1">
        <f t="shared" si="264"/>
        <v>10</v>
      </c>
      <c r="AR860" s="1">
        <f t="shared" si="265"/>
        <v>9</v>
      </c>
      <c r="AS860" s="1">
        <f t="shared" si="266"/>
        <v>5</v>
      </c>
      <c r="AT860" s="1">
        <f t="shared" si="267"/>
        <v>5</v>
      </c>
      <c r="AU860" s="1">
        <f t="shared" si="268"/>
        <v>8</v>
      </c>
      <c r="AV860" s="1">
        <f t="shared" si="269"/>
        <v>5</v>
      </c>
      <c r="AW860" s="1">
        <f t="shared" si="270"/>
        <v>5</v>
      </c>
      <c r="AX860" s="1">
        <f t="shared" si="271"/>
        <v>9</v>
      </c>
      <c r="AY860" s="1">
        <f t="shared" si="272"/>
        <v>5</v>
      </c>
      <c r="AZ860" s="1">
        <f t="shared" si="273"/>
        <v>3</v>
      </c>
      <c r="BA860" s="1">
        <f t="shared" si="274"/>
        <v>10</v>
      </c>
      <c r="BB860" s="1">
        <f t="shared" si="275"/>
        <v>5</v>
      </c>
      <c r="BC860" s="21">
        <f t="shared" si="260"/>
        <v>7.4</v>
      </c>
      <c r="BD860" s="21">
        <f t="shared" si="261"/>
        <v>6.5</v>
      </c>
      <c r="BE860" s="21">
        <f t="shared" si="262"/>
        <v>7.666666666666667</v>
      </c>
      <c r="BF860" s="21">
        <f t="shared" si="259"/>
        <v>7.0333333333333332</v>
      </c>
      <c r="BG860" s="3" t="s">
        <v>7640</v>
      </c>
    </row>
    <row r="861" spans="1:59" ht="13" x14ac:dyDescent="0.15">
      <c r="A861" s="2">
        <v>43562.800255509261</v>
      </c>
      <c r="B861" s="3" t="s">
        <v>29</v>
      </c>
      <c r="C861" s="3" t="s">
        <v>7691</v>
      </c>
      <c r="D861" s="3" t="s">
        <v>7640</v>
      </c>
      <c r="E861" s="58" t="s">
        <v>7641</v>
      </c>
      <c r="F861" s="3" t="s">
        <v>100</v>
      </c>
      <c r="G861" s="3" t="s">
        <v>7683</v>
      </c>
      <c r="H861" s="3" t="s">
        <v>35</v>
      </c>
      <c r="I861" s="3" t="s">
        <v>36</v>
      </c>
      <c r="J861" s="3" t="s">
        <v>7684</v>
      </c>
      <c r="K861" s="3">
        <v>6</v>
      </c>
      <c r="L861" s="3">
        <v>2.7</v>
      </c>
      <c r="M861" s="4">
        <v>1.5</v>
      </c>
      <c r="N861" s="3" t="s">
        <v>7685</v>
      </c>
      <c r="O861" s="3">
        <v>8</v>
      </c>
      <c r="P861" s="3" t="s">
        <v>7686</v>
      </c>
      <c r="Q861" s="3" t="s">
        <v>42</v>
      </c>
      <c r="R861" s="3" t="s">
        <v>7687</v>
      </c>
      <c r="S861" s="3" t="s">
        <v>44</v>
      </c>
      <c r="T861" s="3" t="s">
        <v>7688</v>
      </c>
      <c r="U861" s="3" t="s">
        <v>46</v>
      </c>
      <c r="V861" s="5"/>
      <c r="W861" s="3" t="s">
        <v>74</v>
      </c>
      <c r="X861" s="5"/>
      <c r="Y861" s="3" t="s">
        <v>92</v>
      </c>
      <c r="Z861" s="5"/>
      <c r="AA861" s="3" t="s">
        <v>291</v>
      </c>
      <c r="AB861" s="3">
        <v>55</v>
      </c>
      <c r="AC861" s="5"/>
      <c r="AD861" s="3">
        <v>7</v>
      </c>
      <c r="AE861" s="5"/>
      <c r="AF861" s="3" t="s">
        <v>56</v>
      </c>
      <c r="AG861" s="3" t="s">
        <v>7689</v>
      </c>
      <c r="AH861" s="3" t="s">
        <v>197</v>
      </c>
      <c r="AI861" s="3">
        <v>11</v>
      </c>
      <c r="AJ861" s="5"/>
      <c r="AK861" s="3">
        <v>7</v>
      </c>
      <c r="AL861" s="5"/>
      <c r="AM861" s="3" t="s">
        <v>7690</v>
      </c>
      <c r="AN861" s="3" t="s">
        <v>7655</v>
      </c>
      <c r="AO861" s="6">
        <v>0.52777777778101154</v>
      </c>
      <c r="AP861" s="1">
        <f t="shared" si="263"/>
        <v>5</v>
      </c>
      <c r="AQ861" s="1">
        <f t="shared" si="264"/>
        <v>6</v>
      </c>
      <c r="AR861" s="1">
        <f t="shared" si="265"/>
        <v>8</v>
      </c>
      <c r="AS861" s="1">
        <f t="shared" si="266"/>
        <v>5</v>
      </c>
      <c r="AT861" s="1">
        <f t="shared" si="267"/>
        <v>5</v>
      </c>
      <c r="AU861" s="1">
        <f t="shared" si="268"/>
        <v>5</v>
      </c>
      <c r="AV861" s="1">
        <f t="shared" si="269"/>
        <v>5</v>
      </c>
      <c r="AW861" s="1">
        <f t="shared" si="270"/>
        <v>5</v>
      </c>
      <c r="AX861" s="1">
        <f t="shared" si="271"/>
        <v>10</v>
      </c>
      <c r="AY861" s="1">
        <f t="shared" si="272"/>
        <v>7</v>
      </c>
      <c r="AZ861" s="1">
        <f t="shared" si="273"/>
        <v>5</v>
      </c>
      <c r="BA861" s="1">
        <f t="shared" si="274"/>
        <v>5</v>
      </c>
      <c r="BB861" s="1">
        <f t="shared" si="275"/>
        <v>7</v>
      </c>
      <c r="BC861" s="21">
        <f t="shared" si="260"/>
        <v>5.8</v>
      </c>
      <c r="BD861" s="21">
        <f t="shared" si="261"/>
        <v>5</v>
      </c>
      <c r="BE861" s="21">
        <f t="shared" si="262"/>
        <v>7</v>
      </c>
      <c r="BF861" s="21">
        <f t="shared" si="259"/>
        <v>6</v>
      </c>
      <c r="BG861" s="3" t="s">
        <v>7640</v>
      </c>
    </row>
    <row r="862" spans="1:59" ht="13" x14ac:dyDescent="0.15">
      <c r="A862" s="2">
        <v>43562.818612118055</v>
      </c>
      <c r="B862" s="3" t="s">
        <v>29</v>
      </c>
      <c r="C862" s="3" t="s">
        <v>7691</v>
      </c>
      <c r="D862" s="3" t="s">
        <v>7640</v>
      </c>
      <c r="E862" s="58" t="s">
        <v>7641</v>
      </c>
      <c r="F862" s="3" t="s">
        <v>315</v>
      </c>
      <c r="G862" s="3" t="s">
        <v>7692</v>
      </c>
      <c r="H862" s="3" t="s">
        <v>35</v>
      </c>
      <c r="I862" s="3">
        <v>3</v>
      </c>
      <c r="J862" s="3" t="s">
        <v>7693</v>
      </c>
      <c r="K862" s="3" t="s">
        <v>38</v>
      </c>
      <c r="L862" s="4">
        <v>2.2000000000000002</v>
      </c>
      <c r="M862" s="4">
        <v>1.5</v>
      </c>
      <c r="N862" s="3" t="s">
        <v>7694</v>
      </c>
      <c r="O862" s="3">
        <v>7</v>
      </c>
      <c r="P862" s="3" t="s">
        <v>7695</v>
      </c>
      <c r="Q862" s="3" t="s">
        <v>42</v>
      </c>
      <c r="R862" s="5"/>
      <c r="S862" s="3" t="s">
        <v>44</v>
      </c>
      <c r="T862" s="3" t="s">
        <v>7696</v>
      </c>
      <c r="U862" s="3" t="s">
        <v>46</v>
      </c>
      <c r="V862" s="5"/>
      <c r="W862" s="3" t="s">
        <v>74</v>
      </c>
      <c r="X862" s="5"/>
      <c r="Y862" s="3" t="s">
        <v>92</v>
      </c>
      <c r="Z862" s="5"/>
      <c r="AA862" s="3" t="s">
        <v>291</v>
      </c>
      <c r="AB862" s="3">
        <v>55</v>
      </c>
      <c r="AC862" s="5"/>
      <c r="AD862" s="3">
        <v>7</v>
      </c>
      <c r="AE862" s="5"/>
      <c r="AF862" s="3">
        <v>7</v>
      </c>
      <c r="AG862" s="5"/>
      <c r="AH862" s="3">
        <v>7</v>
      </c>
      <c r="AI862" s="3">
        <v>10</v>
      </c>
      <c r="AJ862" s="5"/>
      <c r="AK862" s="3">
        <v>8</v>
      </c>
      <c r="AL862" s="5"/>
      <c r="AM862" s="3" t="s">
        <v>7697</v>
      </c>
      <c r="AN862" s="3" t="s">
        <v>7655</v>
      </c>
      <c r="AO862" s="6">
        <v>0.52083333333575865</v>
      </c>
      <c r="AP862" s="1">
        <f t="shared" si="263"/>
        <v>3</v>
      </c>
      <c r="AQ862" s="1">
        <f t="shared" si="264"/>
        <v>5</v>
      </c>
      <c r="AR862" s="1">
        <f t="shared" si="265"/>
        <v>7</v>
      </c>
      <c r="AS862" s="1">
        <f t="shared" si="266"/>
        <v>5</v>
      </c>
      <c r="AT862" s="1">
        <f t="shared" si="267"/>
        <v>5</v>
      </c>
      <c r="AU862" s="1">
        <f t="shared" si="268"/>
        <v>5</v>
      </c>
      <c r="AV862" s="1">
        <f t="shared" si="269"/>
        <v>5</v>
      </c>
      <c r="AW862" s="1">
        <f t="shared" si="270"/>
        <v>5</v>
      </c>
      <c r="AX862" s="1">
        <f t="shared" si="271"/>
        <v>10</v>
      </c>
      <c r="AY862" s="1">
        <f t="shared" si="272"/>
        <v>7</v>
      </c>
      <c r="AZ862" s="1">
        <f t="shared" si="273"/>
        <v>7</v>
      </c>
      <c r="BA862" s="1">
        <f t="shared" si="274"/>
        <v>7</v>
      </c>
      <c r="BB862" s="1">
        <f t="shared" si="275"/>
        <v>8</v>
      </c>
      <c r="BC862" s="21">
        <f t="shared" si="260"/>
        <v>5</v>
      </c>
      <c r="BD862" s="21">
        <f t="shared" si="261"/>
        <v>5</v>
      </c>
      <c r="BE862" s="21">
        <f t="shared" si="262"/>
        <v>8</v>
      </c>
      <c r="BF862" s="21">
        <f t="shared" si="259"/>
        <v>5.9</v>
      </c>
      <c r="BG862" s="3" t="s">
        <v>7640</v>
      </c>
    </row>
    <row r="863" spans="1:59" ht="13" x14ac:dyDescent="0.15">
      <c r="A863" s="2">
        <v>43562.850601458333</v>
      </c>
      <c r="B863" s="3" t="s">
        <v>29</v>
      </c>
      <c r="C863" s="3" t="s">
        <v>7691</v>
      </c>
      <c r="D863" s="3" t="s">
        <v>7640</v>
      </c>
      <c r="E863" s="58" t="s">
        <v>7641</v>
      </c>
      <c r="F863" s="3" t="s">
        <v>100</v>
      </c>
      <c r="G863" s="3" t="s">
        <v>7698</v>
      </c>
      <c r="H863" s="3" t="s">
        <v>35</v>
      </c>
      <c r="I863" s="3" t="s">
        <v>36</v>
      </c>
      <c r="J863" s="3" t="s">
        <v>7699</v>
      </c>
      <c r="K863" s="3" t="s">
        <v>38</v>
      </c>
      <c r="L863" s="4">
        <v>1.8</v>
      </c>
      <c r="M863" s="4">
        <v>1.5</v>
      </c>
      <c r="N863" s="3" t="s">
        <v>7700</v>
      </c>
      <c r="O863" s="3">
        <v>7</v>
      </c>
      <c r="P863" s="5"/>
      <c r="Q863" s="3" t="s">
        <v>42</v>
      </c>
      <c r="R863" s="3" t="s">
        <v>7701</v>
      </c>
      <c r="S863" s="3" t="s">
        <v>44</v>
      </c>
      <c r="T863" s="5"/>
      <c r="U863" s="3">
        <v>7</v>
      </c>
      <c r="V863" s="3" t="s">
        <v>7702</v>
      </c>
      <c r="W863" s="3" t="s">
        <v>48</v>
      </c>
      <c r="X863" s="5"/>
      <c r="Y863" s="3" t="s">
        <v>92</v>
      </c>
      <c r="Z863" s="5"/>
      <c r="AA863" s="3" t="s">
        <v>291</v>
      </c>
      <c r="AB863" s="3">
        <v>60</v>
      </c>
      <c r="AC863" s="5"/>
      <c r="AD863" s="3">
        <v>7</v>
      </c>
      <c r="AE863" s="3" t="s">
        <v>7703</v>
      </c>
      <c r="AF863" s="3">
        <v>7</v>
      </c>
      <c r="AG863" s="3" t="s">
        <v>7704</v>
      </c>
      <c r="AH863" s="3" t="s">
        <v>176</v>
      </c>
      <c r="AI863" s="3">
        <v>25</v>
      </c>
      <c r="AJ863" s="5"/>
      <c r="AK863" s="3">
        <v>8</v>
      </c>
      <c r="AL863" s="3" t="s">
        <v>7705</v>
      </c>
      <c r="AM863" s="3" t="s">
        <v>7706</v>
      </c>
      <c r="AN863" s="3" t="s">
        <v>7655</v>
      </c>
      <c r="AO863" s="6">
        <v>0.5</v>
      </c>
      <c r="AP863" s="1">
        <f t="shared" si="263"/>
        <v>5</v>
      </c>
      <c r="AQ863" s="1">
        <f t="shared" si="264"/>
        <v>5</v>
      </c>
      <c r="AR863" s="1">
        <f t="shared" si="265"/>
        <v>7</v>
      </c>
      <c r="AS863" s="1">
        <f t="shared" si="266"/>
        <v>5</v>
      </c>
      <c r="AT863" s="1">
        <f t="shared" si="267"/>
        <v>5</v>
      </c>
      <c r="AU863" s="1">
        <f t="shared" si="268"/>
        <v>7</v>
      </c>
      <c r="AV863" s="1">
        <f t="shared" si="269"/>
        <v>0</v>
      </c>
      <c r="AW863" s="1">
        <f t="shared" si="270"/>
        <v>5</v>
      </c>
      <c r="AX863" s="1">
        <f t="shared" si="271"/>
        <v>10</v>
      </c>
      <c r="AY863" s="1">
        <f t="shared" si="272"/>
        <v>7</v>
      </c>
      <c r="AZ863" s="1">
        <f t="shared" si="273"/>
        <v>7</v>
      </c>
      <c r="BA863" s="1">
        <f t="shared" si="274"/>
        <v>10</v>
      </c>
      <c r="BB863" s="1">
        <f t="shared" si="275"/>
        <v>8</v>
      </c>
      <c r="BC863" s="21">
        <f t="shared" si="260"/>
        <v>5.4</v>
      </c>
      <c r="BD863" s="21">
        <f t="shared" si="261"/>
        <v>4.333333333333333</v>
      </c>
      <c r="BE863" s="21">
        <f t="shared" si="262"/>
        <v>9</v>
      </c>
      <c r="BF863" s="21">
        <f t="shared" si="259"/>
        <v>6.166666666666667</v>
      </c>
      <c r="BG863" s="3" t="s">
        <v>7640</v>
      </c>
    </row>
    <row r="864" spans="1:59" ht="13" x14ac:dyDescent="0.15">
      <c r="A864" s="2">
        <v>43563.000891192132</v>
      </c>
      <c r="B864" s="3" t="s">
        <v>29</v>
      </c>
      <c r="C864" s="3" t="s">
        <v>7691</v>
      </c>
      <c r="D864" s="3" t="s">
        <v>7640</v>
      </c>
      <c r="E864" s="58" t="s">
        <v>7641</v>
      </c>
      <c r="F864" s="3" t="s">
        <v>100</v>
      </c>
      <c r="G864" s="3" t="s">
        <v>7707</v>
      </c>
      <c r="H864" s="3" t="s">
        <v>66</v>
      </c>
      <c r="I864" s="3">
        <v>3</v>
      </c>
      <c r="J864" s="3" t="s">
        <v>7708</v>
      </c>
      <c r="K864" s="3" t="s">
        <v>381</v>
      </c>
      <c r="L864" s="3">
        <v>2</v>
      </c>
      <c r="M864" s="3">
        <v>1.3</v>
      </c>
      <c r="N864" s="3" t="s">
        <v>7709</v>
      </c>
      <c r="O864" s="3">
        <v>7</v>
      </c>
      <c r="P864" s="3" t="s">
        <v>7710</v>
      </c>
      <c r="Q864" s="3" t="s">
        <v>42</v>
      </c>
      <c r="R864" s="3" t="s">
        <v>7711</v>
      </c>
      <c r="S864" s="3">
        <v>2</v>
      </c>
      <c r="T864" s="3" t="s">
        <v>7712</v>
      </c>
      <c r="U864" s="3">
        <v>7</v>
      </c>
      <c r="V864" s="3" t="s">
        <v>7713</v>
      </c>
      <c r="W864" s="3" t="s">
        <v>74</v>
      </c>
      <c r="X864" s="3" t="s">
        <v>7714</v>
      </c>
      <c r="Y864" s="3" t="s">
        <v>92</v>
      </c>
      <c r="Z864" s="3" t="s">
        <v>7715</v>
      </c>
      <c r="AA864" s="3">
        <v>6</v>
      </c>
      <c r="AB864" s="3">
        <v>63</v>
      </c>
      <c r="AC864" s="3" t="s">
        <v>7716</v>
      </c>
      <c r="AD864" s="3" t="s">
        <v>54</v>
      </c>
      <c r="AE864" s="3" t="s">
        <v>7717</v>
      </c>
      <c r="AF864" s="3">
        <v>7</v>
      </c>
      <c r="AG864" s="3" t="s">
        <v>7718</v>
      </c>
      <c r="AH864" s="3">
        <v>8</v>
      </c>
      <c r="AI864" s="3">
        <v>27</v>
      </c>
      <c r="AJ864" s="3" t="s">
        <v>7719</v>
      </c>
      <c r="AK864" s="3" t="s">
        <v>574</v>
      </c>
      <c r="AL864" s="3" t="s">
        <v>7720</v>
      </c>
      <c r="AM864" s="3" t="s">
        <v>7721</v>
      </c>
      <c r="AN864" s="3" t="s">
        <v>7655</v>
      </c>
      <c r="AO864" s="6">
        <v>0.45833333333575865</v>
      </c>
      <c r="AP864" s="1">
        <f t="shared" si="263"/>
        <v>3</v>
      </c>
      <c r="AQ864" s="1">
        <f t="shared" si="264"/>
        <v>0</v>
      </c>
      <c r="AR864" s="1">
        <f t="shared" si="265"/>
        <v>7</v>
      </c>
      <c r="AS864" s="1">
        <f t="shared" si="266"/>
        <v>5</v>
      </c>
      <c r="AT864" s="1">
        <f t="shared" si="267"/>
        <v>2</v>
      </c>
      <c r="AU864" s="1">
        <f t="shared" si="268"/>
        <v>7</v>
      </c>
      <c r="AV864" s="1">
        <f t="shared" si="269"/>
        <v>5</v>
      </c>
      <c r="AW864" s="1">
        <f t="shared" si="270"/>
        <v>5</v>
      </c>
      <c r="AX864" s="1">
        <f t="shared" si="271"/>
        <v>6</v>
      </c>
      <c r="AY864" s="1">
        <f t="shared" si="272"/>
        <v>5</v>
      </c>
      <c r="AZ864" s="1">
        <f t="shared" si="273"/>
        <v>7</v>
      </c>
      <c r="BA864" s="1">
        <f t="shared" si="274"/>
        <v>8</v>
      </c>
      <c r="BB864" s="1">
        <f t="shared" si="275"/>
        <v>0</v>
      </c>
      <c r="BC864" s="21">
        <f t="shared" si="260"/>
        <v>3.4</v>
      </c>
      <c r="BD864" s="21">
        <f t="shared" si="261"/>
        <v>6</v>
      </c>
      <c r="BE864" s="21">
        <f t="shared" si="262"/>
        <v>6.666666666666667</v>
      </c>
      <c r="BF864" s="21">
        <f t="shared" si="259"/>
        <v>4.2333333333333334</v>
      </c>
      <c r="BG864" s="3" t="s">
        <v>7640</v>
      </c>
    </row>
    <row r="865" spans="1:59" ht="13" x14ac:dyDescent="0.15">
      <c r="A865" s="2">
        <v>43563.660379155088</v>
      </c>
      <c r="B865" s="3" t="s">
        <v>29</v>
      </c>
      <c r="C865" s="3" t="s">
        <v>7691</v>
      </c>
      <c r="D865" s="3" t="s">
        <v>7640</v>
      </c>
      <c r="E865" s="58" t="s">
        <v>7641</v>
      </c>
      <c r="F865" s="3" t="s">
        <v>187</v>
      </c>
      <c r="G865" s="3" t="s">
        <v>7722</v>
      </c>
      <c r="H865" s="3" t="s">
        <v>66</v>
      </c>
      <c r="I865" s="3">
        <v>8</v>
      </c>
      <c r="J865" s="3" t="s">
        <v>7723</v>
      </c>
      <c r="K865" s="3" t="s">
        <v>68</v>
      </c>
      <c r="L865" s="4">
        <v>3.2</v>
      </c>
      <c r="M865" s="4">
        <v>2.5</v>
      </c>
      <c r="N865" s="3" t="s">
        <v>7724</v>
      </c>
      <c r="O865" s="3">
        <v>9</v>
      </c>
      <c r="P865" s="5"/>
      <c r="Q865" s="3">
        <v>7</v>
      </c>
      <c r="R865" s="5"/>
      <c r="S865" s="3">
        <v>6</v>
      </c>
      <c r="T865" s="3" t="s">
        <v>7725</v>
      </c>
      <c r="U865" s="3">
        <v>7</v>
      </c>
      <c r="V865" s="3" t="s">
        <v>7726</v>
      </c>
      <c r="W865" s="3">
        <v>8</v>
      </c>
      <c r="X865" s="3" t="s">
        <v>7727</v>
      </c>
      <c r="Y865" s="3" t="s">
        <v>92</v>
      </c>
      <c r="Z865" s="5"/>
      <c r="AA865" s="3">
        <v>9</v>
      </c>
      <c r="AB865" s="3">
        <v>62</v>
      </c>
      <c r="AC865" s="3" t="s">
        <v>7728</v>
      </c>
      <c r="AD865" s="3">
        <v>4</v>
      </c>
      <c r="AE865" s="3" t="s">
        <v>7729</v>
      </c>
      <c r="AF865" s="3">
        <v>7</v>
      </c>
      <c r="AG865" s="3" t="s">
        <v>7730</v>
      </c>
      <c r="AH865" s="3">
        <v>3</v>
      </c>
      <c r="AI865" s="3">
        <v>2</v>
      </c>
      <c r="AJ865" s="5"/>
      <c r="AK865" s="3" t="s">
        <v>111</v>
      </c>
      <c r="AL865" s="3" t="s">
        <v>7731</v>
      </c>
      <c r="AM865" s="3" t="s">
        <v>7732</v>
      </c>
      <c r="AN865" s="3" t="s">
        <v>7655</v>
      </c>
      <c r="AO865" s="6">
        <v>0.60416666666424135</v>
      </c>
      <c r="AP865" s="1">
        <f t="shared" si="263"/>
        <v>8</v>
      </c>
      <c r="AQ865" s="1">
        <f t="shared" si="264"/>
        <v>10</v>
      </c>
      <c r="AR865" s="1">
        <f t="shared" si="265"/>
        <v>9</v>
      </c>
      <c r="AS865" s="1">
        <f t="shared" si="266"/>
        <v>7</v>
      </c>
      <c r="AT865" s="1">
        <f t="shared" si="267"/>
        <v>6</v>
      </c>
      <c r="AU865" s="1">
        <f t="shared" si="268"/>
        <v>7</v>
      </c>
      <c r="AV865" s="1">
        <f t="shared" si="269"/>
        <v>8</v>
      </c>
      <c r="AW865" s="1">
        <f t="shared" si="270"/>
        <v>5</v>
      </c>
      <c r="AX865" s="1">
        <f t="shared" si="271"/>
        <v>9</v>
      </c>
      <c r="AY865" s="1">
        <f t="shared" si="272"/>
        <v>4</v>
      </c>
      <c r="AZ865" s="1">
        <f t="shared" si="273"/>
        <v>7</v>
      </c>
      <c r="BA865" s="1">
        <f t="shared" si="274"/>
        <v>3</v>
      </c>
      <c r="BB865" s="1">
        <f t="shared" si="275"/>
        <v>5</v>
      </c>
      <c r="BC865" s="21">
        <f t="shared" si="260"/>
        <v>8</v>
      </c>
      <c r="BD865" s="21">
        <f t="shared" si="261"/>
        <v>7</v>
      </c>
      <c r="BE865" s="21">
        <f t="shared" si="262"/>
        <v>5.833333333333333</v>
      </c>
      <c r="BF865" s="21">
        <f t="shared" ref="BF865:BF878" si="276">((AP865*3)+(AQ865*3)+(AR865*3)+(AS865*3)+(AT865*3)+(AU865*3)+(AV865*2)+(AW865*1)+(AX865*2)+(AY865*1)+(AZ865*1)+(BA865*2)+(BB865*3))/30</f>
        <v>7.0666666666666664</v>
      </c>
      <c r="BG865" s="3" t="s">
        <v>7640</v>
      </c>
    </row>
    <row r="866" spans="1:59" ht="13" x14ac:dyDescent="0.15">
      <c r="A866" s="2">
        <v>43563.698061423609</v>
      </c>
      <c r="B866" s="3" t="s">
        <v>29</v>
      </c>
      <c r="C866" s="3" t="s">
        <v>7691</v>
      </c>
      <c r="D866" s="3" t="s">
        <v>7640</v>
      </c>
      <c r="E866" s="58" t="s">
        <v>7641</v>
      </c>
      <c r="F866" s="3" t="s">
        <v>187</v>
      </c>
      <c r="G866" s="3" t="s">
        <v>7733</v>
      </c>
      <c r="H866" s="3" t="s">
        <v>66</v>
      </c>
      <c r="I866" s="3" t="s">
        <v>36</v>
      </c>
      <c r="J866" s="3" t="s">
        <v>7734</v>
      </c>
      <c r="K866" s="3" t="s">
        <v>381</v>
      </c>
      <c r="L866" s="3">
        <v>1</v>
      </c>
      <c r="M866" s="3">
        <v>1</v>
      </c>
      <c r="N866" s="3" t="s">
        <v>7735</v>
      </c>
      <c r="O866" s="3">
        <v>8</v>
      </c>
      <c r="P866" s="3" t="s">
        <v>7736</v>
      </c>
      <c r="Q866" s="3">
        <v>7</v>
      </c>
      <c r="R866" s="3" t="s">
        <v>7737</v>
      </c>
      <c r="S866" s="3" t="s">
        <v>90</v>
      </c>
      <c r="T866" s="3" t="s">
        <v>7738</v>
      </c>
      <c r="U866" s="3" t="s">
        <v>46</v>
      </c>
      <c r="V866" s="5"/>
      <c r="W866" s="3" t="s">
        <v>74</v>
      </c>
      <c r="X866" s="3" t="s">
        <v>7739</v>
      </c>
      <c r="Y866" s="3" t="s">
        <v>92</v>
      </c>
      <c r="Z866" s="3" t="s">
        <v>7740</v>
      </c>
      <c r="AA866" s="3">
        <v>7</v>
      </c>
      <c r="AB866" s="3">
        <v>60</v>
      </c>
      <c r="AC866" s="3" t="s">
        <v>7741</v>
      </c>
      <c r="AD866" s="3">
        <v>8</v>
      </c>
      <c r="AE866" s="5"/>
      <c r="AF866" s="3">
        <v>7</v>
      </c>
      <c r="AG866" s="3" t="s">
        <v>7742</v>
      </c>
      <c r="AH866" s="3">
        <v>7</v>
      </c>
      <c r="AI866" s="3">
        <v>11</v>
      </c>
      <c r="AJ866" s="5"/>
      <c r="AK866" s="3">
        <v>7</v>
      </c>
      <c r="AL866" s="3" t="s">
        <v>7743</v>
      </c>
      <c r="AM866" s="3" t="s">
        <v>7744</v>
      </c>
      <c r="AN866" s="3" t="s">
        <v>7655</v>
      </c>
      <c r="AO866" s="6">
        <v>0.5</v>
      </c>
      <c r="AP866" s="1">
        <f t="shared" si="263"/>
        <v>5</v>
      </c>
      <c r="AQ866" s="1">
        <f t="shared" si="264"/>
        <v>0</v>
      </c>
      <c r="AR866" s="1">
        <f t="shared" si="265"/>
        <v>8</v>
      </c>
      <c r="AS866" s="1">
        <f t="shared" si="266"/>
        <v>7</v>
      </c>
      <c r="AT866" s="1">
        <f t="shared" si="267"/>
        <v>0</v>
      </c>
      <c r="AU866" s="1">
        <f t="shared" si="268"/>
        <v>5</v>
      </c>
      <c r="AV866" s="1">
        <f t="shared" si="269"/>
        <v>5</v>
      </c>
      <c r="AW866" s="1">
        <f t="shared" si="270"/>
        <v>5</v>
      </c>
      <c r="AX866" s="1">
        <f t="shared" si="271"/>
        <v>7</v>
      </c>
      <c r="AY866" s="1">
        <f t="shared" si="272"/>
        <v>8</v>
      </c>
      <c r="AZ866" s="1">
        <f t="shared" si="273"/>
        <v>7</v>
      </c>
      <c r="BA866" s="1">
        <f t="shared" si="274"/>
        <v>7</v>
      </c>
      <c r="BB866" s="1">
        <f t="shared" si="275"/>
        <v>7</v>
      </c>
      <c r="BC866" s="21">
        <f t="shared" si="260"/>
        <v>4</v>
      </c>
      <c r="BD866" s="21">
        <f t="shared" si="261"/>
        <v>5</v>
      </c>
      <c r="BE866" s="21">
        <f t="shared" si="262"/>
        <v>7.166666666666667</v>
      </c>
      <c r="BF866" s="21">
        <f t="shared" si="276"/>
        <v>5.1333333333333337</v>
      </c>
      <c r="BG866" s="3" t="s">
        <v>7640</v>
      </c>
    </row>
    <row r="867" spans="1:59" ht="13" x14ac:dyDescent="0.15">
      <c r="A867" s="2">
        <v>43563.710886331013</v>
      </c>
      <c r="B867" s="3" t="s">
        <v>29</v>
      </c>
      <c r="C867" s="3" t="s">
        <v>7691</v>
      </c>
      <c r="D867" s="3" t="s">
        <v>7640</v>
      </c>
      <c r="E867" s="58" t="s">
        <v>7641</v>
      </c>
      <c r="F867" s="3" t="s">
        <v>187</v>
      </c>
      <c r="G867" s="3" t="s">
        <v>7745</v>
      </c>
      <c r="H867" s="3" t="s">
        <v>35</v>
      </c>
      <c r="I867" s="3">
        <v>7</v>
      </c>
      <c r="J867" s="3" t="s">
        <v>7746</v>
      </c>
      <c r="K867" s="3">
        <v>8</v>
      </c>
      <c r="L867" s="4">
        <v>3.2</v>
      </c>
      <c r="M867" s="4">
        <v>2.5</v>
      </c>
      <c r="N867" s="3" t="s">
        <v>7747</v>
      </c>
      <c r="O867" s="3">
        <v>7</v>
      </c>
      <c r="P867" s="3" t="s">
        <v>7748</v>
      </c>
      <c r="Q867" s="3">
        <v>7</v>
      </c>
      <c r="R867" s="3" t="s">
        <v>7749</v>
      </c>
      <c r="S867" s="3" t="s">
        <v>44</v>
      </c>
      <c r="T867" s="3" t="s">
        <v>7750</v>
      </c>
      <c r="U867" s="3" t="s">
        <v>46</v>
      </c>
      <c r="V867" s="3" t="s">
        <v>7751</v>
      </c>
      <c r="W867" s="3" t="s">
        <v>74</v>
      </c>
      <c r="X867" s="3" t="s">
        <v>7752</v>
      </c>
      <c r="Y867" s="3" t="s">
        <v>92</v>
      </c>
      <c r="Z867" s="3" t="s">
        <v>7753</v>
      </c>
      <c r="AA867" s="3" t="s">
        <v>291</v>
      </c>
      <c r="AB867" s="3">
        <v>58</v>
      </c>
      <c r="AC867" s="5"/>
      <c r="AD867" s="3">
        <v>7</v>
      </c>
      <c r="AE867" s="5"/>
      <c r="AF867" s="3">
        <v>3</v>
      </c>
      <c r="AG867" s="3" t="s">
        <v>7754</v>
      </c>
      <c r="AH867" s="3" t="s">
        <v>197</v>
      </c>
      <c r="AI867" s="3">
        <v>35</v>
      </c>
      <c r="AJ867" s="5"/>
      <c r="AK867" s="3">
        <v>7</v>
      </c>
      <c r="AL867" s="3" t="s">
        <v>7755</v>
      </c>
      <c r="AM867" s="3" t="s">
        <v>7756</v>
      </c>
      <c r="AN867" s="3" t="s">
        <v>7655</v>
      </c>
      <c r="AO867" s="6">
        <v>0.64583333333575865</v>
      </c>
      <c r="AP867" s="1">
        <f t="shared" si="263"/>
        <v>7</v>
      </c>
      <c r="AQ867" s="1">
        <f t="shared" si="264"/>
        <v>8</v>
      </c>
      <c r="AR867" s="1">
        <f t="shared" si="265"/>
        <v>7</v>
      </c>
      <c r="AS867" s="1">
        <f t="shared" si="266"/>
        <v>7</v>
      </c>
      <c r="AT867" s="1">
        <f t="shared" si="267"/>
        <v>5</v>
      </c>
      <c r="AU867" s="1">
        <f t="shared" si="268"/>
        <v>5</v>
      </c>
      <c r="AV867" s="1">
        <f t="shared" si="269"/>
        <v>5</v>
      </c>
      <c r="AW867" s="1">
        <f t="shared" si="270"/>
        <v>5</v>
      </c>
      <c r="AX867" s="1">
        <f t="shared" si="271"/>
        <v>10</v>
      </c>
      <c r="AY867" s="1">
        <f t="shared" si="272"/>
        <v>7</v>
      </c>
      <c r="AZ867" s="1">
        <f t="shared" si="273"/>
        <v>3</v>
      </c>
      <c r="BA867" s="1">
        <f t="shared" si="274"/>
        <v>5</v>
      </c>
      <c r="BB867" s="1">
        <f t="shared" si="275"/>
        <v>7</v>
      </c>
      <c r="BC867" s="21">
        <f t="shared" si="260"/>
        <v>6.8</v>
      </c>
      <c r="BD867" s="21">
        <f t="shared" si="261"/>
        <v>5</v>
      </c>
      <c r="BE867" s="21">
        <f t="shared" si="262"/>
        <v>6.666666666666667</v>
      </c>
      <c r="BF867" s="21">
        <f t="shared" si="276"/>
        <v>6.4333333333333336</v>
      </c>
      <c r="BG867" s="3" t="s">
        <v>7640</v>
      </c>
    </row>
    <row r="868" spans="1:59" ht="13" x14ac:dyDescent="0.15">
      <c r="A868" s="2">
        <v>43563.743747025466</v>
      </c>
      <c r="B868" s="3" t="s">
        <v>29</v>
      </c>
      <c r="C868" s="3" t="s">
        <v>7691</v>
      </c>
      <c r="D868" s="3" t="s">
        <v>7640</v>
      </c>
      <c r="E868" s="58" t="s">
        <v>7641</v>
      </c>
      <c r="F868" s="3" t="s">
        <v>187</v>
      </c>
      <c r="G868" s="3" t="s">
        <v>7757</v>
      </c>
      <c r="H868" s="3" t="s">
        <v>66</v>
      </c>
      <c r="I868" s="3">
        <v>7</v>
      </c>
      <c r="J868" s="3" t="s">
        <v>7758</v>
      </c>
      <c r="K868" s="3">
        <v>7</v>
      </c>
      <c r="L868" s="4">
        <v>2.2000000000000002</v>
      </c>
      <c r="M868" s="4">
        <v>1.5</v>
      </c>
      <c r="N868" s="3" t="s">
        <v>7759</v>
      </c>
      <c r="O868" s="3">
        <v>6</v>
      </c>
      <c r="P868" s="3" t="s">
        <v>7760</v>
      </c>
      <c r="Q868" s="3">
        <v>7</v>
      </c>
      <c r="R868" s="3" t="s">
        <v>7761</v>
      </c>
      <c r="S868" s="3" t="s">
        <v>44</v>
      </c>
      <c r="T868" s="3" t="s">
        <v>7762</v>
      </c>
      <c r="U868" s="3">
        <v>7</v>
      </c>
      <c r="V868" s="3" t="s">
        <v>7763</v>
      </c>
      <c r="W868" s="3" t="s">
        <v>74</v>
      </c>
      <c r="X868" s="3" t="s">
        <v>7764</v>
      </c>
      <c r="Y868" s="3" t="s">
        <v>50</v>
      </c>
      <c r="Z868" s="3" t="s">
        <v>7765</v>
      </c>
      <c r="AA868" s="3">
        <v>8</v>
      </c>
      <c r="AB868" s="3">
        <v>61</v>
      </c>
      <c r="AC868" s="5"/>
      <c r="AD868" s="3">
        <v>8</v>
      </c>
      <c r="AE868" s="3" t="s">
        <v>7766</v>
      </c>
      <c r="AF868" s="3">
        <v>7</v>
      </c>
      <c r="AG868" s="3" t="s">
        <v>7767</v>
      </c>
      <c r="AH868" s="3" t="s">
        <v>176</v>
      </c>
      <c r="AI868" s="3">
        <v>30</v>
      </c>
      <c r="AJ868" s="5"/>
      <c r="AK868" s="3">
        <v>7</v>
      </c>
      <c r="AL868" s="5"/>
      <c r="AM868" s="3" t="s">
        <v>7768</v>
      </c>
      <c r="AN868" s="3" t="s">
        <v>7655</v>
      </c>
      <c r="AO868" s="6">
        <v>0.45833333333575865</v>
      </c>
      <c r="AP868" s="1">
        <f t="shared" si="263"/>
        <v>7</v>
      </c>
      <c r="AQ868" s="1">
        <f t="shared" si="264"/>
        <v>7</v>
      </c>
      <c r="AR868" s="1">
        <f t="shared" si="265"/>
        <v>6</v>
      </c>
      <c r="AS868" s="1">
        <f t="shared" si="266"/>
        <v>7</v>
      </c>
      <c r="AT868" s="1">
        <f t="shared" si="267"/>
        <v>5</v>
      </c>
      <c r="AU868" s="1">
        <f t="shared" si="268"/>
        <v>7</v>
      </c>
      <c r="AV868" s="1">
        <f t="shared" si="269"/>
        <v>5</v>
      </c>
      <c r="AW868" s="1">
        <f t="shared" si="270"/>
        <v>0</v>
      </c>
      <c r="AX868" s="1">
        <f t="shared" si="271"/>
        <v>8</v>
      </c>
      <c r="AY868" s="1">
        <f t="shared" si="272"/>
        <v>8</v>
      </c>
      <c r="AZ868" s="1">
        <f t="shared" si="273"/>
        <v>7</v>
      </c>
      <c r="BA868" s="1">
        <f t="shared" si="274"/>
        <v>10</v>
      </c>
      <c r="BB868" s="1">
        <f t="shared" si="275"/>
        <v>7</v>
      </c>
      <c r="BC868" s="21">
        <f t="shared" si="260"/>
        <v>6.4</v>
      </c>
      <c r="BD868" s="21">
        <f t="shared" si="261"/>
        <v>5.166666666666667</v>
      </c>
      <c r="BE868" s="21">
        <f t="shared" si="262"/>
        <v>8.5</v>
      </c>
      <c r="BF868" s="21">
        <f t="shared" si="276"/>
        <v>6.6333333333333337</v>
      </c>
      <c r="BG868" s="3" t="s">
        <v>7640</v>
      </c>
    </row>
    <row r="869" spans="1:59" ht="13" x14ac:dyDescent="0.15">
      <c r="A869" s="2">
        <v>43563.792112557872</v>
      </c>
      <c r="B869" s="3" t="s">
        <v>29</v>
      </c>
      <c r="C869" s="3" t="s">
        <v>7691</v>
      </c>
      <c r="D869" s="3" t="s">
        <v>7640</v>
      </c>
      <c r="E869" s="58" t="s">
        <v>7641</v>
      </c>
      <c r="F869" s="3" t="s">
        <v>168</v>
      </c>
      <c r="G869" s="3" t="s">
        <v>7769</v>
      </c>
      <c r="H869" s="3" t="s">
        <v>35</v>
      </c>
      <c r="I869" s="3" t="s">
        <v>36</v>
      </c>
      <c r="J869" s="3" t="s">
        <v>7770</v>
      </c>
      <c r="K869" s="3">
        <v>6</v>
      </c>
      <c r="L869" s="3">
        <v>2.2000000000000002</v>
      </c>
      <c r="M869" s="4">
        <v>1.5</v>
      </c>
      <c r="N869" s="3" t="s">
        <v>7771</v>
      </c>
      <c r="O869" s="3">
        <v>9</v>
      </c>
      <c r="P869" s="3" t="s">
        <v>7772</v>
      </c>
      <c r="Q869" s="3" t="s">
        <v>42</v>
      </c>
      <c r="R869" s="3" t="s">
        <v>7773</v>
      </c>
      <c r="S869" s="3" t="s">
        <v>44</v>
      </c>
      <c r="T869" s="3" t="s">
        <v>7774</v>
      </c>
      <c r="U869" s="3" t="s">
        <v>91</v>
      </c>
      <c r="V869" s="5"/>
      <c r="W869" s="3" t="s">
        <v>74</v>
      </c>
      <c r="X869" s="5"/>
      <c r="Y869" s="3" t="s">
        <v>50</v>
      </c>
      <c r="Z869" s="5"/>
      <c r="AA869" s="3">
        <v>7</v>
      </c>
      <c r="AB869" s="3">
        <v>51</v>
      </c>
      <c r="AC869" s="3" t="s">
        <v>7775</v>
      </c>
      <c r="AD869" s="3">
        <v>8</v>
      </c>
      <c r="AE869" s="5"/>
      <c r="AF869" s="3" t="s">
        <v>275</v>
      </c>
      <c r="AG869" s="5"/>
      <c r="AH869" s="3" t="s">
        <v>197</v>
      </c>
      <c r="AI869" s="3">
        <v>15</v>
      </c>
      <c r="AJ869" s="5"/>
      <c r="AK869" s="3">
        <v>6</v>
      </c>
      <c r="AL869" s="3" t="s">
        <v>7776</v>
      </c>
      <c r="AM869" s="3" t="s">
        <v>7777</v>
      </c>
      <c r="AN869" s="3" t="s">
        <v>7655</v>
      </c>
      <c r="AO869" s="6">
        <v>0.61805555555474712</v>
      </c>
      <c r="AP869" s="1">
        <f t="shared" si="263"/>
        <v>5</v>
      </c>
      <c r="AQ869" s="1">
        <f t="shared" si="264"/>
        <v>6</v>
      </c>
      <c r="AR869" s="1">
        <f t="shared" si="265"/>
        <v>9</v>
      </c>
      <c r="AS869" s="1">
        <f t="shared" si="266"/>
        <v>5</v>
      </c>
      <c r="AT869" s="1">
        <f t="shared" si="267"/>
        <v>5</v>
      </c>
      <c r="AU869" s="1">
        <f t="shared" si="268"/>
        <v>0</v>
      </c>
      <c r="AV869" s="1">
        <f t="shared" si="269"/>
        <v>5</v>
      </c>
      <c r="AW869" s="1">
        <f t="shared" si="270"/>
        <v>0</v>
      </c>
      <c r="AX869" s="1">
        <f t="shared" si="271"/>
        <v>7</v>
      </c>
      <c r="AY869" s="1">
        <f t="shared" si="272"/>
        <v>8</v>
      </c>
      <c r="AZ869" s="1">
        <f t="shared" si="273"/>
        <v>0</v>
      </c>
      <c r="BA869" s="1">
        <f t="shared" si="274"/>
        <v>5</v>
      </c>
      <c r="BB869" s="1">
        <f t="shared" si="275"/>
        <v>6</v>
      </c>
      <c r="BC869" s="21">
        <f t="shared" si="260"/>
        <v>6</v>
      </c>
      <c r="BD869" s="21">
        <f t="shared" si="261"/>
        <v>1.6666666666666667</v>
      </c>
      <c r="BE869" s="21">
        <f t="shared" si="262"/>
        <v>5.333333333333333</v>
      </c>
      <c r="BF869" s="21">
        <f t="shared" si="276"/>
        <v>5</v>
      </c>
      <c r="BG869" s="3" t="s">
        <v>7640</v>
      </c>
    </row>
    <row r="870" spans="1:59" ht="13" x14ac:dyDescent="0.15">
      <c r="A870" s="2">
        <v>43563.796163796302</v>
      </c>
      <c r="B870" s="3" t="s">
        <v>29</v>
      </c>
      <c r="C870" s="3" t="s">
        <v>7691</v>
      </c>
      <c r="D870" s="3" t="s">
        <v>7640</v>
      </c>
      <c r="E870" s="58" t="s">
        <v>7641</v>
      </c>
      <c r="F870" s="3" t="s">
        <v>178</v>
      </c>
      <c r="G870" s="3" t="s">
        <v>7778</v>
      </c>
      <c r="H870" s="3" t="s">
        <v>35</v>
      </c>
      <c r="I870" s="3">
        <v>7</v>
      </c>
      <c r="J870" s="3" t="s">
        <v>7779</v>
      </c>
      <c r="K870" s="3">
        <v>7</v>
      </c>
      <c r="L870" s="4">
        <v>2.5</v>
      </c>
      <c r="M870" s="3">
        <v>1.5</v>
      </c>
      <c r="N870" s="3" t="s">
        <v>7780</v>
      </c>
      <c r="O870" s="3">
        <v>8</v>
      </c>
      <c r="P870" s="5"/>
      <c r="Q870" s="3" t="s">
        <v>42</v>
      </c>
      <c r="R870" s="3" t="s">
        <v>7781</v>
      </c>
      <c r="S870" s="3">
        <v>8</v>
      </c>
      <c r="T870" s="3" t="s">
        <v>7782</v>
      </c>
      <c r="U870" s="3">
        <v>8</v>
      </c>
      <c r="V870" s="3" t="s">
        <v>7783</v>
      </c>
      <c r="W870" s="3" t="s">
        <v>74</v>
      </c>
      <c r="X870" s="3" t="s">
        <v>7784</v>
      </c>
      <c r="Y870" s="3" t="s">
        <v>92</v>
      </c>
      <c r="Z870" s="5"/>
      <c r="AA870" s="3">
        <v>7</v>
      </c>
      <c r="AB870" s="3">
        <v>60</v>
      </c>
      <c r="AC870" s="5"/>
      <c r="AD870" s="3" t="s">
        <v>54</v>
      </c>
      <c r="AE870" s="5"/>
      <c r="AF870" s="3">
        <v>3</v>
      </c>
      <c r="AG870" s="3" t="s">
        <v>7785</v>
      </c>
      <c r="AH870" s="3">
        <v>7</v>
      </c>
      <c r="AI870" s="3">
        <v>17</v>
      </c>
      <c r="AJ870" s="3" t="s">
        <v>7786</v>
      </c>
      <c r="AK870" s="3" t="s">
        <v>111</v>
      </c>
      <c r="AL870" s="3" t="s">
        <v>7787</v>
      </c>
      <c r="AM870" s="3" t="s">
        <v>7788</v>
      </c>
      <c r="AN870" s="3" t="s">
        <v>7655</v>
      </c>
      <c r="AO870" s="6">
        <v>0.6875</v>
      </c>
      <c r="AP870" s="1">
        <f t="shared" si="263"/>
        <v>7</v>
      </c>
      <c r="AQ870" s="1">
        <f t="shared" si="264"/>
        <v>7</v>
      </c>
      <c r="AR870" s="1">
        <f t="shared" si="265"/>
        <v>8</v>
      </c>
      <c r="AS870" s="1">
        <f t="shared" si="266"/>
        <v>5</v>
      </c>
      <c r="AT870" s="1">
        <f t="shared" si="267"/>
        <v>8</v>
      </c>
      <c r="AU870" s="1">
        <f t="shared" si="268"/>
        <v>8</v>
      </c>
      <c r="AV870" s="1">
        <f t="shared" si="269"/>
        <v>5</v>
      </c>
      <c r="AW870" s="1">
        <f t="shared" si="270"/>
        <v>5</v>
      </c>
      <c r="AX870" s="1">
        <f t="shared" si="271"/>
        <v>7</v>
      </c>
      <c r="AY870" s="1">
        <f t="shared" si="272"/>
        <v>5</v>
      </c>
      <c r="AZ870" s="1">
        <f t="shared" si="273"/>
        <v>3</v>
      </c>
      <c r="BA870" s="1">
        <f t="shared" si="274"/>
        <v>7</v>
      </c>
      <c r="BB870" s="1">
        <f t="shared" si="275"/>
        <v>5</v>
      </c>
      <c r="BC870" s="21">
        <f t="shared" si="260"/>
        <v>7</v>
      </c>
      <c r="BD870" s="21">
        <f t="shared" si="261"/>
        <v>6.5</v>
      </c>
      <c r="BE870" s="21">
        <f t="shared" si="262"/>
        <v>6</v>
      </c>
      <c r="BF870" s="21">
        <f t="shared" si="276"/>
        <v>6.5</v>
      </c>
      <c r="BG870" s="3" t="s">
        <v>7640</v>
      </c>
    </row>
    <row r="871" spans="1:59" ht="13" x14ac:dyDescent="0.15">
      <c r="A871" s="2">
        <v>43563.821218553239</v>
      </c>
      <c r="B871" s="3" t="s">
        <v>29</v>
      </c>
      <c r="C871" s="3" t="s">
        <v>7691</v>
      </c>
      <c r="D871" s="3" t="s">
        <v>7640</v>
      </c>
      <c r="E871" s="58" t="s">
        <v>7641</v>
      </c>
      <c r="F871" s="3" t="s">
        <v>168</v>
      </c>
      <c r="G871" s="3" t="s">
        <v>7789</v>
      </c>
      <c r="H871" s="3" t="s">
        <v>35</v>
      </c>
      <c r="I871" s="3" t="s">
        <v>36</v>
      </c>
      <c r="J871" s="3" t="s">
        <v>7790</v>
      </c>
      <c r="K871" s="3">
        <v>7</v>
      </c>
      <c r="L871" s="4">
        <v>2.2000000000000002</v>
      </c>
      <c r="M871" s="3">
        <v>1.5</v>
      </c>
      <c r="N871" s="5"/>
      <c r="O871" s="3">
        <v>7</v>
      </c>
      <c r="P871" s="3" t="s">
        <v>7791</v>
      </c>
      <c r="Q871" s="3">
        <v>7</v>
      </c>
      <c r="R871" s="3" t="s">
        <v>7792</v>
      </c>
      <c r="S871" s="3">
        <v>2</v>
      </c>
      <c r="T871" s="3" t="s">
        <v>5526</v>
      </c>
      <c r="U871" s="3" t="s">
        <v>46</v>
      </c>
      <c r="V871" s="3" t="s">
        <v>7793</v>
      </c>
      <c r="W871" s="3" t="s">
        <v>48</v>
      </c>
      <c r="X871" s="5"/>
      <c r="Y871" s="3" t="s">
        <v>92</v>
      </c>
      <c r="Z871" s="5"/>
      <c r="AA871" s="3">
        <v>8</v>
      </c>
      <c r="AB871" s="3">
        <v>58</v>
      </c>
      <c r="AC871" s="5"/>
      <c r="AD871" s="3">
        <v>7</v>
      </c>
      <c r="AE871" s="5"/>
      <c r="AF871" s="3" t="s">
        <v>275</v>
      </c>
      <c r="AG871" s="5"/>
      <c r="AH871" s="3" t="s">
        <v>197</v>
      </c>
      <c r="AI871" s="3">
        <v>4</v>
      </c>
      <c r="AJ871" s="3" t="s">
        <v>7794</v>
      </c>
      <c r="AK871" s="3" t="s">
        <v>111</v>
      </c>
      <c r="AL871" s="3" t="s">
        <v>7795</v>
      </c>
      <c r="AM871" s="3" t="s">
        <v>7796</v>
      </c>
      <c r="AN871" s="3" t="s">
        <v>7655</v>
      </c>
      <c r="AO871" s="6">
        <v>0.59722222221898846</v>
      </c>
      <c r="AP871" s="1">
        <f t="shared" si="263"/>
        <v>5</v>
      </c>
      <c r="AQ871" s="1">
        <f t="shared" si="264"/>
        <v>7</v>
      </c>
      <c r="AR871" s="1">
        <f t="shared" si="265"/>
        <v>7</v>
      </c>
      <c r="AS871" s="1">
        <f t="shared" si="266"/>
        <v>7</v>
      </c>
      <c r="AT871" s="1">
        <f t="shared" si="267"/>
        <v>2</v>
      </c>
      <c r="AU871" s="1">
        <f t="shared" si="268"/>
        <v>5</v>
      </c>
      <c r="AV871" s="1">
        <f t="shared" si="269"/>
        <v>0</v>
      </c>
      <c r="AW871" s="1">
        <f t="shared" si="270"/>
        <v>5</v>
      </c>
      <c r="AX871" s="1">
        <f t="shared" si="271"/>
        <v>8</v>
      </c>
      <c r="AY871" s="1">
        <f t="shared" si="272"/>
        <v>7</v>
      </c>
      <c r="AZ871" s="1">
        <f t="shared" si="273"/>
        <v>0</v>
      </c>
      <c r="BA871" s="1">
        <f t="shared" si="274"/>
        <v>5</v>
      </c>
      <c r="BB871" s="1">
        <f t="shared" si="275"/>
        <v>5</v>
      </c>
      <c r="BC871" s="21">
        <f t="shared" si="260"/>
        <v>5.6</v>
      </c>
      <c r="BD871" s="21">
        <f t="shared" si="261"/>
        <v>3.3333333333333335</v>
      </c>
      <c r="BE871" s="21">
        <f t="shared" si="262"/>
        <v>5.5</v>
      </c>
      <c r="BF871" s="21">
        <f t="shared" si="276"/>
        <v>5.0666666666666664</v>
      </c>
      <c r="BG871" s="3" t="s">
        <v>7640</v>
      </c>
    </row>
    <row r="872" spans="1:59" ht="13" x14ac:dyDescent="0.15">
      <c r="A872" s="2">
        <v>43563.831037013893</v>
      </c>
      <c r="B872" s="3" t="s">
        <v>29</v>
      </c>
      <c r="C872" s="3" t="s">
        <v>7691</v>
      </c>
      <c r="D872" s="3" t="s">
        <v>7640</v>
      </c>
      <c r="E872" s="58" t="s">
        <v>7641</v>
      </c>
      <c r="F872" s="3" t="s">
        <v>168</v>
      </c>
      <c r="G872" s="3" t="s">
        <v>7797</v>
      </c>
      <c r="H872" s="3" t="s">
        <v>35</v>
      </c>
      <c r="I872" s="3" t="s">
        <v>36</v>
      </c>
      <c r="J872" s="3" t="s">
        <v>7798</v>
      </c>
      <c r="K872" s="3">
        <v>7</v>
      </c>
      <c r="L872" s="3">
        <v>3</v>
      </c>
      <c r="M872" s="4">
        <v>1.5</v>
      </c>
      <c r="N872" s="3" t="s">
        <v>7799</v>
      </c>
      <c r="O872" s="3">
        <v>9</v>
      </c>
      <c r="P872" s="3" t="s">
        <v>7800</v>
      </c>
      <c r="Q872" s="3">
        <v>7</v>
      </c>
      <c r="R872" s="3" t="s">
        <v>7801</v>
      </c>
      <c r="S872" s="3">
        <v>7</v>
      </c>
      <c r="T872" s="5"/>
      <c r="U872" s="3">
        <v>7</v>
      </c>
      <c r="V872" s="5"/>
      <c r="W872" s="3" t="s">
        <v>48</v>
      </c>
      <c r="X872" s="5"/>
      <c r="Y872" s="3" t="s">
        <v>50</v>
      </c>
      <c r="Z872" s="5"/>
      <c r="AA872" s="3">
        <v>8</v>
      </c>
      <c r="AB872" s="3">
        <v>56</v>
      </c>
      <c r="AC872" s="5"/>
      <c r="AD872" s="3">
        <v>8</v>
      </c>
      <c r="AE872" s="5"/>
      <c r="AF872" s="3">
        <v>1</v>
      </c>
      <c r="AG872" s="3" t="s">
        <v>7802</v>
      </c>
      <c r="AH872" s="3" t="s">
        <v>197</v>
      </c>
      <c r="AI872" s="3">
        <v>15</v>
      </c>
      <c r="AJ872" s="3" t="s">
        <v>7803</v>
      </c>
      <c r="AK872" s="3" t="s">
        <v>111</v>
      </c>
      <c r="AL872" s="3" t="s">
        <v>7804</v>
      </c>
      <c r="AM872" s="3" t="s">
        <v>7805</v>
      </c>
      <c r="AN872" s="3" t="s">
        <v>7655</v>
      </c>
      <c r="AO872" s="6">
        <v>0.61111111110949423</v>
      </c>
      <c r="AP872" s="1">
        <f t="shared" si="263"/>
        <v>5</v>
      </c>
      <c r="AQ872" s="1">
        <f t="shared" si="264"/>
        <v>7</v>
      </c>
      <c r="AR872" s="1">
        <f t="shared" si="265"/>
        <v>9</v>
      </c>
      <c r="AS872" s="1">
        <f t="shared" si="266"/>
        <v>7</v>
      </c>
      <c r="AT872" s="1">
        <f t="shared" si="267"/>
        <v>7</v>
      </c>
      <c r="AU872" s="1">
        <f t="shared" si="268"/>
        <v>7</v>
      </c>
      <c r="AV872" s="1">
        <f t="shared" si="269"/>
        <v>0</v>
      </c>
      <c r="AW872" s="1">
        <f t="shared" si="270"/>
        <v>0</v>
      </c>
      <c r="AX872" s="1">
        <f t="shared" si="271"/>
        <v>8</v>
      </c>
      <c r="AY872" s="1">
        <f t="shared" si="272"/>
        <v>8</v>
      </c>
      <c r="AZ872" s="1">
        <f t="shared" si="273"/>
        <v>1</v>
      </c>
      <c r="BA872" s="1">
        <f t="shared" si="274"/>
        <v>5</v>
      </c>
      <c r="BB872" s="1">
        <f t="shared" si="275"/>
        <v>5</v>
      </c>
      <c r="BC872" s="21">
        <f t="shared" si="260"/>
        <v>7</v>
      </c>
      <c r="BD872" s="21">
        <f t="shared" si="261"/>
        <v>3.5</v>
      </c>
      <c r="BE872" s="21">
        <f t="shared" si="262"/>
        <v>5.833333333333333</v>
      </c>
      <c r="BF872" s="21">
        <f t="shared" si="276"/>
        <v>5.8666666666666663</v>
      </c>
      <c r="BG872" s="3" t="s">
        <v>7640</v>
      </c>
    </row>
    <row r="873" spans="1:59" ht="13" x14ac:dyDescent="0.15">
      <c r="A873" s="2">
        <v>43563.848679039351</v>
      </c>
      <c r="B873" s="3" t="s">
        <v>29</v>
      </c>
      <c r="C873" s="3" t="s">
        <v>7691</v>
      </c>
      <c r="D873" s="3" t="s">
        <v>7640</v>
      </c>
      <c r="E873" s="58" t="s">
        <v>7641</v>
      </c>
      <c r="F873" s="3" t="s">
        <v>64</v>
      </c>
      <c r="G873" s="3" t="s">
        <v>7806</v>
      </c>
      <c r="H873" s="3" t="s">
        <v>264</v>
      </c>
      <c r="I873" s="3">
        <v>8</v>
      </c>
      <c r="J873" s="3" t="s">
        <v>7807</v>
      </c>
      <c r="K873" s="3">
        <v>6</v>
      </c>
      <c r="L873" s="3">
        <v>2</v>
      </c>
      <c r="M873" s="3">
        <v>2</v>
      </c>
      <c r="N873" s="3" t="s">
        <v>7808</v>
      </c>
      <c r="O873" s="3">
        <v>7</v>
      </c>
      <c r="P873" s="3" t="s">
        <v>7809</v>
      </c>
      <c r="Q873" s="3">
        <v>7</v>
      </c>
      <c r="R873" s="3" t="s">
        <v>7810</v>
      </c>
      <c r="S873" s="3" t="s">
        <v>90</v>
      </c>
      <c r="T873" s="5"/>
      <c r="U873" s="3">
        <v>6</v>
      </c>
      <c r="V873" s="5"/>
      <c r="W873" s="3" t="s">
        <v>48</v>
      </c>
      <c r="X873" s="5"/>
      <c r="Y873" s="3" t="s">
        <v>92</v>
      </c>
      <c r="Z873" s="3" t="s">
        <v>7811</v>
      </c>
      <c r="AA873" s="3">
        <v>9</v>
      </c>
      <c r="AB873" s="3">
        <v>55</v>
      </c>
      <c r="AC873" s="5"/>
      <c r="AD873" s="3">
        <v>9</v>
      </c>
      <c r="AE873" s="5"/>
      <c r="AF873" s="3" t="s">
        <v>56</v>
      </c>
      <c r="AG873" s="3" t="s">
        <v>7812</v>
      </c>
      <c r="AH873" s="3">
        <v>9</v>
      </c>
      <c r="AI873" s="3">
        <v>15</v>
      </c>
      <c r="AJ873" s="3" t="s">
        <v>7813</v>
      </c>
      <c r="AK873" s="3">
        <v>8</v>
      </c>
      <c r="AL873" s="3" t="s">
        <v>7814</v>
      </c>
      <c r="AM873" s="3" t="s">
        <v>7815</v>
      </c>
      <c r="AN873" s="3" t="s">
        <v>7655</v>
      </c>
      <c r="AO873" s="6">
        <v>0.5</v>
      </c>
      <c r="AP873" s="1">
        <f t="shared" si="263"/>
        <v>8</v>
      </c>
      <c r="AQ873" s="1">
        <f t="shared" si="264"/>
        <v>6</v>
      </c>
      <c r="AR873" s="1">
        <f t="shared" si="265"/>
        <v>7</v>
      </c>
      <c r="AS873" s="1">
        <f t="shared" si="266"/>
        <v>7</v>
      </c>
      <c r="AT873" s="1">
        <f t="shared" si="267"/>
        <v>0</v>
      </c>
      <c r="AU873" s="1">
        <f t="shared" si="268"/>
        <v>6</v>
      </c>
      <c r="AV873" s="1">
        <f t="shared" si="269"/>
        <v>0</v>
      </c>
      <c r="AW873" s="1">
        <f t="shared" si="270"/>
        <v>5</v>
      </c>
      <c r="AX873" s="1">
        <f t="shared" si="271"/>
        <v>9</v>
      </c>
      <c r="AY873" s="1">
        <f t="shared" si="272"/>
        <v>9</v>
      </c>
      <c r="AZ873" s="1">
        <f t="shared" si="273"/>
        <v>5</v>
      </c>
      <c r="BA873" s="1">
        <f t="shared" si="274"/>
        <v>9</v>
      </c>
      <c r="BB873" s="1">
        <f t="shared" si="275"/>
        <v>8</v>
      </c>
      <c r="BC873" s="21">
        <f t="shared" si="260"/>
        <v>5.6</v>
      </c>
      <c r="BD873" s="21">
        <f t="shared" si="261"/>
        <v>3.8333333333333335</v>
      </c>
      <c r="BE873" s="21">
        <f t="shared" si="262"/>
        <v>8.3333333333333339</v>
      </c>
      <c r="BF873" s="21">
        <f t="shared" si="276"/>
        <v>6.0333333333333332</v>
      </c>
      <c r="BG873" s="3" t="s">
        <v>7640</v>
      </c>
    </row>
    <row r="874" spans="1:59" ht="13" x14ac:dyDescent="0.15">
      <c r="A874" s="2">
        <v>43563.958515902777</v>
      </c>
      <c r="B874" s="3" t="s">
        <v>29</v>
      </c>
      <c r="C874" s="3" t="s">
        <v>7691</v>
      </c>
      <c r="D874" s="3" t="s">
        <v>7640</v>
      </c>
      <c r="E874" s="58" t="s">
        <v>7641</v>
      </c>
      <c r="F874" s="3" t="s">
        <v>147</v>
      </c>
      <c r="G874" s="3" t="s">
        <v>7816</v>
      </c>
      <c r="H874" s="3" t="s">
        <v>35</v>
      </c>
      <c r="I874" s="3" t="s">
        <v>36</v>
      </c>
      <c r="J874" s="3" t="s">
        <v>7817</v>
      </c>
      <c r="K874" s="3" t="s">
        <v>38</v>
      </c>
      <c r="L874" s="4">
        <v>1.5</v>
      </c>
      <c r="M874" s="3">
        <v>1</v>
      </c>
      <c r="N874" s="3" t="s">
        <v>7818</v>
      </c>
      <c r="O874" s="3">
        <v>9</v>
      </c>
      <c r="P874" s="5"/>
      <c r="Q874" s="3">
        <v>6</v>
      </c>
      <c r="R874" s="5"/>
      <c r="S874" s="3" t="s">
        <v>44</v>
      </c>
      <c r="T874" s="3" t="s">
        <v>7819</v>
      </c>
      <c r="U874" s="3">
        <v>7</v>
      </c>
      <c r="V874" s="5"/>
      <c r="W874" s="3" t="s">
        <v>74</v>
      </c>
      <c r="X874" s="5"/>
      <c r="Y874" s="3" t="s">
        <v>92</v>
      </c>
      <c r="Z874" s="3" t="s">
        <v>7820</v>
      </c>
      <c r="AA874" s="3">
        <v>7</v>
      </c>
      <c r="AB874" s="3">
        <v>66</v>
      </c>
      <c r="AC874" s="3" t="s">
        <v>7821</v>
      </c>
      <c r="AD874" s="3" t="s">
        <v>54</v>
      </c>
      <c r="AE874" s="5"/>
      <c r="AF874" s="3">
        <v>2</v>
      </c>
      <c r="AG874" s="3" t="s">
        <v>7822</v>
      </c>
      <c r="AH874" s="3">
        <v>3</v>
      </c>
      <c r="AI874" s="3">
        <v>4</v>
      </c>
      <c r="AJ874" s="3" t="s">
        <v>7823</v>
      </c>
      <c r="AK874" s="3" t="s">
        <v>111</v>
      </c>
      <c r="AL874" s="3" t="s">
        <v>7824</v>
      </c>
      <c r="AM874" s="3" t="s">
        <v>7825</v>
      </c>
      <c r="AN874" s="3" t="s">
        <v>7655</v>
      </c>
      <c r="AO874" s="6">
        <v>0.48611111110949423</v>
      </c>
      <c r="AP874" s="1">
        <f t="shared" si="263"/>
        <v>5</v>
      </c>
      <c r="AQ874" s="1">
        <f t="shared" si="264"/>
        <v>5</v>
      </c>
      <c r="AR874" s="1">
        <f t="shared" si="265"/>
        <v>9</v>
      </c>
      <c r="AS874" s="1">
        <f t="shared" si="266"/>
        <v>6</v>
      </c>
      <c r="AT874" s="1">
        <f t="shared" si="267"/>
        <v>5</v>
      </c>
      <c r="AU874" s="1">
        <f t="shared" si="268"/>
        <v>7</v>
      </c>
      <c r="AV874" s="1">
        <f t="shared" si="269"/>
        <v>5</v>
      </c>
      <c r="AW874" s="1">
        <f t="shared" si="270"/>
        <v>5</v>
      </c>
      <c r="AX874" s="1">
        <f t="shared" si="271"/>
        <v>7</v>
      </c>
      <c r="AY874" s="1">
        <f t="shared" si="272"/>
        <v>5</v>
      </c>
      <c r="AZ874" s="1">
        <f t="shared" si="273"/>
        <v>2</v>
      </c>
      <c r="BA874" s="1">
        <f t="shared" si="274"/>
        <v>3</v>
      </c>
      <c r="BB874" s="1">
        <f t="shared" si="275"/>
        <v>5</v>
      </c>
      <c r="BC874" s="21">
        <f t="shared" si="260"/>
        <v>6</v>
      </c>
      <c r="BD874" s="21">
        <f t="shared" si="261"/>
        <v>6</v>
      </c>
      <c r="BE874" s="21">
        <f t="shared" si="262"/>
        <v>4.5</v>
      </c>
      <c r="BF874" s="21">
        <f t="shared" si="276"/>
        <v>5.6</v>
      </c>
      <c r="BG874" s="3" t="s">
        <v>7640</v>
      </c>
    </row>
    <row r="875" spans="1:59" ht="13" x14ac:dyDescent="0.15">
      <c r="A875" s="2">
        <v>43563.959027870369</v>
      </c>
      <c r="B875" s="3" t="s">
        <v>29</v>
      </c>
      <c r="C875" s="3" t="s">
        <v>7691</v>
      </c>
      <c r="D875" s="3" t="s">
        <v>7640</v>
      </c>
      <c r="E875" s="58" t="s">
        <v>7641</v>
      </c>
      <c r="F875" s="3" t="s">
        <v>178</v>
      </c>
      <c r="G875" s="3" t="s">
        <v>7826</v>
      </c>
      <c r="H875" s="3" t="s">
        <v>66</v>
      </c>
      <c r="I875" s="3" t="s">
        <v>36</v>
      </c>
      <c r="J875" s="3" t="s">
        <v>7827</v>
      </c>
      <c r="K875" s="3" t="s">
        <v>68</v>
      </c>
      <c r="L875" s="4">
        <v>3.5</v>
      </c>
      <c r="M875" s="4">
        <v>1.5</v>
      </c>
      <c r="N875" s="3" t="s">
        <v>7828</v>
      </c>
      <c r="O875" s="3" t="s">
        <v>87</v>
      </c>
      <c r="P875" s="5"/>
      <c r="Q875" s="3">
        <v>7</v>
      </c>
      <c r="R875" s="3" t="s">
        <v>7829</v>
      </c>
      <c r="S875" s="3" t="s">
        <v>44</v>
      </c>
      <c r="T875" s="3" t="s">
        <v>7762</v>
      </c>
      <c r="U875" s="3">
        <v>7</v>
      </c>
      <c r="V875" s="3" t="s">
        <v>7830</v>
      </c>
      <c r="W875" s="3">
        <v>7</v>
      </c>
      <c r="X875" s="5"/>
      <c r="Y875" s="3" t="s">
        <v>50</v>
      </c>
      <c r="Z875" s="5"/>
      <c r="AA875" s="3">
        <v>7</v>
      </c>
      <c r="AB875" s="3">
        <v>62</v>
      </c>
      <c r="AC875" s="3" t="s">
        <v>7831</v>
      </c>
      <c r="AD875" s="3" t="s">
        <v>54</v>
      </c>
      <c r="AE875" s="5"/>
      <c r="AF875" s="3" t="s">
        <v>275</v>
      </c>
      <c r="AG875" s="5"/>
      <c r="AH875" s="3">
        <v>6</v>
      </c>
      <c r="AI875" s="3">
        <v>19</v>
      </c>
      <c r="AJ875" s="3" t="s">
        <v>7832</v>
      </c>
      <c r="AK875" s="3" t="s">
        <v>111</v>
      </c>
      <c r="AL875" s="3" t="s">
        <v>7833</v>
      </c>
      <c r="AM875" s="3" t="s">
        <v>7834</v>
      </c>
      <c r="AN875" s="3" t="s">
        <v>7655</v>
      </c>
      <c r="AO875" s="6">
        <v>0.4375</v>
      </c>
      <c r="AP875" s="1">
        <f t="shared" si="263"/>
        <v>5</v>
      </c>
      <c r="AQ875" s="1">
        <f t="shared" si="264"/>
        <v>10</v>
      </c>
      <c r="AR875" s="1">
        <f t="shared" si="265"/>
        <v>10</v>
      </c>
      <c r="AS875" s="1">
        <f t="shared" si="266"/>
        <v>7</v>
      </c>
      <c r="AT875" s="1">
        <f t="shared" si="267"/>
        <v>5</v>
      </c>
      <c r="AU875" s="1">
        <f t="shared" si="268"/>
        <v>7</v>
      </c>
      <c r="AV875" s="1">
        <f t="shared" si="269"/>
        <v>7</v>
      </c>
      <c r="AW875" s="1">
        <f t="shared" si="270"/>
        <v>0</v>
      </c>
      <c r="AX875" s="1">
        <f t="shared" si="271"/>
        <v>7</v>
      </c>
      <c r="AY875" s="1">
        <f t="shared" si="272"/>
        <v>5</v>
      </c>
      <c r="AZ875" s="1">
        <f t="shared" si="273"/>
        <v>0</v>
      </c>
      <c r="BA875" s="1">
        <f t="shared" si="274"/>
        <v>6</v>
      </c>
      <c r="BB875" s="1">
        <f t="shared" si="275"/>
        <v>5</v>
      </c>
      <c r="BC875" s="21">
        <f t="shared" si="260"/>
        <v>7.4</v>
      </c>
      <c r="BD875" s="21">
        <f t="shared" si="261"/>
        <v>5.833333333333333</v>
      </c>
      <c r="BE875" s="21">
        <f t="shared" si="262"/>
        <v>5.166666666666667</v>
      </c>
      <c r="BF875" s="21">
        <f t="shared" si="276"/>
        <v>6.4</v>
      </c>
      <c r="BG875" s="3" t="s">
        <v>7640</v>
      </c>
    </row>
    <row r="876" spans="1:59" ht="13" x14ac:dyDescent="0.15">
      <c r="A876" s="2">
        <v>43563.99104231481</v>
      </c>
      <c r="B876" s="3" t="s">
        <v>29</v>
      </c>
      <c r="C876" s="3" t="s">
        <v>7691</v>
      </c>
      <c r="D876" s="3" t="s">
        <v>7640</v>
      </c>
      <c r="E876" s="58" t="s">
        <v>7641</v>
      </c>
      <c r="F876" s="3" t="s">
        <v>113</v>
      </c>
      <c r="G876" s="3" t="s">
        <v>7835</v>
      </c>
      <c r="H876" s="3" t="s">
        <v>264</v>
      </c>
      <c r="I876" s="3" t="s">
        <v>36</v>
      </c>
      <c r="J876" s="3" t="s">
        <v>7836</v>
      </c>
      <c r="K876" s="3" t="s">
        <v>68</v>
      </c>
      <c r="L876" s="3"/>
      <c r="M876" s="3"/>
      <c r="N876" s="3" t="s">
        <v>7837</v>
      </c>
      <c r="O876" s="3">
        <v>7</v>
      </c>
      <c r="P876" s="3" t="s">
        <v>7838</v>
      </c>
      <c r="Q876" s="3">
        <v>6</v>
      </c>
      <c r="R876" s="3" t="s">
        <v>7839</v>
      </c>
      <c r="S876" s="3" t="s">
        <v>90</v>
      </c>
      <c r="T876" s="5"/>
      <c r="U876" s="3">
        <v>7</v>
      </c>
      <c r="V876" s="3" t="s">
        <v>7840</v>
      </c>
      <c r="W876" s="3" t="s">
        <v>48</v>
      </c>
      <c r="X876" s="5"/>
      <c r="Y876" s="3" t="s">
        <v>92</v>
      </c>
      <c r="Z876" s="3" t="s">
        <v>7841</v>
      </c>
      <c r="AA876" s="3">
        <v>9</v>
      </c>
      <c r="AB876" s="3">
        <v>51</v>
      </c>
      <c r="AC876" s="3" t="s">
        <v>7842</v>
      </c>
      <c r="AD876" s="3">
        <v>9</v>
      </c>
      <c r="AE876" s="5"/>
      <c r="AF876" s="3">
        <v>8</v>
      </c>
      <c r="AG876" s="3" t="s">
        <v>7843</v>
      </c>
      <c r="AH876" s="3">
        <v>7</v>
      </c>
      <c r="AI876" s="3">
        <v>15</v>
      </c>
      <c r="AJ876" s="3" t="s">
        <v>7844</v>
      </c>
      <c r="AK876" s="3">
        <v>8</v>
      </c>
      <c r="AL876" s="3" t="s">
        <v>7845</v>
      </c>
      <c r="AM876" s="3" t="s">
        <v>7846</v>
      </c>
      <c r="AN876" s="3" t="s">
        <v>7655</v>
      </c>
      <c r="AO876" s="6">
        <v>0.50347222221898846</v>
      </c>
      <c r="AP876" s="1">
        <f t="shared" si="263"/>
        <v>5</v>
      </c>
      <c r="AQ876" s="1">
        <f t="shared" si="264"/>
        <v>10</v>
      </c>
      <c r="AR876" s="1">
        <f t="shared" si="265"/>
        <v>7</v>
      </c>
      <c r="AS876" s="1">
        <f t="shared" si="266"/>
        <v>6</v>
      </c>
      <c r="AT876" s="1">
        <f t="shared" si="267"/>
        <v>0</v>
      </c>
      <c r="AU876" s="1">
        <f t="shared" si="268"/>
        <v>7</v>
      </c>
      <c r="AV876" s="1">
        <f t="shared" si="269"/>
        <v>0</v>
      </c>
      <c r="AW876" s="1">
        <f t="shared" si="270"/>
        <v>5</v>
      </c>
      <c r="AX876" s="1">
        <f t="shared" si="271"/>
        <v>9</v>
      </c>
      <c r="AY876" s="1">
        <f t="shared" si="272"/>
        <v>9</v>
      </c>
      <c r="AZ876" s="1">
        <f t="shared" si="273"/>
        <v>8</v>
      </c>
      <c r="BA876" s="1">
        <f t="shared" si="274"/>
        <v>7</v>
      </c>
      <c r="BB876" s="1">
        <f t="shared" si="275"/>
        <v>8</v>
      </c>
      <c r="BC876" s="21">
        <f t="shared" si="260"/>
        <v>5.6</v>
      </c>
      <c r="BD876" s="21">
        <f t="shared" si="261"/>
        <v>4.333333333333333</v>
      </c>
      <c r="BE876" s="21">
        <f t="shared" si="262"/>
        <v>8.1666666666666661</v>
      </c>
      <c r="BF876" s="21">
        <f t="shared" si="276"/>
        <v>6.1</v>
      </c>
      <c r="BG876" s="3" t="s">
        <v>7640</v>
      </c>
    </row>
    <row r="877" spans="1:59" ht="13" x14ac:dyDescent="0.15">
      <c r="A877" s="2">
        <v>43564.789513368058</v>
      </c>
      <c r="B877" s="3" t="s">
        <v>29</v>
      </c>
      <c r="C877" s="3" t="s">
        <v>7691</v>
      </c>
      <c r="D877" s="3" t="s">
        <v>7640</v>
      </c>
      <c r="E877" s="58" t="s">
        <v>7641</v>
      </c>
      <c r="F877" s="3" t="s">
        <v>64</v>
      </c>
      <c r="G877" s="3" t="s">
        <v>7847</v>
      </c>
      <c r="H877" s="3" t="s">
        <v>35</v>
      </c>
      <c r="I877" s="3">
        <v>4</v>
      </c>
      <c r="J877" s="3" t="s">
        <v>7848</v>
      </c>
      <c r="K877" s="3" t="s">
        <v>38</v>
      </c>
      <c r="L877" s="3">
        <v>2</v>
      </c>
      <c r="M877" s="3">
        <v>2</v>
      </c>
      <c r="N877" s="3" t="s">
        <v>7849</v>
      </c>
      <c r="O877" s="3">
        <v>7</v>
      </c>
      <c r="P877" s="3" t="s">
        <v>7850</v>
      </c>
      <c r="Q877" s="3">
        <v>7</v>
      </c>
      <c r="R877" s="5"/>
      <c r="S877" s="3" t="s">
        <v>90</v>
      </c>
      <c r="T877" s="5"/>
      <c r="U877" s="3" t="s">
        <v>91</v>
      </c>
      <c r="V877" s="5"/>
      <c r="W877" s="3" t="s">
        <v>48</v>
      </c>
      <c r="X877" s="5"/>
      <c r="Y877" s="3">
        <v>3</v>
      </c>
      <c r="Z877" s="3" t="s">
        <v>7851</v>
      </c>
      <c r="AA877" s="3" t="s">
        <v>291</v>
      </c>
      <c r="AB877" s="3">
        <v>45</v>
      </c>
      <c r="AC877" s="5"/>
      <c r="AD877" s="3">
        <v>8</v>
      </c>
      <c r="AE877" s="5"/>
      <c r="AF877" s="3" t="s">
        <v>275</v>
      </c>
      <c r="AG877" s="5"/>
      <c r="AH877" s="3" t="s">
        <v>197</v>
      </c>
      <c r="AI877" s="3">
        <v>7</v>
      </c>
      <c r="AJ877" s="5"/>
      <c r="AK877" s="3">
        <v>7</v>
      </c>
      <c r="AL877" s="5"/>
      <c r="AM877" s="3" t="s">
        <v>7852</v>
      </c>
      <c r="AN877" s="3" t="s">
        <v>7655</v>
      </c>
      <c r="AO877" s="6">
        <v>0.72916666666424135</v>
      </c>
      <c r="AP877" s="1">
        <f t="shared" si="263"/>
        <v>4</v>
      </c>
      <c r="AQ877" s="1">
        <f t="shared" si="264"/>
        <v>5</v>
      </c>
      <c r="AR877" s="1">
        <f t="shared" si="265"/>
        <v>7</v>
      </c>
      <c r="AS877" s="1">
        <f t="shared" si="266"/>
        <v>7</v>
      </c>
      <c r="AT877" s="1">
        <f t="shared" si="267"/>
        <v>0</v>
      </c>
      <c r="AU877" s="1">
        <f t="shared" si="268"/>
        <v>0</v>
      </c>
      <c r="AV877" s="1">
        <f t="shared" si="269"/>
        <v>0</v>
      </c>
      <c r="AW877" s="1">
        <f t="shared" si="270"/>
        <v>3</v>
      </c>
      <c r="AX877" s="1">
        <f t="shared" si="271"/>
        <v>10</v>
      </c>
      <c r="AY877" s="1">
        <f t="shared" si="272"/>
        <v>8</v>
      </c>
      <c r="AZ877" s="1">
        <f t="shared" si="273"/>
        <v>0</v>
      </c>
      <c r="BA877" s="1">
        <f t="shared" si="274"/>
        <v>5</v>
      </c>
      <c r="BB877" s="1">
        <f t="shared" si="275"/>
        <v>7</v>
      </c>
      <c r="BC877" s="21">
        <f t="shared" si="260"/>
        <v>4.5999999999999996</v>
      </c>
      <c r="BD877" s="21">
        <f t="shared" si="261"/>
        <v>0.5</v>
      </c>
      <c r="BE877" s="21">
        <f t="shared" si="262"/>
        <v>6.333333333333333</v>
      </c>
      <c r="BF877" s="21">
        <f t="shared" si="276"/>
        <v>4.3666666666666663</v>
      </c>
      <c r="BG877" s="3" t="s">
        <v>7640</v>
      </c>
    </row>
    <row r="878" spans="1:59" ht="13" x14ac:dyDescent="0.15">
      <c r="A878" s="2">
        <v>43564.810656435184</v>
      </c>
      <c r="B878" s="3" t="s">
        <v>29</v>
      </c>
      <c r="C878" s="3" t="s">
        <v>7691</v>
      </c>
      <c r="D878" s="3" t="s">
        <v>7640</v>
      </c>
      <c r="E878" s="58" t="s">
        <v>7641</v>
      </c>
      <c r="F878" s="3" t="s">
        <v>187</v>
      </c>
      <c r="G878" s="3" t="s">
        <v>7853</v>
      </c>
      <c r="H878" s="3" t="s">
        <v>35</v>
      </c>
      <c r="I878" s="3">
        <v>7</v>
      </c>
      <c r="J878" s="3" t="s">
        <v>7854</v>
      </c>
      <c r="K878" s="3">
        <v>7</v>
      </c>
      <c r="L878" s="4">
        <v>2.5</v>
      </c>
      <c r="M878" s="4">
        <v>1.7</v>
      </c>
      <c r="N878" s="5"/>
      <c r="O878" s="3">
        <v>8</v>
      </c>
      <c r="P878" s="3" t="s">
        <v>7855</v>
      </c>
      <c r="Q878" s="3">
        <v>8</v>
      </c>
      <c r="R878" s="5"/>
      <c r="S878" s="3">
        <v>8</v>
      </c>
      <c r="T878" s="3" t="s">
        <v>7856</v>
      </c>
      <c r="U878" s="3">
        <v>7</v>
      </c>
      <c r="V878" s="3" t="s">
        <v>7857</v>
      </c>
      <c r="W878" s="3" t="s">
        <v>48</v>
      </c>
      <c r="X878" s="5"/>
      <c r="Y878" s="3" t="s">
        <v>50</v>
      </c>
      <c r="Z878" s="5"/>
      <c r="AA878" s="3" t="s">
        <v>291</v>
      </c>
      <c r="AB878" s="3">
        <v>45</v>
      </c>
      <c r="AC878" s="5"/>
      <c r="AD878" s="3">
        <v>7</v>
      </c>
      <c r="AE878" s="3" t="s">
        <v>7858</v>
      </c>
      <c r="AF878" s="3" t="s">
        <v>275</v>
      </c>
      <c r="AG878" s="3" t="s">
        <v>7859</v>
      </c>
      <c r="AH878" s="3">
        <v>6</v>
      </c>
      <c r="AI878" s="3">
        <v>13</v>
      </c>
      <c r="AJ878" s="3" t="s">
        <v>7860</v>
      </c>
      <c r="AK878" s="3">
        <v>9</v>
      </c>
      <c r="AL878" s="3" t="s">
        <v>7861</v>
      </c>
      <c r="AM878" s="3" t="s">
        <v>7862</v>
      </c>
      <c r="AN878" s="3" t="s">
        <v>7655</v>
      </c>
      <c r="AO878" s="6">
        <v>0.74305555555474712</v>
      </c>
      <c r="AP878" s="1">
        <f t="shared" si="263"/>
        <v>7</v>
      </c>
      <c r="AQ878" s="1">
        <f t="shared" si="264"/>
        <v>7</v>
      </c>
      <c r="AR878" s="1">
        <f t="shared" si="265"/>
        <v>8</v>
      </c>
      <c r="AS878" s="1">
        <f t="shared" si="266"/>
        <v>8</v>
      </c>
      <c r="AT878" s="1">
        <f t="shared" si="267"/>
        <v>8</v>
      </c>
      <c r="AU878" s="1">
        <f t="shared" si="268"/>
        <v>7</v>
      </c>
      <c r="AV878" s="1">
        <f t="shared" si="269"/>
        <v>0</v>
      </c>
      <c r="AW878" s="1">
        <f t="shared" si="270"/>
        <v>0</v>
      </c>
      <c r="AX878" s="1">
        <f t="shared" si="271"/>
        <v>10</v>
      </c>
      <c r="AY878" s="1">
        <f t="shared" si="272"/>
        <v>7</v>
      </c>
      <c r="AZ878" s="1">
        <f t="shared" si="273"/>
        <v>0</v>
      </c>
      <c r="BA878" s="1">
        <f t="shared" si="274"/>
        <v>6</v>
      </c>
      <c r="BB878" s="1">
        <f t="shared" si="275"/>
        <v>9</v>
      </c>
      <c r="BC878" s="21">
        <f t="shared" si="260"/>
        <v>7.6</v>
      </c>
      <c r="BD878" s="21">
        <f t="shared" si="261"/>
        <v>3.5</v>
      </c>
      <c r="BE878" s="21">
        <f t="shared" si="262"/>
        <v>6.5</v>
      </c>
      <c r="BF878" s="21">
        <f t="shared" si="276"/>
        <v>6.7</v>
      </c>
      <c r="BG878" s="3" t="s">
        <v>7640</v>
      </c>
    </row>
  </sheetData>
  <autoFilter ref="A1:BG878" xr:uid="{05E571C6-ED01-AC43-932C-2873D82ABE43}">
    <filterColumn colId="1">
      <filters>
        <filter val="SIM"/>
      </filters>
    </filterColumn>
    <sortState ref="A264:BG307">
      <sortCondition ref="L1:L878"/>
    </sortState>
  </autoFilter>
  <dataValidations count="1">
    <dataValidation type="list" allowBlank="1" showInputMessage="1" prompt="Clique na seta e selecione uma categoria dentre as listadas" sqref="F344:F358" xr:uid="{1D6143CD-83FE-4581-B934-D6996EF5B448}">
      <formula1>"EDIFÍCIO DA ADMINISTRAÇÃO PÚBLICA EXECUTIVA (Prefeitura; subprefeituras; secretarias; departamentos; ministérios),EDIFÍCIO DO PODER JUDICIÁRIO (Tribunais; Fóruns; Defensorias públicas),EDIFÍCIO DO PODER LEGISLATIVO (Câmaras; Assembléias legislativas),EDIF"&amp;"ÍCIO DE SEGURANÇA PÚBLICA (Delegacias; quartéis; batalhões; instalações policiais e militares),SERVIÇO DE SAÚDE (Hospitais e postos de saúde),INSTITUIÇÃO DE ENSINO (Universidades; escolas em geral e creches),SERVIÇO DE TRANSPORTE (estações; pontos e termi"&amp;"nais),PARQUE E/OU PRAÇA,EDIFÍCIO DE CULTURA E LAZER (museus; bibliotecas; mercados; centros esportivos),OUTRO (cemitério; viadutos; igreja; etc)"</formula1>
    </dataValidation>
  </dataValidations>
  <hyperlinks>
    <hyperlink ref="AM49" r:id="rId1" xr:uid="{00000000-0004-0000-0000-000000000000}"/>
    <hyperlink ref="AM52" r:id="rId2" xr:uid="{00000000-0004-0000-0000-000001000000}"/>
    <hyperlink ref="AM53" r:id="rId3" xr:uid="{00000000-0004-0000-0000-000002000000}"/>
    <hyperlink ref="AM135" r:id="rId4" xr:uid="{00000000-0004-0000-0000-000003000000}"/>
    <hyperlink ref="AM136" r:id="rId5" xr:uid="{00000000-0004-0000-0000-000004000000}"/>
    <hyperlink ref="AM139" r:id="rId6" xr:uid="{00000000-0004-0000-0000-000005000000}"/>
    <hyperlink ref="AM140" r:id="rId7" xr:uid="{00000000-0004-0000-0000-000006000000}"/>
    <hyperlink ref="AM141" r:id="rId8" xr:uid="{00000000-0004-0000-0000-000007000000}"/>
    <hyperlink ref="AM142" r:id="rId9" xr:uid="{00000000-0004-0000-0000-000008000000}"/>
    <hyperlink ref="AM143" r:id="rId10" xr:uid="{00000000-0004-0000-0000-000009000000}"/>
    <hyperlink ref="AM144" r:id="rId11" xr:uid="{00000000-0004-0000-0000-00000A000000}"/>
    <hyperlink ref="AM155" r:id="rId12" xr:uid="{00000000-0004-0000-0000-00000B000000}"/>
    <hyperlink ref="AM157" r:id="rId13" xr:uid="{00000000-0004-0000-0000-00000C000000}"/>
    <hyperlink ref="AM158" r:id="rId14" xr:uid="{00000000-0004-0000-0000-00000D000000}"/>
    <hyperlink ref="AM159" r:id="rId15" xr:uid="{00000000-0004-0000-0000-00000E000000}"/>
    <hyperlink ref="AM160" r:id="rId16" xr:uid="{00000000-0004-0000-0000-00000F000000}"/>
    <hyperlink ref="AM161" r:id="rId17" xr:uid="{00000000-0004-0000-0000-000010000000}"/>
    <hyperlink ref="AM506" r:id="rId18" xr:uid="{00000000-0004-0000-0000-000011000000}"/>
    <hyperlink ref="AM561" r:id="rId19" xr:uid="{00000000-0004-0000-0000-000012000000}"/>
    <hyperlink ref="AM577" r:id="rId20" xr:uid="{00000000-0004-0000-0000-000013000000}"/>
    <hyperlink ref="AM580" r:id="rId21" xr:uid="{00000000-0004-0000-0000-000014000000}"/>
    <hyperlink ref="AM582" r:id="rId22" xr:uid="{00000000-0004-0000-0000-000015000000}"/>
    <hyperlink ref="AM584" r:id="rId23" xr:uid="{00000000-0004-0000-0000-000016000000}"/>
    <hyperlink ref="AM585" r:id="rId24" xr:uid="{00000000-0004-0000-0000-000017000000}"/>
    <hyperlink ref="AM586" r:id="rId25" xr:uid="{00000000-0004-0000-0000-000018000000}"/>
    <hyperlink ref="AM588" r:id="rId26" xr:uid="{00000000-0004-0000-0000-000019000000}"/>
    <hyperlink ref="AM590" r:id="rId27" xr:uid="{00000000-0004-0000-0000-00001A000000}"/>
    <hyperlink ref="AM592" r:id="rId28" xr:uid="{00000000-0004-0000-0000-00001B000000}"/>
    <hyperlink ref="AM596" r:id="rId29" xr:uid="{00000000-0004-0000-0000-00001C000000}"/>
    <hyperlink ref="AM597" r:id="rId30" xr:uid="{00000000-0004-0000-0000-00001D000000}"/>
    <hyperlink ref="AM601" r:id="rId31" xr:uid="{00000000-0004-0000-0000-00001E000000}"/>
    <hyperlink ref="AM603" r:id="rId32" xr:uid="{00000000-0004-0000-0000-00001F000000}"/>
    <hyperlink ref="AM604" r:id="rId33" xr:uid="{00000000-0004-0000-0000-000020000000}"/>
    <hyperlink ref="AM608" r:id="rId34" xr:uid="{00000000-0004-0000-0000-000021000000}"/>
    <hyperlink ref="AM609" r:id="rId35" xr:uid="{00000000-0004-0000-0000-000022000000}"/>
    <hyperlink ref="AM610" r:id="rId36" xr:uid="{00000000-0004-0000-0000-000023000000}"/>
    <hyperlink ref="AM611" r:id="rId37" xr:uid="{00000000-0004-0000-0000-000024000000}"/>
    <hyperlink ref="AM617" r:id="rId38" xr:uid="{00000000-0004-0000-0000-000025000000}"/>
    <hyperlink ref="AM618" r:id="rId39" xr:uid="{00000000-0004-0000-0000-000026000000}"/>
    <hyperlink ref="AM680" r:id="rId40" xr:uid="{00000000-0004-0000-0000-000027000000}"/>
    <hyperlink ref="AM767" r:id="rId41" xr:uid="{00000000-0004-0000-0000-000028000000}"/>
    <hyperlink ref="AM795" r:id="rId42" xr:uid="{00000000-0004-0000-0000-000029000000}"/>
    <hyperlink ref="AM856" r:id="rId43" xr:uid="{00000000-0004-0000-0000-00002A000000}"/>
    <hyperlink ref="AN31" r:id="rId44" xr:uid="{00000000-0004-0000-0000-00002B000000}"/>
  </hyperlinks>
  <pageMargins left="0.511811024" right="0.511811024" top="0.78740157499999996" bottom="0.78740157499999996" header="0.31496062000000002" footer="0.31496062000000002"/>
  <pageSetup paperSize="9" orientation="portrait" horizontalDpi="0" verticalDpi="0" r:id="rId45"/>
  <drawing r:id="rId46"/>
  <legacyDrawing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5AABE"/>
  </sheetPr>
  <dimension ref="A1:MF836"/>
  <sheetViews>
    <sheetView showGridLines="0" topLeftCell="JH1" zoomScaleNormal="100" workbookViewId="0">
      <selection activeCell="JM7" sqref="JM7"/>
    </sheetView>
  </sheetViews>
  <sheetFormatPr baseColWidth="10" defaultColWidth="8.83203125" defaultRowHeight="13" x14ac:dyDescent="0.15"/>
  <cols>
    <col min="1" max="1" width="27.6640625" bestFit="1" customWidth="1"/>
    <col min="2" max="2" width="15.83203125" bestFit="1" customWidth="1"/>
    <col min="3" max="3" width="4.1640625" bestFit="1" customWidth="1"/>
    <col min="4" max="4" width="10.6640625" bestFit="1" customWidth="1"/>
    <col min="5" max="9" width="2.5" customWidth="1"/>
    <col min="10" max="10" width="13.1640625" bestFit="1" customWidth="1"/>
    <col min="11" max="11" width="27.6640625" bestFit="1" customWidth="1"/>
    <col min="12" max="16" width="2.5" customWidth="1"/>
    <col min="17" max="17" width="67.6640625" bestFit="1" customWidth="1"/>
    <col min="18" max="18" width="27.6640625" bestFit="1" customWidth="1"/>
    <col min="19" max="23" width="2.5" customWidth="1"/>
    <col min="24" max="24" width="13.1640625" bestFit="1" customWidth="1"/>
    <col min="25" max="25" width="14.33203125" bestFit="1" customWidth="1"/>
    <col min="26" max="30" width="2.5" customWidth="1"/>
    <col min="31" max="31" width="13.1640625" bestFit="1" customWidth="1"/>
    <col min="32" max="32" width="22.5" bestFit="1" customWidth="1"/>
    <col min="33" max="37" width="2.5" customWidth="1"/>
    <col min="38" max="38" width="13.1640625" bestFit="1" customWidth="1"/>
    <col min="39" max="39" width="21" bestFit="1" customWidth="1"/>
    <col min="40" max="44" width="2.5" customWidth="1"/>
    <col min="45" max="45" width="13.1640625" bestFit="1" customWidth="1"/>
    <col min="46" max="46" width="18.5" bestFit="1" customWidth="1"/>
    <col min="47" max="51" width="2.5" customWidth="1"/>
    <col min="52" max="52" width="13.1640625" bestFit="1" customWidth="1"/>
    <col min="53" max="53" width="16.5" bestFit="1" customWidth="1"/>
    <col min="54" max="58" width="2.5" customWidth="1"/>
    <col min="59" max="59" width="13.1640625" bestFit="1" customWidth="1"/>
    <col min="60" max="60" width="19.6640625" bestFit="1" customWidth="1"/>
    <col min="61" max="65" width="2.5" customWidth="1"/>
    <col min="66" max="66" width="51.83203125" bestFit="1" customWidth="1"/>
    <col min="67" max="67" width="6.6640625" bestFit="1" customWidth="1"/>
    <col min="68" max="72" width="2.5" customWidth="1"/>
    <col min="73" max="73" width="96" bestFit="1" customWidth="1"/>
    <col min="74" max="74" width="14.33203125" bestFit="1" customWidth="1"/>
    <col min="75" max="79" width="2.5" customWidth="1"/>
    <col min="80" max="80" width="226.5" bestFit="1" customWidth="1"/>
    <col min="81" max="81" width="14.33203125" bestFit="1" customWidth="1"/>
    <col min="82" max="86" width="2.5" customWidth="1"/>
    <col min="87" max="87" width="226.5" bestFit="1" customWidth="1"/>
    <col min="88" max="88" width="14.33203125" bestFit="1" customWidth="1"/>
    <col min="89" max="93" width="2.5" customWidth="1"/>
    <col min="94" max="94" width="13.1640625" bestFit="1" customWidth="1"/>
    <col min="95" max="95" width="33.5" bestFit="1" customWidth="1"/>
    <col min="96" max="100" width="2.5" customWidth="1"/>
    <col min="101" max="101" width="13.1640625" bestFit="1" customWidth="1"/>
    <col min="102" max="102" width="51.6640625" bestFit="1" customWidth="1"/>
    <col min="103" max="107" width="2.5" customWidth="1"/>
    <col min="108" max="108" width="13.1640625" bestFit="1" customWidth="1"/>
    <col min="109" max="109" width="47.6640625" bestFit="1" customWidth="1"/>
    <col min="110" max="114" width="2.5" customWidth="1"/>
    <col min="115" max="115" width="13.1640625" bestFit="1" customWidth="1"/>
    <col min="116" max="116" width="35.83203125" bestFit="1" customWidth="1"/>
    <col min="117" max="121" width="2.5" customWidth="1"/>
    <col min="122" max="122" width="13.1640625" bestFit="1" customWidth="1"/>
    <col min="123" max="123" width="36.6640625" bestFit="1" customWidth="1"/>
    <col min="124" max="128" width="2.5" customWidth="1"/>
    <col min="129" max="129" width="13.1640625" bestFit="1" customWidth="1"/>
    <col min="130" max="130" width="30.33203125" bestFit="1" customWidth="1"/>
    <col min="131" max="135" width="2.5" customWidth="1"/>
    <col min="136" max="136" width="13.1640625" bestFit="1" customWidth="1"/>
    <col min="137" max="137" width="36.33203125" bestFit="1" customWidth="1"/>
    <col min="138" max="142" width="2.5" customWidth="1"/>
    <col min="143" max="143" width="13.1640625" bestFit="1" customWidth="1"/>
    <col min="144" max="144" width="41.6640625" bestFit="1" customWidth="1"/>
    <col min="145" max="149" width="2.5" customWidth="1"/>
    <col min="150" max="150" width="13.1640625" bestFit="1" customWidth="1"/>
    <col min="151" max="151" width="25" bestFit="1" customWidth="1"/>
    <col min="152" max="156" width="2.5" customWidth="1"/>
    <col min="157" max="157" width="13.1640625" bestFit="1" customWidth="1"/>
    <col min="158" max="158" width="33.6640625" bestFit="1" customWidth="1"/>
    <col min="159" max="163" width="2.5" customWidth="1"/>
    <col min="164" max="164" width="13.1640625" bestFit="1" customWidth="1"/>
    <col min="165" max="165" width="53" bestFit="1" customWidth="1"/>
    <col min="166" max="170" width="2.5" customWidth="1"/>
    <col min="171" max="171" width="13.1640625" bestFit="1" customWidth="1"/>
    <col min="172" max="172" width="37.5" bestFit="1" customWidth="1"/>
    <col min="173" max="177" width="2.5" customWidth="1"/>
    <col min="178" max="178" width="13.1640625" bestFit="1" customWidth="1"/>
    <col min="179" max="179" width="19.6640625" bestFit="1" customWidth="1"/>
    <col min="180" max="184" width="2.5" customWidth="1"/>
    <col min="185" max="185" width="13.1640625" bestFit="1" customWidth="1"/>
    <col min="186" max="186" width="33.83203125" bestFit="1" customWidth="1"/>
    <col min="187" max="187" width="29.6640625" bestFit="1" customWidth="1"/>
    <col min="188" max="192" width="2.5" customWidth="1"/>
    <col min="193" max="193" width="13.1640625" bestFit="1" customWidth="1"/>
    <col min="194" max="194" width="37.5" bestFit="1" customWidth="1"/>
    <col min="195" max="195" width="33.6640625" bestFit="1" customWidth="1"/>
    <col min="196" max="200" width="2.5" customWidth="1"/>
    <col min="201" max="201" width="13.1640625" bestFit="1" customWidth="1"/>
    <col min="202" max="202" width="32.83203125" bestFit="1" customWidth="1"/>
    <col min="203" max="203" width="28.6640625" bestFit="1" customWidth="1"/>
    <col min="204" max="208" width="2.5" customWidth="1"/>
    <col min="209" max="209" width="13.1640625" bestFit="1" customWidth="1"/>
    <col min="210" max="210" width="32.33203125" bestFit="1" customWidth="1"/>
    <col min="211" max="211" width="28.1640625" bestFit="1" customWidth="1"/>
    <col min="212" max="216" width="2.5" customWidth="1"/>
    <col min="217" max="217" width="13.1640625" bestFit="1" customWidth="1"/>
    <col min="218" max="218" width="43.83203125" bestFit="1" customWidth="1"/>
    <col min="219" max="223" width="2.5" customWidth="1"/>
    <col min="224" max="224" width="13.1640625" bestFit="1" customWidth="1"/>
    <col min="225" max="225" width="47.5" bestFit="1" customWidth="1"/>
    <col min="226" max="230" width="2.5" customWidth="1"/>
    <col min="231" max="231" width="13.1640625" bestFit="1" customWidth="1"/>
    <col min="232" max="232" width="42.83203125" bestFit="1" customWidth="1"/>
    <col min="233" max="237" width="2.5" customWidth="1"/>
    <col min="238" max="238" width="13.1640625" bestFit="1" customWidth="1"/>
    <col min="239" max="239" width="42.5" bestFit="1" customWidth="1"/>
    <col min="240" max="244" width="2.5" customWidth="1"/>
    <col min="245" max="245" width="13.1640625" bestFit="1" customWidth="1"/>
    <col min="246" max="246" width="41.33203125" bestFit="1" customWidth="1"/>
    <col min="247" max="251" width="2.5" customWidth="1"/>
    <col min="252" max="252" width="13.1640625" bestFit="1" customWidth="1"/>
    <col min="253" max="253" width="45" bestFit="1" customWidth="1"/>
    <col min="254" max="258" width="2.5" customWidth="1"/>
    <col min="259" max="259" width="13.1640625" bestFit="1" customWidth="1"/>
    <col min="260" max="260" width="40.33203125" bestFit="1" customWidth="1"/>
    <col min="261" max="265" width="2.5" customWidth="1"/>
    <col min="266" max="266" width="13.1640625" bestFit="1" customWidth="1"/>
    <col min="267" max="267" width="40" bestFit="1" customWidth="1"/>
    <col min="268" max="272" width="2.5" customWidth="1"/>
    <col min="273" max="273" width="51.83203125" bestFit="1" customWidth="1"/>
    <col min="274" max="274" width="9.5" bestFit="1" customWidth="1"/>
    <col min="275" max="279" width="2.5" customWidth="1"/>
    <col min="280" max="280" width="20.33203125" bestFit="1" customWidth="1"/>
    <col min="281" max="281" width="27.6640625" bestFit="1" customWidth="1"/>
    <col min="282" max="282" width="14.33203125" bestFit="1" customWidth="1"/>
    <col min="283" max="287" width="2.5" customWidth="1"/>
    <col min="288" max="288" width="166.83203125" bestFit="1" customWidth="1"/>
    <col min="289" max="289" width="14.33203125" bestFit="1" customWidth="1"/>
    <col min="290" max="294" width="2.5" customWidth="1"/>
    <col min="295" max="295" width="166.83203125" bestFit="1" customWidth="1"/>
    <col min="296" max="296" width="14.33203125" bestFit="1" customWidth="1"/>
    <col min="297" max="301" width="2.5" customWidth="1"/>
    <col min="302" max="302" width="27.83203125" bestFit="1" customWidth="1"/>
    <col min="303" max="303" width="27.6640625" bestFit="1" customWidth="1"/>
    <col min="304" max="304" width="14.33203125" bestFit="1" customWidth="1"/>
    <col min="305" max="309" width="2.5" customWidth="1"/>
    <col min="310" max="310" width="32.33203125" bestFit="1" customWidth="1"/>
    <col min="311" max="311" width="28.1640625" bestFit="1" customWidth="1"/>
    <col min="312" max="316" width="2.5" customWidth="1"/>
    <col min="317" max="317" width="47.5" bestFit="1" customWidth="1"/>
    <col min="318" max="318" width="9.5" bestFit="1" customWidth="1"/>
    <col min="319" max="323" width="2.5" customWidth="1"/>
    <col min="324" max="324" width="45" bestFit="1" customWidth="1"/>
    <col min="325" max="325" width="9.5" bestFit="1" customWidth="1"/>
    <col min="326" max="330" width="2.5" customWidth="1"/>
    <col min="331" max="331" width="20.33203125" bestFit="1" customWidth="1"/>
    <col min="332" max="332" width="9.5" bestFit="1" customWidth="1"/>
    <col min="333" max="337" width="2.5" customWidth="1"/>
    <col min="338" max="338" width="23.5" bestFit="1" customWidth="1"/>
    <col min="339" max="339" width="10.83203125" bestFit="1" customWidth="1"/>
    <col min="340" max="344" width="2.5" customWidth="1"/>
    <col min="345" max="346" width="4.5" bestFit="1" customWidth="1"/>
    <col min="347" max="348" width="2.33203125" bestFit="1" customWidth="1"/>
    <col min="349" max="349" width="3.5" bestFit="1" customWidth="1"/>
    <col min="350" max="350" width="11.6640625" bestFit="1" customWidth="1"/>
  </cols>
  <sheetData>
    <row r="1" spans="1:344" s="30" customFormat="1" ht="16" x14ac:dyDescent="0.2">
      <c r="A1" s="112" t="s">
        <v>8834</v>
      </c>
      <c r="B1" s="112"/>
      <c r="C1" s="112"/>
      <c r="D1" s="112"/>
      <c r="E1" s="112"/>
      <c r="F1" s="112"/>
      <c r="G1" s="112"/>
      <c r="H1" s="112"/>
      <c r="I1" s="112"/>
      <c r="J1" s="112"/>
      <c r="K1" s="112"/>
      <c r="L1" s="112"/>
      <c r="M1" s="112"/>
      <c r="N1" s="112"/>
      <c r="O1" s="112"/>
      <c r="P1" s="112"/>
      <c r="Q1" s="112"/>
      <c r="R1" s="112" t="s">
        <v>3633</v>
      </c>
      <c r="X1" s="114" t="s">
        <v>8835</v>
      </c>
      <c r="Y1" s="114" t="s">
        <v>3633</v>
      </c>
      <c r="Z1" s="114"/>
      <c r="AA1" s="114"/>
      <c r="AB1" s="114"/>
      <c r="AC1" s="114"/>
      <c r="AD1" s="114"/>
      <c r="AE1" s="114"/>
      <c r="AF1" s="114" t="s">
        <v>3633</v>
      </c>
      <c r="AG1" s="114"/>
      <c r="AH1" s="114"/>
      <c r="AI1" s="114"/>
      <c r="AJ1" s="114"/>
      <c r="AK1" s="114"/>
      <c r="AL1" s="114"/>
      <c r="AM1" s="114" t="s">
        <v>3633</v>
      </c>
      <c r="AN1" s="114"/>
      <c r="AO1" s="114"/>
      <c r="AP1" s="114"/>
      <c r="AQ1" s="114"/>
      <c r="AR1" s="114"/>
      <c r="AS1" s="114" t="s">
        <v>8835</v>
      </c>
      <c r="AT1" s="114" t="s">
        <v>3633</v>
      </c>
      <c r="AU1" s="114"/>
      <c r="AV1" s="114"/>
      <c r="AW1" s="114"/>
      <c r="AX1" s="114"/>
      <c r="AY1" s="114"/>
      <c r="AZ1" s="114"/>
      <c r="BA1" s="114"/>
      <c r="BB1" s="114"/>
      <c r="BC1" s="114"/>
      <c r="BD1" s="114"/>
      <c r="BE1" s="114"/>
      <c r="BF1" s="114"/>
      <c r="BG1" s="114"/>
      <c r="BH1" s="114" t="s">
        <v>3633</v>
      </c>
      <c r="BI1" s="114"/>
      <c r="BJ1" s="114"/>
      <c r="BK1" s="114"/>
      <c r="BL1" s="114"/>
      <c r="BM1" s="114"/>
      <c r="BN1" s="114"/>
      <c r="BO1" s="114" t="s">
        <v>3633</v>
      </c>
      <c r="BP1" s="114"/>
      <c r="BQ1" s="114"/>
      <c r="BR1" s="114"/>
      <c r="BS1" s="114"/>
      <c r="BT1" s="114"/>
      <c r="BU1" s="114"/>
      <c r="BV1" s="114"/>
      <c r="BW1" s="114" t="s">
        <v>3633</v>
      </c>
      <c r="BX1" s="114"/>
      <c r="BY1" s="114"/>
      <c r="BZ1" s="114"/>
      <c r="CA1" s="114"/>
      <c r="CB1" s="114"/>
      <c r="CC1" s="114" t="s">
        <v>3633</v>
      </c>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c r="DQ1" s="114"/>
      <c r="DR1" s="114"/>
      <c r="DS1" s="114"/>
      <c r="DT1" s="114"/>
      <c r="DU1" s="114"/>
      <c r="DV1" s="114"/>
      <c r="DW1" s="114"/>
      <c r="DX1" s="114"/>
      <c r="DY1" s="114"/>
      <c r="DZ1" s="114"/>
      <c r="EA1" s="114"/>
      <c r="EB1" s="114"/>
      <c r="EC1" s="114"/>
      <c r="ED1" s="114"/>
      <c r="EE1" s="114"/>
      <c r="EF1" s="114"/>
      <c r="EG1" s="114"/>
      <c r="EH1" s="114"/>
      <c r="EI1" s="114"/>
      <c r="EJ1" s="114"/>
      <c r="EK1" s="114"/>
      <c r="EL1" s="114"/>
      <c r="EM1" s="114"/>
      <c r="EN1" s="114"/>
      <c r="EO1" s="114"/>
      <c r="EP1" s="114"/>
      <c r="EQ1" s="114"/>
      <c r="ER1" s="114"/>
      <c r="ES1" s="114"/>
      <c r="ET1" s="114"/>
      <c r="EU1" s="114"/>
      <c r="EV1" s="114"/>
      <c r="EW1" s="114"/>
      <c r="EX1" s="114"/>
      <c r="EY1" s="114"/>
      <c r="EZ1" s="114"/>
      <c r="FA1" s="114"/>
      <c r="FB1" s="114"/>
      <c r="FC1" s="114"/>
      <c r="FD1" s="114"/>
      <c r="FE1" s="114"/>
      <c r="FF1" s="114"/>
      <c r="FG1" s="114"/>
      <c r="FH1" s="114"/>
      <c r="FI1" s="114"/>
      <c r="FJ1" s="114"/>
      <c r="FK1" s="114"/>
      <c r="FL1" s="114"/>
      <c r="FM1" s="114"/>
      <c r="FN1" s="114"/>
      <c r="FO1" s="114"/>
      <c r="FP1" s="114"/>
      <c r="FQ1" s="114"/>
      <c r="FR1" s="114"/>
      <c r="FS1" s="114"/>
      <c r="FT1" s="114"/>
      <c r="FU1" s="114"/>
      <c r="FV1" s="114"/>
      <c r="FW1" s="114" t="s">
        <v>3633</v>
      </c>
      <c r="FX1" s="114"/>
      <c r="FY1" s="114"/>
      <c r="FZ1" s="114"/>
      <c r="GA1" s="114"/>
      <c r="GB1" s="114"/>
      <c r="GC1" s="114"/>
      <c r="GD1" s="114" t="s">
        <v>3633</v>
      </c>
      <c r="GE1" s="114" t="s">
        <v>3633</v>
      </c>
      <c r="GF1" s="114"/>
      <c r="GG1" s="114"/>
      <c r="GH1" s="114"/>
      <c r="GI1" s="114"/>
      <c r="GJ1" s="114"/>
      <c r="GK1" s="114"/>
      <c r="GL1" s="114" t="s">
        <v>3633</v>
      </c>
      <c r="GM1" s="114" t="s">
        <v>3633</v>
      </c>
      <c r="GN1" s="114"/>
      <c r="GO1" s="114"/>
      <c r="GP1" s="114"/>
      <c r="GQ1" s="114"/>
      <c r="GR1" s="114"/>
      <c r="GS1" s="114"/>
      <c r="GT1" s="114" t="s">
        <v>3633</v>
      </c>
      <c r="GU1" s="114" t="s">
        <v>3633</v>
      </c>
      <c r="GV1" s="114"/>
      <c r="GW1" s="114"/>
      <c r="GX1" s="114"/>
      <c r="GY1" s="114"/>
      <c r="GZ1" s="114"/>
      <c r="HA1" s="114"/>
      <c r="HB1" s="114" t="s">
        <v>3633</v>
      </c>
      <c r="HC1" s="114" t="s">
        <v>3633</v>
      </c>
      <c r="HD1" s="114"/>
      <c r="HE1" s="114"/>
      <c r="HF1" s="114"/>
      <c r="HG1" s="114"/>
      <c r="HH1" s="114"/>
      <c r="HI1" s="114"/>
      <c r="HJ1" s="114" t="s">
        <v>3633</v>
      </c>
      <c r="HK1" s="114"/>
      <c r="HL1" s="114"/>
      <c r="HM1" s="114"/>
      <c r="HN1" s="114"/>
      <c r="HO1" s="114"/>
      <c r="HP1" s="114"/>
      <c r="HQ1" s="114" t="s">
        <v>3633</v>
      </c>
      <c r="HR1" s="114"/>
      <c r="HS1" s="114"/>
      <c r="HT1" s="114"/>
      <c r="HU1" s="114"/>
      <c r="HV1" s="114"/>
      <c r="HW1" s="114"/>
      <c r="HX1" s="114" t="s">
        <v>3633</v>
      </c>
      <c r="HY1" s="114"/>
      <c r="HZ1" s="114"/>
      <c r="IA1" s="114"/>
      <c r="IB1" s="114"/>
      <c r="IC1" s="114"/>
      <c r="ID1" s="114"/>
      <c r="IE1" s="114" t="s">
        <v>3633</v>
      </c>
      <c r="IF1" s="114"/>
      <c r="IG1" s="114"/>
      <c r="IH1" s="114"/>
      <c r="II1" s="114"/>
      <c r="IJ1" s="114"/>
      <c r="IK1" s="114"/>
      <c r="IL1" s="114" t="s">
        <v>3633</v>
      </c>
      <c r="IM1" s="114"/>
      <c r="IN1" s="114"/>
      <c r="IO1" s="114"/>
      <c r="IP1" s="114"/>
      <c r="IQ1" s="114"/>
      <c r="IR1" s="114"/>
      <c r="IS1" s="114" t="s">
        <v>3633</v>
      </c>
      <c r="IT1" s="114"/>
      <c r="IU1" s="114"/>
      <c r="IV1" s="114"/>
      <c r="IW1" s="114"/>
      <c r="IX1" s="114"/>
      <c r="IY1" s="114"/>
      <c r="IZ1" s="114" t="s">
        <v>3633</v>
      </c>
      <c r="JA1" s="114"/>
      <c r="JB1" s="114"/>
      <c r="JC1" s="114"/>
      <c r="JD1" s="114"/>
      <c r="JE1" s="114"/>
      <c r="JF1" s="114"/>
      <c r="JG1" s="114" t="s">
        <v>3633</v>
      </c>
      <c r="JM1" s="113" t="s">
        <v>8836</v>
      </c>
      <c r="JN1" s="113"/>
      <c r="JO1" s="113" t="s">
        <v>3633</v>
      </c>
      <c r="JP1" s="113"/>
      <c r="JQ1" s="113"/>
      <c r="JR1" s="113"/>
      <c r="JS1" s="113"/>
      <c r="JT1" s="113"/>
      <c r="JU1" s="113"/>
      <c r="JV1" s="113" t="s">
        <v>3633</v>
      </c>
      <c r="JW1" s="113"/>
      <c r="JX1" s="113"/>
      <c r="JY1" s="113"/>
      <c r="JZ1" s="113"/>
      <c r="KA1" s="113"/>
      <c r="KB1" s="113"/>
      <c r="KC1" s="113"/>
      <c r="KD1" s="113" t="s">
        <v>3633</v>
      </c>
      <c r="KE1" s="113"/>
      <c r="KF1" s="113"/>
      <c r="KG1" s="113"/>
      <c r="KH1" s="113"/>
      <c r="KI1" s="113"/>
      <c r="KJ1" s="113"/>
      <c r="KK1" s="113" t="s">
        <v>3633</v>
      </c>
      <c r="KL1" s="113"/>
      <c r="KM1" s="113"/>
      <c r="KN1" s="113"/>
      <c r="KO1" s="113"/>
      <c r="KP1" s="113"/>
      <c r="KQ1" s="113"/>
      <c r="KR1" s="113" t="s">
        <v>3633</v>
      </c>
      <c r="KS1" s="113"/>
      <c r="KT1" s="113"/>
      <c r="KU1" s="113"/>
      <c r="KV1" s="113"/>
      <c r="KW1" s="113"/>
      <c r="KX1" s="113"/>
      <c r="KY1" s="113"/>
      <c r="KZ1" s="113"/>
      <c r="LA1" s="113"/>
      <c r="LB1" s="113"/>
      <c r="LC1" s="113"/>
      <c r="LD1" s="113"/>
      <c r="LE1" s="113"/>
      <c r="LF1" s="113"/>
      <c r="LG1" s="113"/>
      <c r="LH1" s="113"/>
      <c r="LI1" s="113"/>
      <c r="LJ1" s="113"/>
      <c r="LK1" s="113"/>
      <c r="LL1" s="113"/>
      <c r="LM1" s="113"/>
      <c r="LN1" s="113"/>
      <c r="LO1" s="113"/>
      <c r="LP1" s="113"/>
      <c r="LQ1" s="113"/>
      <c r="LR1" s="113"/>
      <c r="LS1" s="113"/>
      <c r="LT1" s="113"/>
      <c r="LU1" s="145"/>
      <c r="LV1" s="145"/>
      <c r="LW1" s="145"/>
      <c r="LX1" s="145"/>
      <c r="LY1" s="145"/>
      <c r="LZ1" s="145"/>
      <c r="MA1" s="145"/>
      <c r="MB1" s="145"/>
      <c r="MC1" s="145"/>
      <c r="MD1" s="145"/>
      <c r="ME1" s="145"/>
      <c r="MF1" s="145"/>
    </row>
    <row r="2" spans="1:344" x14ac:dyDescent="0.15">
      <c r="Q2" s="115" t="s">
        <v>1</v>
      </c>
      <c r="R2" s="115" t="s">
        <v>8819</v>
      </c>
      <c r="JM2" s="18" t="s">
        <v>1</v>
      </c>
      <c r="JN2" t="s">
        <v>29</v>
      </c>
      <c r="JT2" s="18" t="s">
        <v>1</v>
      </c>
      <c r="JU2" t="s">
        <v>29</v>
      </c>
      <c r="KB2" s="18" t="s">
        <v>1</v>
      </c>
      <c r="KC2" t="s">
        <v>29</v>
      </c>
      <c r="KI2" s="18" t="s">
        <v>1</v>
      </c>
      <c r="KJ2" t="s">
        <v>29</v>
      </c>
      <c r="KP2" s="18" t="s">
        <v>1</v>
      </c>
      <c r="KQ2" t="s">
        <v>29</v>
      </c>
      <c r="KX2" s="18" t="s">
        <v>1</v>
      </c>
      <c r="KY2" t="s">
        <v>29</v>
      </c>
      <c r="LE2" s="18" t="s">
        <v>1</v>
      </c>
      <c r="LF2" t="s">
        <v>29</v>
      </c>
      <c r="LL2" s="18" t="s">
        <v>1</v>
      </c>
      <c r="LM2" t="s">
        <v>29</v>
      </c>
      <c r="LS2" s="18" t="s">
        <v>1</v>
      </c>
      <c r="LT2" t="s">
        <v>29</v>
      </c>
    </row>
    <row r="3" spans="1:344" x14ac:dyDescent="0.15">
      <c r="A3" s="115" t="s">
        <v>0</v>
      </c>
      <c r="B3" s="115" t="s">
        <v>8819</v>
      </c>
      <c r="J3" s="115" t="s">
        <v>1</v>
      </c>
      <c r="K3" s="115" t="s">
        <v>29</v>
      </c>
      <c r="Q3" s="115" t="s">
        <v>3</v>
      </c>
      <c r="R3" s="115" t="s">
        <v>8819</v>
      </c>
      <c r="X3" s="115" t="s">
        <v>1</v>
      </c>
      <c r="Y3" s="115" t="s">
        <v>29</v>
      </c>
      <c r="AE3" s="115" t="s">
        <v>1</v>
      </c>
      <c r="AF3" s="115" t="s">
        <v>29</v>
      </c>
      <c r="AL3" s="115" t="s">
        <v>1</v>
      </c>
      <c r="AM3" s="115" t="s">
        <v>29</v>
      </c>
      <c r="AS3" s="115" t="s">
        <v>1</v>
      </c>
      <c r="AT3" s="115" t="s">
        <v>29</v>
      </c>
      <c r="AZ3" s="115" t="s">
        <v>1</v>
      </c>
      <c r="BA3" s="115" t="s">
        <v>29</v>
      </c>
      <c r="BG3" s="115" t="s">
        <v>1</v>
      </c>
      <c r="BH3" s="115" t="s">
        <v>29</v>
      </c>
      <c r="BN3" s="115" t="s">
        <v>1</v>
      </c>
      <c r="BO3" s="115" t="s">
        <v>29</v>
      </c>
      <c r="BU3" s="115" t="s">
        <v>1</v>
      </c>
      <c r="BV3" s="115" t="s">
        <v>29</v>
      </c>
      <c r="CB3" s="115" t="s">
        <v>1</v>
      </c>
      <c r="CC3" s="115" t="s">
        <v>29</v>
      </c>
      <c r="CI3" s="115" t="s">
        <v>1</v>
      </c>
      <c r="CJ3" s="115" t="s">
        <v>29</v>
      </c>
      <c r="CP3" s="115" t="s">
        <v>1</v>
      </c>
      <c r="CQ3" s="115" t="s">
        <v>29</v>
      </c>
      <c r="CW3" s="115" t="s">
        <v>1</v>
      </c>
      <c r="CX3" s="115" t="s">
        <v>29</v>
      </c>
      <c r="DD3" s="115" t="s">
        <v>1</v>
      </c>
      <c r="DE3" s="115" t="s">
        <v>29</v>
      </c>
      <c r="DK3" s="115" t="s">
        <v>1</v>
      </c>
      <c r="DL3" s="115" t="s">
        <v>29</v>
      </c>
      <c r="DR3" s="115" t="s">
        <v>1</v>
      </c>
      <c r="DS3" s="115" t="s">
        <v>29</v>
      </c>
      <c r="DY3" s="115" t="s">
        <v>1</v>
      </c>
      <c r="DZ3" s="115" t="s">
        <v>29</v>
      </c>
      <c r="EF3" s="115" t="s">
        <v>1</v>
      </c>
      <c r="EG3" s="115" t="s">
        <v>29</v>
      </c>
      <c r="EM3" s="115" t="s">
        <v>1</v>
      </c>
      <c r="EN3" s="115" t="s">
        <v>29</v>
      </c>
      <c r="ET3" s="115" t="s">
        <v>1</v>
      </c>
      <c r="EU3" s="115" t="s">
        <v>29</v>
      </c>
      <c r="FA3" s="115" t="s">
        <v>1</v>
      </c>
      <c r="FB3" s="115" t="s">
        <v>29</v>
      </c>
      <c r="FH3" s="115" t="s">
        <v>1</v>
      </c>
      <c r="FI3" s="115" t="s">
        <v>29</v>
      </c>
      <c r="FO3" s="115" t="s">
        <v>1</v>
      </c>
      <c r="FP3" s="115" t="s">
        <v>29</v>
      </c>
      <c r="FV3" s="115" t="s">
        <v>1</v>
      </c>
      <c r="FW3" s="115" t="s">
        <v>29</v>
      </c>
      <c r="GC3" s="115" t="s">
        <v>1</v>
      </c>
      <c r="GD3" s="115" t="s">
        <v>29</v>
      </c>
      <c r="GK3" s="115" t="s">
        <v>1</v>
      </c>
      <c r="GL3" s="115" t="s">
        <v>29</v>
      </c>
      <c r="GS3" s="115" t="s">
        <v>1</v>
      </c>
      <c r="GT3" s="115" t="s">
        <v>29</v>
      </c>
      <c r="HA3" s="115" t="s">
        <v>1</v>
      </c>
      <c r="HB3" s="115" t="s">
        <v>29</v>
      </c>
      <c r="HI3" s="115" t="s">
        <v>1</v>
      </c>
      <c r="HJ3" s="115" t="s">
        <v>29</v>
      </c>
      <c r="HP3" s="115" t="s">
        <v>1</v>
      </c>
      <c r="HQ3" s="115" t="s">
        <v>29</v>
      </c>
      <c r="HW3" s="115" t="s">
        <v>1</v>
      </c>
      <c r="HX3" s="115" t="s">
        <v>29</v>
      </c>
      <c r="ID3" s="115" t="s">
        <v>1</v>
      </c>
      <c r="IE3" s="115" t="s">
        <v>29</v>
      </c>
      <c r="IK3" s="115" t="s">
        <v>1</v>
      </c>
      <c r="IL3" s="115" t="s">
        <v>29</v>
      </c>
      <c r="IR3" s="115" t="s">
        <v>1</v>
      </c>
      <c r="IS3" s="115" t="s">
        <v>29</v>
      </c>
      <c r="IY3" s="115" t="s">
        <v>1</v>
      </c>
      <c r="IZ3" s="115" t="s">
        <v>29</v>
      </c>
      <c r="JF3" s="115" t="s">
        <v>1</v>
      </c>
      <c r="JG3" s="115" t="s">
        <v>29</v>
      </c>
      <c r="JM3" s="18" t="s">
        <v>3</v>
      </c>
      <c r="JN3" t="s">
        <v>31</v>
      </c>
      <c r="JT3" s="18" t="s">
        <v>3</v>
      </c>
      <c r="JU3" t="s">
        <v>31</v>
      </c>
      <c r="KB3" s="18" t="s">
        <v>3</v>
      </c>
      <c r="KC3" t="s">
        <v>31</v>
      </c>
      <c r="KI3" s="18" t="s">
        <v>3</v>
      </c>
      <c r="KJ3" t="s">
        <v>31</v>
      </c>
      <c r="KP3" s="18" t="s">
        <v>3</v>
      </c>
      <c r="KQ3" t="s">
        <v>31</v>
      </c>
      <c r="KX3" s="18" t="s">
        <v>3</v>
      </c>
      <c r="KY3" t="s">
        <v>31</v>
      </c>
      <c r="LE3" s="18" t="s">
        <v>3</v>
      </c>
      <c r="LF3" t="s">
        <v>31</v>
      </c>
      <c r="LL3" s="18" t="s">
        <v>3</v>
      </c>
      <c r="LM3" t="s">
        <v>31</v>
      </c>
      <c r="LS3" s="18" t="s">
        <v>3</v>
      </c>
      <c r="LT3" t="s">
        <v>31</v>
      </c>
    </row>
    <row r="5" spans="1:344" x14ac:dyDescent="0.15">
      <c r="A5" s="116" t="s">
        <v>7863</v>
      </c>
      <c r="B5" s="116" t="s">
        <v>8818</v>
      </c>
      <c r="C5" s="116"/>
      <c r="D5" s="116"/>
      <c r="J5" s="116" t="s">
        <v>8816</v>
      </c>
      <c r="K5" s="116" t="s">
        <v>7863</v>
      </c>
      <c r="Q5" s="116" t="s">
        <v>8816</v>
      </c>
      <c r="R5" s="116" t="s">
        <v>7863</v>
      </c>
      <c r="X5" s="116" t="s">
        <v>8816</v>
      </c>
      <c r="Y5" s="116" t="s">
        <v>8402</v>
      </c>
      <c r="AE5" s="116" t="s">
        <v>8816</v>
      </c>
      <c r="AF5" s="116" t="s">
        <v>8648</v>
      </c>
      <c r="AG5" s="18"/>
      <c r="AL5" s="116" t="s">
        <v>8816</v>
      </c>
      <c r="AM5" s="116" t="s">
        <v>8811</v>
      </c>
      <c r="AS5" s="116" t="s">
        <v>8816</v>
      </c>
      <c r="AT5" s="116" t="s">
        <v>8812</v>
      </c>
      <c r="AZ5" s="116" t="s">
        <v>8816</v>
      </c>
      <c r="BA5" s="116" t="s">
        <v>8813</v>
      </c>
      <c r="BG5" s="116" t="s">
        <v>8816</v>
      </c>
      <c r="BH5" s="116" t="s">
        <v>8427</v>
      </c>
      <c r="BN5" s="116" t="s">
        <v>8399</v>
      </c>
      <c r="BO5" s="116"/>
      <c r="BP5" s="18"/>
      <c r="BU5" s="116" t="s">
        <v>8816</v>
      </c>
      <c r="BV5" s="116" t="s">
        <v>8402</v>
      </c>
      <c r="CB5" s="116" t="s">
        <v>8816</v>
      </c>
      <c r="CC5" s="116" t="s">
        <v>8402</v>
      </c>
      <c r="CI5" s="116" t="s">
        <v>8816</v>
      </c>
      <c r="CJ5" s="116" t="s">
        <v>8402</v>
      </c>
      <c r="CK5" s="18"/>
      <c r="CL5" s="18"/>
      <c r="CM5" s="18"/>
      <c r="CN5" s="18"/>
      <c r="CO5" s="18"/>
      <c r="CP5" s="116" t="s">
        <v>8816</v>
      </c>
      <c r="CQ5" s="116" t="s">
        <v>8417</v>
      </c>
      <c r="CW5" s="116" t="s">
        <v>8816</v>
      </c>
      <c r="CX5" s="116" t="s">
        <v>8420</v>
      </c>
      <c r="DD5" s="116" t="s">
        <v>8816</v>
      </c>
      <c r="DE5" s="116" t="s">
        <v>8421</v>
      </c>
      <c r="DK5" s="116" t="s">
        <v>8816</v>
      </c>
      <c r="DL5" s="116" t="s">
        <v>8419</v>
      </c>
      <c r="DR5" s="116" t="s">
        <v>8816</v>
      </c>
      <c r="DS5" s="116" t="s">
        <v>8422</v>
      </c>
      <c r="DY5" s="116" t="s">
        <v>8816</v>
      </c>
      <c r="DZ5" s="116" t="s">
        <v>8418</v>
      </c>
      <c r="EF5" s="116" t="s">
        <v>8816</v>
      </c>
      <c r="EG5" s="116" t="s">
        <v>8423</v>
      </c>
      <c r="EM5" s="116" t="s">
        <v>8816</v>
      </c>
      <c r="EN5" s="116" t="s">
        <v>8424</v>
      </c>
      <c r="ET5" s="116" t="s">
        <v>8816</v>
      </c>
      <c r="EU5" s="116" t="s">
        <v>8429</v>
      </c>
      <c r="FA5" s="116" t="s">
        <v>8816</v>
      </c>
      <c r="FB5" s="116" t="s">
        <v>8428</v>
      </c>
      <c r="FH5" s="116" t="s">
        <v>8816</v>
      </c>
      <c r="FI5" s="116" t="s">
        <v>8425</v>
      </c>
      <c r="FO5" s="116" t="s">
        <v>8816</v>
      </c>
      <c r="FP5" s="116" t="s">
        <v>8426</v>
      </c>
      <c r="FV5" s="116" t="s">
        <v>8816</v>
      </c>
      <c r="FW5" s="116" t="s">
        <v>8427</v>
      </c>
      <c r="GC5" s="116" t="s">
        <v>8816</v>
      </c>
      <c r="GD5" s="116" t="s">
        <v>8486</v>
      </c>
      <c r="GE5" s="116" t="s">
        <v>8487</v>
      </c>
      <c r="GK5" s="116" t="s">
        <v>8816</v>
      </c>
      <c r="GL5" s="116" t="s">
        <v>8509</v>
      </c>
      <c r="GM5" s="116" t="s">
        <v>8510</v>
      </c>
      <c r="GS5" s="116" t="s">
        <v>8816</v>
      </c>
      <c r="GT5" s="116" t="s">
        <v>8488</v>
      </c>
      <c r="GU5" s="116" t="s">
        <v>8489</v>
      </c>
      <c r="HA5" s="116" t="s">
        <v>8816</v>
      </c>
      <c r="HB5" s="116" t="s">
        <v>8490</v>
      </c>
      <c r="HC5" s="116" t="s">
        <v>8491</v>
      </c>
      <c r="HI5" s="116" t="s">
        <v>8816</v>
      </c>
      <c r="HJ5" s="116" t="s">
        <v>8497</v>
      </c>
      <c r="HP5" s="116" t="s">
        <v>8816</v>
      </c>
      <c r="HQ5" s="116" t="s">
        <v>8496</v>
      </c>
      <c r="HW5" s="116" t="s">
        <v>8816</v>
      </c>
      <c r="HX5" s="116" t="s">
        <v>8498</v>
      </c>
      <c r="ID5" s="116" t="s">
        <v>8816</v>
      </c>
      <c r="IE5" s="116" t="s">
        <v>8499</v>
      </c>
      <c r="IK5" s="116" t="s">
        <v>8816</v>
      </c>
      <c r="IL5" s="116" t="s">
        <v>8505</v>
      </c>
      <c r="IR5" s="116" t="s">
        <v>8816</v>
      </c>
      <c r="IS5" s="116" t="s">
        <v>8504</v>
      </c>
      <c r="IY5" s="116" t="s">
        <v>8816</v>
      </c>
      <c r="IZ5" s="116" t="s">
        <v>8507</v>
      </c>
      <c r="JF5" s="116" t="s">
        <v>8816</v>
      </c>
      <c r="JG5" s="116" t="s">
        <v>8508</v>
      </c>
      <c r="JM5" s="116" t="s">
        <v>7863</v>
      </c>
      <c r="JN5" s="116" t="s">
        <v>8402</v>
      </c>
      <c r="JT5" s="116" t="s">
        <v>8816</v>
      </c>
      <c r="JU5" s="116" t="s">
        <v>7863</v>
      </c>
      <c r="JV5" s="116" t="s">
        <v>8402</v>
      </c>
      <c r="KB5" s="116" t="s">
        <v>8816</v>
      </c>
      <c r="KC5" s="116" t="s">
        <v>8402</v>
      </c>
      <c r="KI5" s="116" t="s">
        <v>8816</v>
      </c>
      <c r="KJ5" s="116" t="s">
        <v>8402</v>
      </c>
      <c r="KP5" s="116" t="s">
        <v>8816</v>
      </c>
      <c r="KQ5" s="116" t="s">
        <v>7863</v>
      </c>
      <c r="KR5" s="116" t="s">
        <v>8402</v>
      </c>
      <c r="KX5" s="116" t="s">
        <v>8486</v>
      </c>
      <c r="KY5" s="116" t="s">
        <v>8487</v>
      </c>
      <c r="LE5" s="116" t="s">
        <v>8497</v>
      </c>
      <c r="LL5" s="116" t="s">
        <v>8505</v>
      </c>
      <c r="LS5" s="116" t="s">
        <v>8811</v>
      </c>
    </row>
    <row r="6" spans="1:344" x14ac:dyDescent="0.15">
      <c r="A6" s="116" t="s">
        <v>8816</v>
      </c>
      <c r="B6" s="116" t="s">
        <v>770</v>
      </c>
      <c r="C6" s="116" t="s">
        <v>29</v>
      </c>
      <c r="D6" s="116" t="s">
        <v>8817</v>
      </c>
      <c r="J6" s="19" t="s">
        <v>64</v>
      </c>
      <c r="K6" s="20">
        <v>103</v>
      </c>
      <c r="L6" s="18"/>
      <c r="M6" s="18"/>
      <c r="N6" s="18"/>
      <c r="O6" s="18"/>
      <c r="P6" s="18"/>
      <c r="Q6" s="19" t="s">
        <v>1491</v>
      </c>
      <c r="R6" s="20">
        <v>33</v>
      </c>
      <c r="X6" s="19" t="s">
        <v>6383</v>
      </c>
      <c r="Y6" s="22">
        <v>6.925490196078429</v>
      </c>
      <c r="AE6" s="19" t="s">
        <v>31</v>
      </c>
      <c r="AF6" s="20">
        <v>38</v>
      </c>
      <c r="AL6" s="19" t="s">
        <v>982</v>
      </c>
      <c r="AM6" s="22">
        <v>8.4909090909090921</v>
      </c>
      <c r="AS6" s="19" t="s">
        <v>6383</v>
      </c>
      <c r="AT6" s="22">
        <v>5.7892156862745097</v>
      </c>
      <c r="AZ6" s="19" t="s">
        <v>1298</v>
      </c>
      <c r="BA6" s="22">
        <v>7.1833333333333327</v>
      </c>
      <c r="BG6" s="19" t="s">
        <v>2360</v>
      </c>
      <c r="BH6" s="22">
        <v>7.9</v>
      </c>
      <c r="BN6" s="19" t="s">
        <v>8417</v>
      </c>
      <c r="BO6" s="22">
        <v>5.9676646706586824</v>
      </c>
      <c r="BU6" s="19" t="s">
        <v>64</v>
      </c>
      <c r="BV6" s="22">
        <v>5.7184466019417508</v>
      </c>
      <c r="CB6" s="19" t="s">
        <v>5743</v>
      </c>
      <c r="CC6" s="22">
        <v>9.5</v>
      </c>
      <c r="CI6" s="19" t="s">
        <v>8546</v>
      </c>
      <c r="CJ6" s="22">
        <v>0.4</v>
      </c>
      <c r="CP6" s="19" t="s">
        <v>982</v>
      </c>
      <c r="CQ6" s="22">
        <v>8.1363636363636367</v>
      </c>
      <c r="CW6" s="19" t="s">
        <v>982</v>
      </c>
      <c r="CX6" s="22">
        <v>9.8181818181818183</v>
      </c>
      <c r="DD6" s="19" t="s">
        <v>982</v>
      </c>
      <c r="DE6" s="22">
        <v>9.454545454545455</v>
      </c>
      <c r="DK6" s="19" t="s">
        <v>982</v>
      </c>
      <c r="DL6" s="22">
        <v>9</v>
      </c>
      <c r="DR6" s="19" t="s">
        <v>6383</v>
      </c>
      <c r="DS6" s="22">
        <v>6.7941176470588234</v>
      </c>
      <c r="DY6" s="19" t="s">
        <v>2360</v>
      </c>
      <c r="DZ6" s="22">
        <v>7.2</v>
      </c>
      <c r="EF6" s="19" t="s">
        <v>6383</v>
      </c>
      <c r="EG6" s="22">
        <v>6.1764705882352944</v>
      </c>
      <c r="EM6" s="19" t="s">
        <v>982</v>
      </c>
      <c r="EN6" s="22">
        <v>5.2727272727272725</v>
      </c>
      <c r="ET6" s="19" t="s">
        <v>1298</v>
      </c>
      <c r="EU6" s="22">
        <v>8.5500000000000007</v>
      </c>
      <c r="FA6" s="19" t="s">
        <v>1298</v>
      </c>
      <c r="FB6" s="22">
        <v>9.0500000000000007</v>
      </c>
      <c r="FH6" s="19" t="s">
        <v>2773</v>
      </c>
      <c r="FI6" s="22">
        <v>6.3939393939393936</v>
      </c>
      <c r="FO6" s="19" t="s">
        <v>982</v>
      </c>
      <c r="FP6" s="22">
        <v>9.3636363636363633</v>
      </c>
      <c r="FV6" s="19" t="s">
        <v>2360</v>
      </c>
      <c r="FW6" s="22">
        <v>7.9</v>
      </c>
      <c r="GC6" s="19" t="s">
        <v>31</v>
      </c>
      <c r="GD6" s="22">
        <v>3.2705263157894739</v>
      </c>
      <c r="GE6" s="22">
        <v>1.7202857142857144</v>
      </c>
      <c r="GK6" s="19" t="s">
        <v>31</v>
      </c>
      <c r="GL6" s="31">
        <v>38</v>
      </c>
      <c r="GM6" s="31">
        <v>35</v>
      </c>
      <c r="GS6" s="19" t="s">
        <v>31</v>
      </c>
      <c r="GT6" s="22">
        <v>10</v>
      </c>
      <c r="GU6" s="22">
        <v>3.5</v>
      </c>
      <c r="HA6" s="19" t="s">
        <v>31</v>
      </c>
      <c r="HB6" s="22">
        <v>1.45</v>
      </c>
      <c r="HC6" s="22">
        <v>0.5</v>
      </c>
      <c r="HI6" s="19" t="s">
        <v>31</v>
      </c>
      <c r="HJ6" s="22">
        <v>67.351351351351354</v>
      </c>
      <c r="HP6" s="19" t="s">
        <v>31</v>
      </c>
      <c r="HQ6" s="31">
        <v>37</v>
      </c>
      <c r="HW6" s="19" t="s">
        <v>31</v>
      </c>
      <c r="HX6" s="31">
        <v>84</v>
      </c>
      <c r="ID6" s="19" t="s">
        <v>31</v>
      </c>
      <c r="IE6" s="31">
        <v>44</v>
      </c>
      <c r="IK6" s="19" t="s">
        <v>31</v>
      </c>
      <c r="IL6" s="31">
        <v>17.588235294117649</v>
      </c>
      <c r="IR6" s="19" t="s">
        <v>31</v>
      </c>
      <c r="IS6" s="31">
        <v>17</v>
      </c>
      <c r="IY6" s="19" t="s">
        <v>31</v>
      </c>
      <c r="IZ6" s="31">
        <v>60</v>
      </c>
      <c r="JF6" s="19" t="s">
        <v>31</v>
      </c>
      <c r="JG6" s="31">
        <v>0</v>
      </c>
      <c r="JM6" s="31">
        <v>38</v>
      </c>
      <c r="JN6" s="22">
        <v>5.3499999999999979</v>
      </c>
      <c r="JT6" s="19" t="s">
        <v>64</v>
      </c>
      <c r="JU6" s="31">
        <v>3</v>
      </c>
      <c r="JV6" s="22">
        <v>5.7888888888888888</v>
      </c>
      <c r="KB6" s="19" t="s">
        <v>333</v>
      </c>
      <c r="KC6" s="22">
        <v>7.7333333333333334</v>
      </c>
      <c r="KI6" s="19" t="s">
        <v>379</v>
      </c>
      <c r="KJ6" s="22">
        <v>3.2</v>
      </c>
      <c r="KP6" s="19" t="s">
        <v>167</v>
      </c>
      <c r="KQ6" s="20">
        <v>9</v>
      </c>
      <c r="KR6" s="22">
        <v>5.3925925925925924</v>
      </c>
      <c r="KX6" s="22">
        <v>3.2705263157894739</v>
      </c>
      <c r="KY6" s="22">
        <v>1.7202857142857144</v>
      </c>
      <c r="LE6" s="22">
        <v>67.351351351351354</v>
      </c>
      <c r="LL6" s="22">
        <v>17.588235294117649</v>
      </c>
      <c r="LS6" s="22">
        <v>6.2631578947368434</v>
      </c>
    </row>
    <row r="7" spans="1:344" x14ac:dyDescent="0.15">
      <c r="A7" s="19" t="s">
        <v>31</v>
      </c>
      <c r="B7" s="20"/>
      <c r="C7" s="20">
        <v>38</v>
      </c>
      <c r="D7" s="20">
        <v>38</v>
      </c>
      <c r="J7" s="19" t="s">
        <v>315</v>
      </c>
      <c r="K7" s="20">
        <v>83</v>
      </c>
      <c r="Q7" s="19" t="s">
        <v>6638</v>
      </c>
      <c r="R7" s="20">
        <v>33</v>
      </c>
      <c r="X7" s="19" t="s">
        <v>982</v>
      </c>
      <c r="Y7" s="22">
        <v>6.8424242424242436</v>
      </c>
      <c r="AE7" s="19" t="s">
        <v>546</v>
      </c>
      <c r="AF7" s="20">
        <v>37</v>
      </c>
      <c r="AL7" s="19" t="s">
        <v>6383</v>
      </c>
      <c r="AM7" s="22">
        <v>7.7205882352941178</v>
      </c>
      <c r="AS7" s="19" t="s">
        <v>982</v>
      </c>
      <c r="AT7" s="22">
        <v>5.2878787878787881</v>
      </c>
      <c r="AZ7" s="19" t="s">
        <v>4500</v>
      </c>
      <c r="BA7" s="22">
        <v>6.8020833333333339</v>
      </c>
      <c r="BG7" s="19" t="s">
        <v>6383</v>
      </c>
      <c r="BH7" s="22">
        <v>7.5147058823529411</v>
      </c>
      <c r="BN7" s="19" t="s">
        <v>8420</v>
      </c>
      <c r="BO7" s="22">
        <v>7.3113772455089823</v>
      </c>
      <c r="BU7" s="19" t="s">
        <v>315</v>
      </c>
      <c r="BV7" s="22">
        <v>5.9678714859437756</v>
      </c>
      <c r="CB7" s="19" t="s">
        <v>6743</v>
      </c>
      <c r="CC7" s="22">
        <v>9.1999999999999993</v>
      </c>
      <c r="CI7" s="19" t="s">
        <v>813</v>
      </c>
      <c r="CJ7" s="22">
        <v>0.6</v>
      </c>
      <c r="CP7" s="19" t="s">
        <v>3219</v>
      </c>
      <c r="CQ7" s="22">
        <v>7.4</v>
      </c>
      <c r="CW7" s="19" t="s">
        <v>546</v>
      </c>
      <c r="CX7" s="22">
        <v>8.8918918918918912</v>
      </c>
      <c r="DD7" s="19" t="s">
        <v>6383</v>
      </c>
      <c r="DE7" s="22">
        <v>9.3088235294117645</v>
      </c>
      <c r="DK7" s="19" t="s">
        <v>3982</v>
      </c>
      <c r="DL7" s="22">
        <v>8.5238095238095237</v>
      </c>
      <c r="DR7" s="19" t="s">
        <v>982</v>
      </c>
      <c r="DS7" s="22">
        <v>6.0454545454545459</v>
      </c>
      <c r="DY7" s="19" t="s">
        <v>6383</v>
      </c>
      <c r="DZ7" s="22">
        <v>7.0147058823529411</v>
      </c>
      <c r="EF7" s="19" t="s">
        <v>982</v>
      </c>
      <c r="EG7" s="22">
        <v>5.4545454545454541</v>
      </c>
      <c r="EM7" s="19" t="s">
        <v>5489</v>
      </c>
      <c r="EN7" s="22">
        <v>4.7647058823529411</v>
      </c>
      <c r="ET7" s="19" t="s">
        <v>7640</v>
      </c>
      <c r="EU7" s="22">
        <v>8.3809523809523814</v>
      </c>
      <c r="FA7" s="19" t="s">
        <v>5489</v>
      </c>
      <c r="FB7" s="22">
        <v>8.764705882352942</v>
      </c>
      <c r="FH7" s="19" t="s">
        <v>1298</v>
      </c>
      <c r="FI7" s="22">
        <v>6.15</v>
      </c>
      <c r="FO7" s="19" t="s">
        <v>4150</v>
      </c>
      <c r="FP7" s="22">
        <v>6.6</v>
      </c>
      <c r="FV7" s="19" t="s">
        <v>6383</v>
      </c>
      <c r="FW7" s="22">
        <v>7.5147058823529411</v>
      </c>
      <c r="GC7" s="19" t="s">
        <v>546</v>
      </c>
      <c r="GD7" s="22">
        <v>3.9835135135135133</v>
      </c>
      <c r="GE7" s="22">
        <v>2.527333333333333</v>
      </c>
      <c r="GK7" s="19" t="s">
        <v>546</v>
      </c>
      <c r="GL7" s="31">
        <v>37</v>
      </c>
      <c r="GM7" s="31">
        <v>30</v>
      </c>
      <c r="GS7" s="19" t="s">
        <v>546</v>
      </c>
      <c r="GT7" s="22">
        <v>8.23</v>
      </c>
      <c r="GU7" s="22">
        <v>4.9000000000000004</v>
      </c>
      <c r="HA7" s="19" t="s">
        <v>546</v>
      </c>
      <c r="HB7" s="22">
        <v>1.3</v>
      </c>
      <c r="HC7" s="22">
        <v>0.85</v>
      </c>
      <c r="HI7" s="19" t="s">
        <v>546</v>
      </c>
      <c r="HJ7" s="22">
        <v>70.513750000000002</v>
      </c>
      <c r="HP7" s="19" t="s">
        <v>546</v>
      </c>
      <c r="HQ7" s="31">
        <v>24</v>
      </c>
      <c r="HW7" s="19" t="s">
        <v>546</v>
      </c>
      <c r="HX7" s="31">
        <v>77</v>
      </c>
      <c r="ID7" s="19" t="s">
        <v>546</v>
      </c>
      <c r="IE7" s="31">
        <v>62</v>
      </c>
      <c r="IK7" s="19" t="s">
        <v>546</v>
      </c>
      <c r="IL7" s="31">
        <v>5.2727272727272725</v>
      </c>
      <c r="IR7" s="19" t="s">
        <v>546</v>
      </c>
      <c r="IS7" s="31">
        <v>35</v>
      </c>
      <c r="IY7" s="19" t="s">
        <v>546</v>
      </c>
      <c r="IZ7" s="31">
        <v>23</v>
      </c>
      <c r="JF7" s="19" t="s">
        <v>546</v>
      </c>
      <c r="JG7" s="31">
        <v>0</v>
      </c>
      <c r="JT7" s="19" t="s">
        <v>315</v>
      </c>
      <c r="JU7" s="31">
        <v>3</v>
      </c>
      <c r="JV7" s="22">
        <v>4.7111111111111112</v>
      </c>
      <c r="KB7" s="19" t="s">
        <v>300</v>
      </c>
      <c r="KC7" s="22">
        <v>7.333333333333333</v>
      </c>
      <c r="KI7" s="19" t="s">
        <v>238</v>
      </c>
      <c r="KJ7" s="22">
        <v>3.3333333333333335</v>
      </c>
      <c r="KP7" s="19" t="s">
        <v>30</v>
      </c>
      <c r="KQ7" s="20">
        <v>5</v>
      </c>
      <c r="KR7" s="22">
        <v>4.4800000000000004</v>
      </c>
    </row>
    <row r="8" spans="1:344" x14ac:dyDescent="0.15">
      <c r="A8" s="19" t="s">
        <v>546</v>
      </c>
      <c r="B8" s="20">
        <v>1</v>
      </c>
      <c r="C8" s="20">
        <v>37</v>
      </c>
      <c r="D8" s="20">
        <v>38</v>
      </c>
      <c r="J8" s="19" t="s">
        <v>168</v>
      </c>
      <c r="K8" s="20">
        <v>24</v>
      </c>
      <c r="Q8" s="19" t="s">
        <v>595</v>
      </c>
      <c r="R8" s="20">
        <v>33</v>
      </c>
      <c r="X8" s="19" t="s">
        <v>2360</v>
      </c>
      <c r="Y8" s="22">
        <v>6.7316666666666665</v>
      </c>
      <c r="AE8" s="19" t="s">
        <v>982</v>
      </c>
      <c r="AF8" s="20">
        <v>22</v>
      </c>
      <c r="AL8" s="19" t="s">
        <v>2360</v>
      </c>
      <c r="AM8" s="22">
        <v>7.4699999999999989</v>
      </c>
      <c r="AS8" s="19" t="s">
        <v>2360</v>
      </c>
      <c r="AT8" s="22">
        <v>5.2249999999999996</v>
      </c>
      <c r="AZ8" s="19" t="s">
        <v>7640</v>
      </c>
      <c r="BA8" s="22">
        <v>6.7222222222222232</v>
      </c>
      <c r="BG8" s="19" t="s">
        <v>2773</v>
      </c>
      <c r="BH8" s="22">
        <v>7.333333333333333</v>
      </c>
      <c r="BN8" s="19" t="s">
        <v>8421</v>
      </c>
      <c r="BO8" s="22">
        <v>8.4970059880239521</v>
      </c>
      <c r="BU8" s="19" t="s">
        <v>168</v>
      </c>
      <c r="BV8" s="22">
        <v>5.365277777777778</v>
      </c>
      <c r="CB8" s="19" t="s">
        <v>4123</v>
      </c>
      <c r="CC8" s="22">
        <v>9.1333333333333329</v>
      </c>
      <c r="CI8" s="19" t="s">
        <v>8530</v>
      </c>
      <c r="CJ8" s="22">
        <v>0.73333333333333328</v>
      </c>
      <c r="CP8" s="19" t="s">
        <v>4500</v>
      </c>
      <c r="CQ8" s="22">
        <v>7.15625</v>
      </c>
      <c r="CW8" s="19" t="s">
        <v>1565</v>
      </c>
      <c r="CX8" s="22">
        <v>8.4375</v>
      </c>
      <c r="DD8" s="19" t="s">
        <v>1532</v>
      </c>
      <c r="DE8" s="22">
        <v>9.2826086956521738</v>
      </c>
      <c r="DK8" s="19" t="s">
        <v>7866</v>
      </c>
      <c r="DL8" s="22">
        <v>8.0681818181818183</v>
      </c>
      <c r="DR8" s="19" t="s">
        <v>1532</v>
      </c>
      <c r="DS8" s="22">
        <v>5.8695652173913047</v>
      </c>
      <c r="DY8" s="19" t="s">
        <v>3219</v>
      </c>
      <c r="DZ8" s="22">
        <v>6.6</v>
      </c>
      <c r="EF8" s="19" t="s">
        <v>5616</v>
      </c>
      <c r="EG8" s="22">
        <v>5.2758620689655169</v>
      </c>
      <c r="EM8" s="19" t="s">
        <v>4150</v>
      </c>
      <c r="EN8" s="22">
        <v>4.3499999999999996</v>
      </c>
      <c r="ET8" s="19" t="s">
        <v>4500</v>
      </c>
      <c r="EU8" s="22">
        <v>8.28125</v>
      </c>
      <c r="FA8" s="19" t="s">
        <v>2360</v>
      </c>
      <c r="FB8" s="22">
        <v>8.15</v>
      </c>
      <c r="FH8" s="19" t="s">
        <v>4150</v>
      </c>
      <c r="FI8" s="22">
        <v>5.45</v>
      </c>
      <c r="FO8" s="19" t="s">
        <v>7640</v>
      </c>
      <c r="FP8" s="22">
        <v>6.4761904761904763</v>
      </c>
      <c r="FV8" s="19" t="s">
        <v>2773</v>
      </c>
      <c r="FW8" s="22">
        <v>7.333333333333333</v>
      </c>
      <c r="GC8" s="19" t="s">
        <v>982</v>
      </c>
      <c r="GD8" s="22">
        <v>6.831818181818182</v>
      </c>
      <c r="GE8" s="22">
        <v>4.7181818181818178</v>
      </c>
      <c r="GK8" s="19" t="s">
        <v>982</v>
      </c>
      <c r="GL8" s="31">
        <v>22</v>
      </c>
      <c r="GM8" s="31">
        <v>22</v>
      </c>
      <c r="GS8" s="19" t="s">
        <v>982</v>
      </c>
      <c r="GT8" s="22">
        <v>8</v>
      </c>
      <c r="GU8" s="22">
        <v>6</v>
      </c>
      <c r="HA8" s="19" t="s">
        <v>982</v>
      </c>
      <c r="HB8" s="22">
        <v>3.5</v>
      </c>
      <c r="HC8" s="22">
        <v>2</v>
      </c>
      <c r="HI8" s="19" t="s">
        <v>982</v>
      </c>
      <c r="HJ8" s="22">
        <v>85.78947368421052</v>
      </c>
      <c r="HP8" s="19" t="s">
        <v>982</v>
      </c>
      <c r="HQ8" s="31">
        <v>19</v>
      </c>
      <c r="HW8" s="19" t="s">
        <v>982</v>
      </c>
      <c r="HX8" s="31">
        <v>93</v>
      </c>
      <c r="ID8" s="19" t="s">
        <v>982</v>
      </c>
      <c r="IE8" s="31">
        <v>48</v>
      </c>
      <c r="IK8" s="19" t="s">
        <v>982</v>
      </c>
      <c r="IL8" s="31">
        <v>227.63636363636363</v>
      </c>
      <c r="IR8" s="19" t="s">
        <v>982</v>
      </c>
      <c r="IS8" s="31">
        <v>22</v>
      </c>
      <c r="IY8" s="19" t="s">
        <v>982</v>
      </c>
      <c r="IZ8" s="31">
        <v>4500</v>
      </c>
      <c r="JF8" s="19" t="s">
        <v>982</v>
      </c>
      <c r="JG8" s="31">
        <v>4</v>
      </c>
      <c r="JT8" s="19" t="s">
        <v>168</v>
      </c>
      <c r="JU8" s="31">
        <v>3</v>
      </c>
      <c r="JV8" s="22">
        <v>4.3111111111111109</v>
      </c>
      <c r="KB8" s="19" t="s">
        <v>232</v>
      </c>
      <c r="KC8" s="22">
        <v>7.3</v>
      </c>
      <c r="KI8" s="19" t="s">
        <v>188</v>
      </c>
      <c r="KJ8" s="22">
        <v>3.5666666666666669</v>
      </c>
      <c r="KP8" s="19" t="s">
        <v>332</v>
      </c>
      <c r="KQ8" s="20">
        <v>5</v>
      </c>
      <c r="KR8" s="22">
        <v>5.9733333333333336</v>
      </c>
    </row>
    <row r="9" spans="1:344" x14ac:dyDescent="0.15">
      <c r="A9" s="19" t="s">
        <v>982</v>
      </c>
      <c r="B9" s="20">
        <v>11</v>
      </c>
      <c r="C9" s="20">
        <v>22</v>
      </c>
      <c r="D9" s="20">
        <v>33</v>
      </c>
      <c r="J9" s="19" t="s">
        <v>178</v>
      </c>
      <c r="K9" s="20">
        <v>62</v>
      </c>
      <c r="Q9" s="19" t="s">
        <v>1564</v>
      </c>
      <c r="R9" s="20">
        <v>32</v>
      </c>
      <c r="X9" s="19" t="s">
        <v>4500</v>
      </c>
      <c r="Y9" s="22">
        <v>6.5333333333333332</v>
      </c>
      <c r="AE9" s="19" t="s">
        <v>1298</v>
      </c>
      <c r="AF9" s="20">
        <v>20</v>
      </c>
      <c r="AL9" s="19" t="s">
        <v>1565</v>
      </c>
      <c r="AM9" s="22">
        <v>7.2874999999999996</v>
      </c>
      <c r="AS9" s="19" t="s">
        <v>5616</v>
      </c>
      <c r="AT9" s="22">
        <v>5.0804597701149428</v>
      </c>
      <c r="AZ9" s="19" t="s">
        <v>2773</v>
      </c>
      <c r="BA9" s="22">
        <v>6.717171717171718</v>
      </c>
      <c r="BG9" s="19" t="s">
        <v>3219</v>
      </c>
      <c r="BH9" s="22">
        <v>7.3</v>
      </c>
      <c r="BN9" s="19" t="s">
        <v>8419</v>
      </c>
      <c r="BO9" s="22">
        <v>6.9628742514970057</v>
      </c>
      <c r="BU9" s="19" t="s">
        <v>178</v>
      </c>
      <c r="BV9" s="22">
        <v>6.3430107526881727</v>
      </c>
      <c r="CB9" s="19" t="s">
        <v>1540</v>
      </c>
      <c r="CC9" s="22">
        <v>9.1333333333333329</v>
      </c>
      <c r="CI9" s="19" t="s">
        <v>853</v>
      </c>
      <c r="CJ9" s="22">
        <v>0.76666666666666672</v>
      </c>
      <c r="CP9" s="19" t="s">
        <v>2360</v>
      </c>
      <c r="CQ9" s="22">
        <v>6.95</v>
      </c>
      <c r="CW9" s="19" t="s">
        <v>7866</v>
      </c>
      <c r="CX9" s="22">
        <v>8.2272727272727266</v>
      </c>
      <c r="DD9" s="19" t="s">
        <v>5215</v>
      </c>
      <c r="DE9" s="22">
        <v>9.15</v>
      </c>
      <c r="DK9" s="19" t="s">
        <v>2360</v>
      </c>
      <c r="DL9" s="22">
        <v>8</v>
      </c>
      <c r="DR9" s="19" t="s">
        <v>5616</v>
      </c>
      <c r="DS9" s="22">
        <v>5.6206896551724137</v>
      </c>
      <c r="DY9" s="19" t="s">
        <v>1532</v>
      </c>
      <c r="DZ9" s="22">
        <v>6.0681818181818183</v>
      </c>
      <c r="EF9" s="19" t="s">
        <v>2360</v>
      </c>
      <c r="EG9" s="22">
        <v>4.55</v>
      </c>
      <c r="EM9" s="19" t="s">
        <v>1532</v>
      </c>
      <c r="EN9" s="22">
        <v>3.7391304347826089</v>
      </c>
      <c r="ET9" s="19" t="s">
        <v>2773</v>
      </c>
      <c r="EU9" s="22">
        <v>8.0909090909090917</v>
      </c>
      <c r="FA9" s="19" t="s">
        <v>4500</v>
      </c>
      <c r="FB9" s="22">
        <v>7.71875</v>
      </c>
      <c r="FH9" s="19" t="s">
        <v>3219</v>
      </c>
      <c r="FI9" s="22">
        <v>5.15</v>
      </c>
      <c r="FO9" s="19" t="s">
        <v>4437</v>
      </c>
      <c r="FP9" s="22">
        <v>5.958333333333333</v>
      </c>
      <c r="FV9" s="19" t="s">
        <v>3219</v>
      </c>
      <c r="FW9" s="22">
        <v>7.3</v>
      </c>
      <c r="GC9" s="19" t="s">
        <v>1298</v>
      </c>
      <c r="GD9" s="22">
        <v>2.6</v>
      </c>
      <c r="GE9" s="22">
        <v>1.3</v>
      </c>
      <c r="GK9" s="19" t="s">
        <v>1298</v>
      </c>
      <c r="GL9" s="31">
        <v>3</v>
      </c>
      <c r="GM9" s="31">
        <v>3</v>
      </c>
      <c r="GS9" s="19" t="s">
        <v>1298</v>
      </c>
      <c r="GT9" s="22">
        <v>2.6</v>
      </c>
      <c r="GU9" s="22">
        <v>1.5</v>
      </c>
      <c r="HA9" s="19" t="s">
        <v>1298</v>
      </c>
      <c r="HB9" s="22">
        <v>2.6</v>
      </c>
      <c r="HC9" s="22">
        <v>1.2</v>
      </c>
      <c r="HI9" s="19" t="s">
        <v>1298</v>
      </c>
      <c r="HJ9" s="22"/>
      <c r="HP9" s="19" t="s">
        <v>1298</v>
      </c>
      <c r="HQ9" s="31"/>
      <c r="HW9" s="19" t="s">
        <v>1298</v>
      </c>
      <c r="HX9" s="31"/>
      <c r="ID9" s="19" t="s">
        <v>1298</v>
      </c>
      <c r="IE9" s="31"/>
      <c r="IK9" s="19" t="s">
        <v>1298</v>
      </c>
      <c r="IL9" s="31"/>
      <c r="IR9" s="19" t="s">
        <v>1298</v>
      </c>
      <c r="IS9" s="31"/>
      <c r="IY9" s="19" t="s">
        <v>1298</v>
      </c>
      <c r="IZ9" s="31"/>
      <c r="JF9" s="19" t="s">
        <v>1298</v>
      </c>
      <c r="JG9" s="31"/>
      <c r="JT9" s="19" t="s">
        <v>178</v>
      </c>
      <c r="JU9" s="31">
        <v>4</v>
      </c>
      <c r="JV9" s="22">
        <v>6.791666666666667</v>
      </c>
      <c r="KB9" s="19" t="s">
        <v>437</v>
      </c>
      <c r="KC9" s="22">
        <v>6.9666666666666668</v>
      </c>
      <c r="KI9" s="19" t="s">
        <v>465</v>
      </c>
      <c r="KJ9" s="22">
        <v>3.6666666666666665</v>
      </c>
      <c r="KP9" s="19" t="s">
        <v>63</v>
      </c>
      <c r="KQ9" s="20">
        <v>5</v>
      </c>
      <c r="KR9" s="22">
        <v>5.1866666666666665</v>
      </c>
    </row>
    <row r="10" spans="1:344" x14ac:dyDescent="0.15">
      <c r="A10" s="19" t="s">
        <v>1298</v>
      </c>
      <c r="B10" s="20">
        <v>1</v>
      </c>
      <c r="C10" s="20">
        <v>20</v>
      </c>
      <c r="D10" s="20">
        <v>21</v>
      </c>
      <c r="J10" s="19" t="s">
        <v>211</v>
      </c>
      <c r="K10" s="20">
        <v>14</v>
      </c>
      <c r="Q10" s="19" t="s">
        <v>1019</v>
      </c>
      <c r="R10" s="20">
        <v>30</v>
      </c>
      <c r="X10" s="19" t="s">
        <v>2773</v>
      </c>
      <c r="Y10" s="22">
        <v>6.3909090909090907</v>
      </c>
      <c r="AE10" s="19" t="s">
        <v>1532</v>
      </c>
      <c r="AF10" s="20">
        <v>46</v>
      </c>
      <c r="AL10" s="19" t="s">
        <v>4500</v>
      </c>
      <c r="AM10" s="22">
        <v>7.2562499999999996</v>
      </c>
      <c r="AS10" s="19" t="s">
        <v>3219</v>
      </c>
      <c r="AT10" s="22">
        <v>4.791666666666667</v>
      </c>
      <c r="AZ10" s="19" t="s">
        <v>4150</v>
      </c>
      <c r="BA10" s="22">
        <v>6.6333333333333329</v>
      </c>
      <c r="BG10" s="19" t="s">
        <v>3497</v>
      </c>
      <c r="BH10" s="22">
        <v>7.15</v>
      </c>
      <c r="BN10" s="19" t="s">
        <v>8422</v>
      </c>
      <c r="BO10" s="22">
        <v>4.3844311377245511</v>
      </c>
      <c r="BU10" s="19" t="s">
        <v>211</v>
      </c>
      <c r="BV10" s="22">
        <v>6.6904761904761916</v>
      </c>
      <c r="CB10" s="19" t="s">
        <v>6568</v>
      </c>
      <c r="CC10" s="22">
        <v>9.1</v>
      </c>
      <c r="CI10" s="19" t="s">
        <v>841</v>
      </c>
      <c r="CJ10" s="22">
        <v>0.8666666666666667</v>
      </c>
      <c r="CP10" s="19" t="s">
        <v>1565</v>
      </c>
      <c r="CQ10" s="22">
        <v>6.78125</v>
      </c>
      <c r="CW10" s="19" t="s">
        <v>2773</v>
      </c>
      <c r="CX10" s="22">
        <v>8.2121212121212128</v>
      </c>
      <c r="DD10" s="19" t="s">
        <v>2360</v>
      </c>
      <c r="DE10" s="22">
        <v>9.0500000000000007</v>
      </c>
      <c r="DK10" s="19" t="s">
        <v>6383</v>
      </c>
      <c r="DL10" s="22">
        <v>7.8970588235294121</v>
      </c>
      <c r="DR10" s="19" t="s">
        <v>2360</v>
      </c>
      <c r="DS10" s="22">
        <v>5.5</v>
      </c>
      <c r="DY10" s="19" t="s">
        <v>2773</v>
      </c>
      <c r="DZ10" s="22">
        <v>5.9696969696969697</v>
      </c>
      <c r="EF10" s="19" t="s">
        <v>5215</v>
      </c>
      <c r="EG10" s="22">
        <v>3.85</v>
      </c>
      <c r="EM10" s="19" t="s">
        <v>5852</v>
      </c>
      <c r="EN10" s="22">
        <v>3.5789473684210527</v>
      </c>
      <c r="ET10" s="19" t="s">
        <v>1565</v>
      </c>
      <c r="EU10" s="22">
        <v>7.9375</v>
      </c>
      <c r="FA10" s="19" t="s">
        <v>1565</v>
      </c>
      <c r="FB10" s="22">
        <v>7.34375</v>
      </c>
      <c r="FH10" s="19" t="s">
        <v>31</v>
      </c>
      <c r="FI10" s="22">
        <v>5.0526315789473681</v>
      </c>
      <c r="FO10" s="19" t="s">
        <v>4500</v>
      </c>
      <c r="FP10" s="22">
        <v>5.9375</v>
      </c>
      <c r="FV10" s="19" t="s">
        <v>3497</v>
      </c>
      <c r="FW10" s="22">
        <v>7.15</v>
      </c>
      <c r="GC10" s="19" t="s">
        <v>1532</v>
      </c>
      <c r="GD10" s="22">
        <v>2.463953488372093</v>
      </c>
      <c r="GE10" s="22">
        <v>2.2086206896551723</v>
      </c>
      <c r="GK10" s="19" t="s">
        <v>1532</v>
      </c>
      <c r="GL10" s="31">
        <v>43</v>
      </c>
      <c r="GM10" s="31">
        <v>29</v>
      </c>
      <c r="GS10" s="19" t="s">
        <v>1532</v>
      </c>
      <c r="GT10" s="22">
        <v>6.1</v>
      </c>
      <c r="GU10" s="22">
        <v>4.8</v>
      </c>
      <c r="HA10" s="19" t="s">
        <v>1532</v>
      </c>
      <c r="HB10" s="22">
        <v>0</v>
      </c>
      <c r="HC10" s="22">
        <v>0</v>
      </c>
      <c r="HI10" s="19" t="s">
        <v>1532</v>
      </c>
      <c r="HJ10" s="22">
        <v>67.333333333333329</v>
      </c>
      <c r="HP10" s="19" t="s">
        <v>1532</v>
      </c>
      <c r="HQ10" s="31">
        <v>15</v>
      </c>
      <c r="HW10" s="19" t="s">
        <v>1532</v>
      </c>
      <c r="HX10" s="31">
        <v>74</v>
      </c>
      <c r="ID10" s="19" t="s">
        <v>1532</v>
      </c>
      <c r="IE10" s="31">
        <v>61</v>
      </c>
      <c r="IK10" s="19" t="s">
        <v>1532</v>
      </c>
      <c r="IL10" s="31">
        <v>4.1785714285714288</v>
      </c>
      <c r="IR10" s="19" t="s">
        <v>1532</v>
      </c>
      <c r="IS10" s="31">
        <v>28</v>
      </c>
      <c r="IY10" s="19" t="s">
        <v>1532</v>
      </c>
      <c r="IZ10" s="31">
        <v>20</v>
      </c>
      <c r="JF10" s="19" t="s">
        <v>1532</v>
      </c>
      <c r="JG10" s="31">
        <v>0</v>
      </c>
      <c r="JM10" s="18" t="s">
        <v>1</v>
      </c>
      <c r="JN10" t="s">
        <v>29</v>
      </c>
      <c r="JT10" s="19" t="s">
        <v>211</v>
      </c>
      <c r="JU10" s="31">
        <v>1</v>
      </c>
      <c r="JV10" s="22">
        <v>6.4333333333333336</v>
      </c>
      <c r="KB10" s="19" t="s">
        <v>199</v>
      </c>
      <c r="KC10" s="22">
        <v>6.9</v>
      </c>
      <c r="KI10" s="19" t="s">
        <v>394</v>
      </c>
      <c r="KJ10" s="22">
        <v>3.8</v>
      </c>
      <c r="KP10" s="19" t="s">
        <v>281</v>
      </c>
      <c r="KQ10" s="20">
        <v>4</v>
      </c>
      <c r="KR10" s="22">
        <v>5.15</v>
      </c>
    </row>
    <row r="11" spans="1:344" x14ac:dyDescent="0.15">
      <c r="A11" s="19" t="s">
        <v>1532</v>
      </c>
      <c r="B11" s="20">
        <v>6</v>
      </c>
      <c r="C11" s="20">
        <v>46</v>
      </c>
      <c r="D11" s="20">
        <v>52</v>
      </c>
      <c r="J11" s="19" t="s">
        <v>187</v>
      </c>
      <c r="K11" s="20">
        <v>216</v>
      </c>
      <c r="Q11" s="19" t="s">
        <v>5986</v>
      </c>
      <c r="R11" s="20">
        <v>28</v>
      </c>
      <c r="X11" s="19" t="s">
        <v>1565</v>
      </c>
      <c r="Y11" s="22">
        <v>6.2854166666666655</v>
      </c>
      <c r="AE11" s="19" t="s">
        <v>1565</v>
      </c>
      <c r="AF11" s="20">
        <v>32</v>
      </c>
      <c r="AL11" s="19" t="s">
        <v>1532</v>
      </c>
      <c r="AM11" s="22">
        <v>7.2173913043478235</v>
      </c>
      <c r="AS11" s="19" t="s">
        <v>1532</v>
      </c>
      <c r="AT11" s="22">
        <v>4.7210144927536222</v>
      </c>
      <c r="AZ11" s="19" t="s">
        <v>1565</v>
      </c>
      <c r="BA11" s="22">
        <v>6.1875</v>
      </c>
      <c r="BG11" s="19" t="s">
        <v>1565</v>
      </c>
      <c r="BH11" s="22">
        <v>6.875</v>
      </c>
      <c r="BN11" s="19" t="s">
        <v>8418</v>
      </c>
      <c r="BO11" s="22">
        <v>4.8283313325330131</v>
      </c>
      <c r="BU11" s="19" t="s">
        <v>187</v>
      </c>
      <c r="BV11" s="22">
        <v>5.6300925925925966</v>
      </c>
      <c r="CB11" s="19" t="s">
        <v>1528</v>
      </c>
      <c r="CC11" s="22">
        <v>9.0666666666666664</v>
      </c>
      <c r="CI11" s="19" t="s">
        <v>827</v>
      </c>
      <c r="CJ11" s="22">
        <v>0.93333333333333335</v>
      </c>
      <c r="CP11" s="19" t="s">
        <v>3982</v>
      </c>
      <c r="CQ11" s="22">
        <v>6.7619047619047619</v>
      </c>
      <c r="CW11" s="19" t="s">
        <v>3219</v>
      </c>
      <c r="CX11" s="22">
        <v>8.0500000000000007</v>
      </c>
      <c r="DD11" s="19" t="s">
        <v>1565</v>
      </c>
      <c r="DE11" s="22">
        <v>9.03125</v>
      </c>
      <c r="DK11" s="19" t="s">
        <v>1532</v>
      </c>
      <c r="DL11" s="22">
        <v>7.7173913043478262</v>
      </c>
      <c r="DR11" s="19" t="s">
        <v>1298</v>
      </c>
      <c r="DS11" s="22">
        <v>5</v>
      </c>
      <c r="DY11" s="19" t="s">
        <v>1565</v>
      </c>
      <c r="DZ11" s="22">
        <v>5.96875</v>
      </c>
      <c r="EF11" s="19" t="s">
        <v>1532</v>
      </c>
      <c r="EG11" s="22">
        <v>3.75</v>
      </c>
      <c r="EM11" s="19" t="s">
        <v>7640</v>
      </c>
      <c r="EN11" s="22">
        <v>3.4285714285714284</v>
      </c>
      <c r="ET11" s="19" t="s">
        <v>3982</v>
      </c>
      <c r="EU11" s="22">
        <v>7.4285714285714288</v>
      </c>
      <c r="FA11" s="19" t="s">
        <v>3497</v>
      </c>
      <c r="FB11" s="22">
        <v>7</v>
      </c>
      <c r="FH11" s="19" t="s">
        <v>4500</v>
      </c>
      <c r="FI11" s="22">
        <v>4.65625</v>
      </c>
      <c r="FO11" s="19" t="s">
        <v>2773</v>
      </c>
      <c r="FP11" s="22">
        <v>5.4848484848484844</v>
      </c>
      <c r="FV11" s="19" t="s">
        <v>1565</v>
      </c>
      <c r="FW11" s="22">
        <v>6.875</v>
      </c>
      <c r="GC11" s="19" t="s">
        <v>1565</v>
      </c>
      <c r="GD11" s="22">
        <v>3.537187499999999</v>
      </c>
      <c r="GE11" s="22">
        <v>2.2332258064516126</v>
      </c>
      <c r="GK11" s="19" t="s">
        <v>1565</v>
      </c>
      <c r="GL11" s="31">
        <v>32</v>
      </c>
      <c r="GM11" s="31">
        <v>31</v>
      </c>
      <c r="GS11" s="19" t="s">
        <v>1565</v>
      </c>
      <c r="GT11" s="22">
        <v>5.65</v>
      </c>
      <c r="GU11" s="22">
        <v>5.65</v>
      </c>
      <c r="HA11" s="19" t="s">
        <v>1565</v>
      </c>
      <c r="HB11" s="22">
        <v>1.3</v>
      </c>
      <c r="HC11" s="22">
        <v>0.5</v>
      </c>
      <c r="HI11" s="19" t="s">
        <v>1565</v>
      </c>
      <c r="HJ11" s="22">
        <v>61.620689655172413</v>
      </c>
      <c r="HP11" s="19" t="s">
        <v>1565</v>
      </c>
      <c r="HQ11" s="31">
        <v>29</v>
      </c>
      <c r="HW11" s="19" t="s">
        <v>1565</v>
      </c>
      <c r="HX11" s="31">
        <v>73</v>
      </c>
      <c r="ID11" s="19" t="s">
        <v>1565</v>
      </c>
      <c r="IE11" s="31">
        <v>12</v>
      </c>
      <c r="IK11" s="19" t="s">
        <v>1565</v>
      </c>
      <c r="IL11" s="31">
        <v>9.806451612903226</v>
      </c>
      <c r="IR11" s="19" t="s">
        <v>1565</v>
      </c>
      <c r="IS11" s="31">
        <v>31</v>
      </c>
      <c r="IY11" s="19" t="s">
        <v>1565</v>
      </c>
      <c r="IZ11" s="31">
        <v>50</v>
      </c>
      <c r="JF11" s="19" t="s">
        <v>1565</v>
      </c>
      <c r="JG11" s="31">
        <v>0</v>
      </c>
      <c r="JM11" s="18" t="s">
        <v>3</v>
      </c>
      <c r="JN11" t="s">
        <v>31</v>
      </c>
      <c r="JT11" s="19" t="s">
        <v>187</v>
      </c>
      <c r="JU11" s="31">
        <v>2</v>
      </c>
      <c r="JV11" s="22">
        <v>5.1833333333333336</v>
      </c>
      <c r="KB11" s="19" t="s">
        <v>65</v>
      </c>
      <c r="KC11" s="22">
        <v>6.8666666666666663</v>
      </c>
      <c r="KI11" s="19" t="s">
        <v>169</v>
      </c>
      <c r="KJ11" s="22">
        <v>3.9666666666666668</v>
      </c>
      <c r="KP11" s="19" t="s">
        <v>125</v>
      </c>
      <c r="KQ11" s="20">
        <v>4</v>
      </c>
      <c r="KR11" s="22">
        <v>5.4</v>
      </c>
      <c r="KX11" s="18" t="s">
        <v>1</v>
      </c>
      <c r="KY11" t="s">
        <v>29</v>
      </c>
      <c r="LE11" s="18" t="s">
        <v>1</v>
      </c>
      <c r="LF11" t="s">
        <v>29</v>
      </c>
      <c r="LL11" s="18" t="s">
        <v>1</v>
      </c>
      <c r="LM11" t="s">
        <v>29</v>
      </c>
      <c r="LS11" s="18" t="s">
        <v>1</v>
      </c>
      <c r="LT11" t="s">
        <v>29</v>
      </c>
    </row>
    <row r="12" spans="1:344" x14ac:dyDescent="0.15">
      <c r="A12" s="19" t="s">
        <v>1565</v>
      </c>
      <c r="B12" s="20"/>
      <c r="C12" s="20">
        <v>32</v>
      </c>
      <c r="D12" s="20">
        <v>32</v>
      </c>
      <c r="J12" s="19" t="s">
        <v>113</v>
      </c>
      <c r="K12" s="20">
        <v>30</v>
      </c>
      <c r="Q12" s="19" t="s">
        <v>2624</v>
      </c>
      <c r="R12" s="20">
        <v>23</v>
      </c>
      <c r="X12" s="19" t="s">
        <v>1532</v>
      </c>
      <c r="Y12" s="22">
        <v>6.2457971014492752</v>
      </c>
      <c r="AE12" s="19" t="s">
        <v>2027</v>
      </c>
      <c r="AF12" s="20">
        <v>46</v>
      </c>
      <c r="AL12" s="19" t="s">
        <v>5616</v>
      </c>
      <c r="AM12" s="22">
        <v>7.1517241379310335</v>
      </c>
      <c r="AS12" s="19" t="s">
        <v>2773</v>
      </c>
      <c r="AT12" s="22">
        <v>4.6161616161616159</v>
      </c>
      <c r="AZ12" s="19" t="s">
        <v>5215</v>
      </c>
      <c r="BA12" s="22">
        <v>5.8333333333333339</v>
      </c>
      <c r="BG12" s="19" t="s">
        <v>4500</v>
      </c>
      <c r="BH12" s="22">
        <v>6.875</v>
      </c>
      <c r="BN12" s="19" t="s">
        <v>8423</v>
      </c>
      <c r="BO12" s="22">
        <v>2.6146458583433372</v>
      </c>
      <c r="BU12" s="19" t="s">
        <v>113</v>
      </c>
      <c r="BV12" s="22">
        <v>5.7088888888888878</v>
      </c>
      <c r="CB12" s="19" t="s">
        <v>1448</v>
      </c>
      <c r="CC12" s="22">
        <v>9</v>
      </c>
      <c r="CI12" s="19" t="s">
        <v>8763</v>
      </c>
      <c r="CJ12" s="22">
        <v>1.0333333333333334</v>
      </c>
      <c r="CP12" s="19" t="s">
        <v>6383</v>
      </c>
      <c r="CQ12" s="22">
        <v>6.7058823529411766</v>
      </c>
      <c r="CW12" s="19" t="s">
        <v>4500</v>
      </c>
      <c r="CX12" s="22">
        <v>8</v>
      </c>
      <c r="DD12" s="19" t="s">
        <v>1298</v>
      </c>
      <c r="DE12" s="22">
        <v>9</v>
      </c>
      <c r="DK12" s="19" t="s">
        <v>5616</v>
      </c>
      <c r="DL12" s="22">
        <v>7.5862068965517242</v>
      </c>
      <c r="DR12" s="19" t="s">
        <v>1565</v>
      </c>
      <c r="DS12" s="22">
        <v>5</v>
      </c>
      <c r="DY12" s="19" t="s">
        <v>4500</v>
      </c>
      <c r="DZ12" s="22">
        <v>5.90625</v>
      </c>
      <c r="EF12" s="19" t="s">
        <v>7866</v>
      </c>
      <c r="EG12" s="22">
        <v>3.75</v>
      </c>
      <c r="EM12" s="19" t="s">
        <v>2773</v>
      </c>
      <c r="EN12" s="22">
        <v>3.4242424242424243</v>
      </c>
      <c r="ET12" s="19" t="s">
        <v>3497</v>
      </c>
      <c r="EU12" s="22">
        <v>7.3</v>
      </c>
      <c r="FA12" s="19" t="s">
        <v>3749</v>
      </c>
      <c r="FB12" s="22">
        <v>6.8571428571428568</v>
      </c>
      <c r="FH12" s="19" t="s">
        <v>5215</v>
      </c>
      <c r="FI12" s="22">
        <v>4.6500000000000004</v>
      </c>
      <c r="FO12" s="19" t="s">
        <v>6383</v>
      </c>
      <c r="FP12" s="22">
        <v>5.4411764705882355</v>
      </c>
      <c r="FV12" s="19" t="s">
        <v>4500</v>
      </c>
      <c r="FW12" s="22">
        <v>6.875</v>
      </c>
      <c r="GC12" s="19" t="s">
        <v>2027</v>
      </c>
      <c r="GD12" s="22">
        <v>2.8681818181818182</v>
      </c>
      <c r="GE12" s="22">
        <v>1.8341463414634152</v>
      </c>
      <c r="GK12" s="19" t="s">
        <v>2027</v>
      </c>
      <c r="GL12" s="31">
        <v>44</v>
      </c>
      <c r="GM12" s="31">
        <v>41</v>
      </c>
      <c r="GS12" s="19" t="s">
        <v>2027</v>
      </c>
      <c r="GT12" s="22">
        <v>6.5</v>
      </c>
      <c r="GU12" s="22">
        <v>3.5</v>
      </c>
      <c r="HA12" s="19" t="s">
        <v>2027</v>
      </c>
      <c r="HB12" s="22">
        <v>1.2</v>
      </c>
      <c r="HC12" s="22">
        <v>0.5</v>
      </c>
      <c r="HI12" s="19" t="s">
        <v>2027</v>
      </c>
      <c r="HJ12" s="22">
        <v>76.7</v>
      </c>
      <c r="HP12" s="19" t="s">
        <v>2027</v>
      </c>
      <c r="HQ12" s="31">
        <v>20</v>
      </c>
      <c r="HW12" s="19" t="s">
        <v>2027</v>
      </c>
      <c r="HX12" s="31">
        <v>100</v>
      </c>
      <c r="ID12" s="19" t="s">
        <v>2027</v>
      </c>
      <c r="IE12" s="31">
        <v>50</v>
      </c>
      <c r="IK12" s="19" t="s">
        <v>2027</v>
      </c>
      <c r="IL12" s="31">
        <v>5.90625</v>
      </c>
      <c r="IR12" s="19" t="s">
        <v>2027</v>
      </c>
      <c r="IS12" s="31">
        <v>32</v>
      </c>
      <c r="IY12" s="19" t="s">
        <v>2027</v>
      </c>
      <c r="IZ12" s="31">
        <v>26</v>
      </c>
      <c r="JF12" s="19" t="s">
        <v>2027</v>
      </c>
      <c r="JG12" s="31">
        <v>0</v>
      </c>
      <c r="JT12" s="19" t="s">
        <v>113</v>
      </c>
      <c r="JU12" s="31">
        <v>2</v>
      </c>
      <c r="JV12" s="22">
        <v>5.1666666666666661</v>
      </c>
      <c r="KB12" s="19" t="s">
        <v>282</v>
      </c>
      <c r="KC12" s="22">
        <v>6.8</v>
      </c>
      <c r="KI12" s="19" t="s">
        <v>245</v>
      </c>
      <c r="KJ12" s="22">
        <v>4.0666666666666664</v>
      </c>
      <c r="KP12" s="19" t="s">
        <v>299</v>
      </c>
      <c r="KQ12" s="20">
        <v>3</v>
      </c>
      <c r="KR12" s="22">
        <v>6.6222222222222227</v>
      </c>
      <c r="KX12" s="18" t="s">
        <v>3</v>
      </c>
      <c r="KY12" t="s">
        <v>31</v>
      </c>
      <c r="LE12" s="18" t="s">
        <v>3</v>
      </c>
      <c r="LF12" t="s">
        <v>31</v>
      </c>
      <c r="LL12" s="18" t="s">
        <v>3</v>
      </c>
      <c r="LM12" t="s">
        <v>31</v>
      </c>
      <c r="LS12" s="18" t="s">
        <v>3</v>
      </c>
      <c r="LT12" t="s">
        <v>31</v>
      </c>
    </row>
    <row r="13" spans="1:344" x14ac:dyDescent="0.15">
      <c r="A13" s="19" t="s">
        <v>2027</v>
      </c>
      <c r="B13" s="20">
        <v>2</v>
      </c>
      <c r="C13" s="20">
        <v>46</v>
      </c>
      <c r="D13" s="20">
        <v>48</v>
      </c>
      <c r="J13" s="19" t="s">
        <v>33</v>
      </c>
      <c r="K13" s="20">
        <v>92</v>
      </c>
      <c r="Q13" s="19" t="s">
        <v>4049</v>
      </c>
      <c r="R13" s="20">
        <v>21</v>
      </c>
      <c r="X13" s="19" t="s">
        <v>3219</v>
      </c>
      <c r="Y13" s="22">
        <v>6.2283333333333344</v>
      </c>
      <c r="AE13" s="19" t="s">
        <v>7866</v>
      </c>
      <c r="AF13" s="20">
        <v>44</v>
      </c>
      <c r="AL13" s="19" t="s">
        <v>7866</v>
      </c>
      <c r="AM13" s="22">
        <v>7.0727272727272741</v>
      </c>
      <c r="AS13" s="19" t="s">
        <v>7640</v>
      </c>
      <c r="AT13" s="22">
        <v>4.6031746031746028</v>
      </c>
      <c r="AZ13" s="19" t="s">
        <v>3497</v>
      </c>
      <c r="BA13" s="22">
        <v>5.8166666666666673</v>
      </c>
      <c r="BG13" s="19" t="s">
        <v>1298</v>
      </c>
      <c r="BH13" s="22">
        <v>6.85</v>
      </c>
      <c r="BN13" s="19" t="s">
        <v>8424</v>
      </c>
      <c r="BO13" s="22">
        <v>1.9161676646706587</v>
      </c>
      <c r="BU13" s="19" t="s">
        <v>33</v>
      </c>
      <c r="BV13" s="22">
        <v>6.1391304347826097</v>
      </c>
      <c r="CB13" s="19" t="s">
        <v>5407</v>
      </c>
      <c r="CC13" s="22">
        <v>8.9666666666666668</v>
      </c>
      <c r="CI13" s="19" t="s">
        <v>4470</v>
      </c>
      <c r="CJ13" s="22">
        <v>1.2333333333333334</v>
      </c>
      <c r="CP13" s="19" t="s">
        <v>5616</v>
      </c>
      <c r="CQ13" s="22">
        <v>6.4482758620689653</v>
      </c>
      <c r="CW13" s="19" t="s">
        <v>6383</v>
      </c>
      <c r="CX13" s="22">
        <v>7.8970588235294121</v>
      </c>
      <c r="DD13" s="19" t="s">
        <v>4500</v>
      </c>
      <c r="DE13" s="22">
        <v>8.875</v>
      </c>
      <c r="DK13" s="19" t="s">
        <v>4437</v>
      </c>
      <c r="DL13" s="22">
        <v>7.458333333333333</v>
      </c>
      <c r="DR13" s="19" t="s">
        <v>4500</v>
      </c>
      <c r="DS13" s="22">
        <v>4.90625</v>
      </c>
      <c r="DY13" s="19" t="s">
        <v>7640</v>
      </c>
      <c r="DZ13" s="22">
        <v>5.8095238095238093</v>
      </c>
      <c r="EF13" s="19" t="s">
        <v>3219</v>
      </c>
      <c r="EG13" s="22">
        <v>3.65</v>
      </c>
      <c r="EM13" s="19" t="s">
        <v>31</v>
      </c>
      <c r="EN13" s="22">
        <v>3.3421052631578947</v>
      </c>
      <c r="ET13" s="19" t="s">
        <v>4150</v>
      </c>
      <c r="EU13" s="22">
        <v>7.2</v>
      </c>
      <c r="FA13" s="19" t="s">
        <v>5852</v>
      </c>
      <c r="FB13" s="22">
        <v>6.8421052631578947</v>
      </c>
      <c r="FH13" s="19" t="s">
        <v>7160</v>
      </c>
      <c r="FI13" s="22">
        <v>4.5652173913043477</v>
      </c>
      <c r="FO13" s="19" t="s">
        <v>1298</v>
      </c>
      <c r="FP13" s="22">
        <v>5.4</v>
      </c>
      <c r="FV13" s="19" t="s">
        <v>1298</v>
      </c>
      <c r="FW13" s="22">
        <v>6.85</v>
      </c>
      <c r="GC13" s="19" t="s">
        <v>7866</v>
      </c>
      <c r="GD13" s="22">
        <v>3.4263414634146345</v>
      </c>
      <c r="GE13" s="22">
        <v>2.0768292682926832</v>
      </c>
      <c r="GK13" s="19" t="s">
        <v>7866</v>
      </c>
      <c r="GL13" s="31">
        <v>43</v>
      </c>
      <c r="GM13" s="31">
        <v>43</v>
      </c>
      <c r="GS13" s="19" t="s">
        <v>7866</v>
      </c>
      <c r="GT13" s="22">
        <v>8</v>
      </c>
      <c r="GU13" s="22">
        <v>6.5</v>
      </c>
      <c r="HA13" s="19" t="s">
        <v>7866</v>
      </c>
      <c r="HB13" s="22">
        <v>0.8</v>
      </c>
      <c r="HC13" s="22">
        <v>0.8</v>
      </c>
      <c r="HI13" s="19" t="s">
        <v>7866</v>
      </c>
      <c r="HJ13" s="22">
        <v>67.548571428571421</v>
      </c>
      <c r="HP13" s="19" t="s">
        <v>7866</v>
      </c>
      <c r="HQ13" s="31">
        <v>35</v>
      </c>
      <c r="HW13" s="19" t="s">
        <v>7866</v>
      </c>
      <c r="HX13" s="31">
        <v>95</v>
      </c>
      <c r="ID13" s="19" t="s">
        <v>7866</v>
      </c>
      <c r="IE13" s="31">
        <v>31</v>
      </c>
      <c r="IK13" s="19" t="s">
        <v>7866</v>
      </c>
      <c r="IL13" s="31">
        <v>4.72</v>
      </c>
      <c r="IR13" s="19" t="s">
        <v>7866</v>
      </c>
      <c r="IS13" s="31">
        <v>40</v>
      </c>
      <c r="IY13" s="19" t="s">
        <v>7866</v>
      </c>
      <c r="IZ13" s="31">
        <v>16</v>
      </c>
      <c r="JF13" s="19" t="s">
        <v>7866</v>
      </c>
      <c r="JG13" s="31">
        <v>0</v>
      </c>
      <c r="JM13" s="116" t="s">
        <v>8399</v>
      </c>
      <c r="JN13" s="116"/>
      <c r="JT13" s="19" t="s">
        <v>33</v>
      </c>
      <c r="JU13" s="31">
        <v>4</v>
      </c>
      <c r="JV13" s="22">
        <v>6.6750000000000007</v>
      </c>
      <c r="KB13" s="19" t="s">
        <v>222</v>
      </c>
      <c r="KC13" s="22">
        <v>6.8</v>
      </c>
      <c r="KI13" s="19" t="s">
        <v>490</v>
      </c>
      <c r="KJ13" s="22">
        <v>4.166666666666667</v>
      </c>
      <c r="KP13" s="19" t="s">
        <v>262</v>
      </c>
      <c r="KQ13" s="20">
        <v>2</v>
      </c>
      <c r="KR13" s="22">
        <v>4.6833333333333336</v>
      </c>
    </row>
    <row r="14" spans="1:344" x14ac:dyDescent="0.15">
      <c r="A14" s="19" t="s">
        <v>7866</v>
      </c>
      <c r="B14" s="20"/>
      <c r="C14" s="20">
        <v>44</v>
      </c>
      <c r="D14" s="20">
        <v>44</v>
      </c>
      <c r="J14" s="19" t="s">
        <v>100</v>
      </c>
      <c r="K14" s="20">
        <v>132</v>
      </c>
      <c r="Q14" s="19" t="s">
        <v>5634</v>
      </c>
      <c r="R14" s="20">
        <v>21</v>
      </c>
      <c r="X14" s="19" t="s">
        <v>1298</v>
      </c>
      <c r="Y14" s="22">
        <v>6.1249999999999991</v>
      </c>
      <c r="AE14" s="19" t="s">
        <v>2360</v>
      </c>
      <c r="AF14" s="20">
        <v>20</v>
      </c>
      <c r="AL14" s="19" t="s">
        <v>3219</v>
      </c>
      <c r="AM14" s="22">
        <v>6.9600000000000009</v>
      </c>
      <c r="AS14" s="19" t="s">
        <v>5489</v>
      </c>
      <c r="AT14" s="22">
        <v>4.3921568627450984</v>
      </c>
      <c r="AZ14" s="19" t="s">
        <v>2360</v>
      </c>
      <c r="BA14" s="22">
        <v>5.8083333333333336</v>
      </c>
      <c r="BG14" s="19" t="s">
        <v>7866</v>
      </c>
      <c r="BH14" s="22">
        <v>6.7727272727272725</v>
      </c>
      <c r="BN14" s="19" t="s">
        <v>8429</v>
      </c>
      <c r="BO14" s="22">
        <v>6.1544910179640722</v>
      </c>
      <c r="BU14" s="19" t="s">
        <v>100</v>
      </c>
      <c r="BV14" s="22">
        <v>5.1856060606060606</v>
      </c>
      <c r="CB14" s="19" t="s">
        <v>1536</v>
      </c>
      <c r="CC14" s="22">
        <v>8.8333333333333339</v>
      </c>
      <c r="CI14" s="19" t="s">
        <v>5141</v>
      </c>
      <c r="CJ14" s="22">
        <v>1.3</v>
      </c>
      <c r="CP14" s="19" t="s">
        <v>7866</v>
      </c>
      <c r="CQ14" s="22">
        <v>6.4318181818181817</v>
      </c>
      <c r="CW14" s="19" t="s">
        <v>2360</v>
      </c>
      <c r="CX14" s="22">
        <v>7.85</v>
      </c>
      <c r="DD14" s="19" t="s">
        <v>5616</v>
      </c>
      <c r="DE14" s="22">
        <v>8.8275862068965516</v>
      </c>
      <c r="DK14" s="19" t="s">
        <v>2773</v>
      </c>
      <c r="DL14" s="22">
        <v>7.3939393939393936</v>
      </c>
      <c r="DR14" s="19" t="s">
        <v>4900</v>
      </c>
      <c r="DS14" s="22">
        <v>4.7966101694915251</v>
      </c>
      <c r="DY14" s="19" t="s">
        <v>1298</v>
      </c>
      <c r="DZ14" s="22">
        <v>5.8</v>
      </c>
      <c r="EF14" s="19" t="s">
        <v>4500</v>
      </c>
      <c r="EG14" s="22">
        <v>3.5</v>
      </c>
      <c r="EM14" s="19" t="s">
        <v>5215</v>
      </c>
      <c r="EN14" s="22">
        <v>3.3</v>
      </c>
      <c r="ET14" s="19" t="s">
        <v>5852</v>
      </c>
      <c r="EU14" s="22">
        <v>7.0526315789473681</v>
      </c>
      <c r="FA14" s="19" t="s">
        <v>7866</v>
      </c>
      <c r="FB14" s="22">
        <v>6.7727272727272725</v>
      </c>
      <c r="FH14" s="19" t="s">
        <v>2360</v>
      </c>
      <c r="FI14" s="22">
        <v>4.3</v>
      </c>
      <c r="FO14" s="19" t="s">
        <v>1565</v>
      </c>
      <c r="FP14" s="22">
        <v>5.1875</v>
      </c>
      <c r="FV14" s="19" t="s">
        <v>7866</v>
      </c>
      <c r="FW14" s="22">
        <v>6.7727272727272725</v>
      </c>
      <c r="GC14" s="19" t="s">
        <v>2360</v>
      </c>
      <c r="GD14" s="22">
        <v>3.0049999999999999</v>
      </c>
      <c r="GE14" s="22">
        <v>2.5815000000000001</v>
      </c>
      <c r="GK14" s="19" t="s">
        <v>2360</v>
      </c>
      <c r="GL14" s="31">
        <v>20</v>
      </c>
      <c r="GM14" s="31">
        <v>20</v>
      </c>
      <c r="GS14" s="19" t="s">
        <v>2360</v>
      </c>
      <c r="GT14" s="22">
        <v>6.2</v>
      </c>
      <c r="GU14" s="22">
        <v>6</v>
      </c>
      <c r="HA14" s="19" t="s">
        <v>2360</v>
      </c>
      <c r="HB14" s="22">
        <v>1.5</v>
      </c>
      <c r="HC14" s="22">
        <v>0.9</v>
      </c>
      <c r="HI14" s="19" t="s">
        <v>2360</v>
      </c>
      <c r="HJ14" s="22">
        <v>69.75</v>
      </c>
      <c r="HP14" s="19" t="s">
        <v>2360</v>
      </c>
      <c r="HQ14" s="31">
        <v>20</v>
      </c>
      <c r="HW14" s="19" t="s">
        <v>2360</v>
      </c>
      <c r="HX14" s="31">
        <v>80</v>
      </c>
      <c r="ID14" s="19" t="s">
        <v>2360</v>
      </c>
      <c r="IE14" s="31">
        <v>63</v>
      </c>
      <c r="IK14" s="19" t="s">
        <v>2360</v>
      </c>
      <c r="IL14" s="31">
        <v>10.25</v>
      </c>
      <c r="IR14" s="19" t="s">
        <v>2360</v>
      </c>
      <c r="IS14" s="31">
        <v>20</v>
      </c>
      <c r="IY14" s="19" t="s">
        <v>2360</v>
      </c>
      <c r="IZ14" s="31">
        <v>35</v>
      </c>
      <c r="JF14" s="19" t="s">
        <v>2360</v>
      </c>
      <c r="JG14" s="31">
        <v>0</v>
      </c>
      <c r="JM14" s="19" t="s">
        <v>8417</v>
      </c>
      <c r="JN14" s="22">
        <v>5.5263157894736841</v>
      </c>
      <c r="JT14" s="19" t="s">
        <v>100</v>
      </c>
      <c r="JU14" s="31">
        <v>9</v>
      </c>
      <c r="JV14" s="22">
        <v>4.837037037037037</v>
      </c>
      <c r="KB14" s="19" t="s">
        <v>450</v>
      </c>
      <c r="KC14" s="22">
        <v>6.7333333333333334</v>
      </c>
      <c r="KI14" s="19" t="s">
        <v>536</v>
      </c>
      <c r="KJ14" s="22">
        <v>4.3</v>
      </c>
      <c r="KP14" s="19" t="s">
        <v>520</v>
      </c>
      <c r="KQ14" s="20">
        <v>1</v>
      </c>
      <c r="KR14" s="22">
        <v>5.1333333333333337</v>
      </c>
      <c r="KX14" s="116" t="s">
        <v>8488</v>
      </c>
      <c r="KY14" s="116" t="s">
        <v>8489</v>
      </c>
      <c r="LE14" s="116" t="s">
        <v>8498</v>
      </c>
      <c r="LL14" s="116" t="s">
        <v>8507</v>
      </c>
      <c r="LS14" s="116" t="s">
        <v>8812</v>
      </c>
    </row>
    <row r="15" spans="1:344" x14ac:dyDescent="0.15">
      <c r="A15" s="19" t="s">
        <v>2360</v>
      </c>
      <c r="B15" s="20"/>
      <c r="C15" s="20">
        <v>20</v>
      </c>
      <c r="D15" s="20">
        <v>20</v>
      </c>
      <c r="J15" s="19" t="s">
        <v>147</v>
      </c>
      <c r="K15" s="20">
        <v>79</v>
      </c>
      <c r="Q15" s="19" t="s">
        <v>7691</v>
      </c>
      <c r="R15" s="20">
        <v>21</v>
      </c>
      <c r="X15" s="19" t="s">
        <v>5616</v>
      </c>
      <c r="Y15" s="22">
        <v>6.1229885057471272</v>
      </c>
      <c r="AE15" s="19" t="s">
        <v>2584</v>
      </c>
      <c r="AF15" s="20">
        <v>31</v>
      </c>
      <c r="AL15" s="19" t="s">
        <v>3982</v>
      </c>
      <c r="AM15" s="22">
        <v>6.885714285714287</v>
      </c>
      <c r="AS15" s="19" t="s">
        <v>4500</v>
      </c>
      <c r="AT15" s="22">
        <v>4.286458333333333</v>
      </c>
      <c r="AZ15" s="19" t="s">
        <v>6383</v>
      </c>
      <c r="BA15" s="22">
        <v>5.7794117647058822</v>
      </c>
      <c r="BG15" s="19" t="s">
        <v>5489</v>
      </c>
      <c r="BH15" s="22">
        <v>6.7058823529411766</v>
      </c>
      <c r="BN15" s="19" t="s">
        <v>8428</v>
      </c>
      <c r="BO15" s="22">
        <v>6.3149700598802392</v>
      </c>
      <c r="BU15" s="19" t="s">
        <v>147</v>
      </c>
      <c r="BV15" s="22">
        <v>5.4464978902953574</v>
      </c>
      <c r="CB15" s="19" t="s">
        <v>4768</v>
      </c>
      <c r="CC15" s="22">
        <v>8.8000000000000007</v>
      </c>
      <c r="CI15" s="19" t="s">
        <v>798</v>
      </c>
      <c r="CJ15" s="22">
        <v>1.3333333333333333</v>
      </c>
      <c r="CP15" s="19" t="s">
        <v>1532</v>
      </c>
      <c r="CQ15" s="22">
        <v>6.2391304347826084</v>
      </c>
      <c r="CW15" s="19" t="s">
        <v>4900</v>
      </c>
      <c r="CX15" s="22">
        <v>7.406779661016949</v>
      </c>
      <c r="DD15" s="19" t="s">
        <v>3982</v>
      </c>
      <c r="DE15" s="22">
        <v>8.8095238095238102</v>
      </c>
      <c r="DK15" s="19" t="s">
        <v>4500</v>
      </c>
      <c r="DL15" s="22">
        <v>7.34375</v>
      </c>
      <c r="DR15" s="19" t="s">
        <v>2773</v>
      </c>
      <c r="DS15" s="22">
        <v>4.7878787878787881</v>
      </c>
      <c r="DY15" s="19" t="s">
        <v>5616</v>
      </c>
      <c r="DZ15" s="22">
        <v>5.7586206896551726</v>
      </c>
      <c r="EF15" s="19" t="s">
        <v>7640</v>
      </c>
      <c r="EG15" s="22">
        <v>3.3809523809523809</v>
      </c>
      <c r="EM15" s="19" t="s">
        <v>5616</v>
      </c>
      <c r="EN15" s="22">
        <v>2.6551724137931036</v>
      </c>
      <c r="ET15" s="19" t="s">
        <v>5215</v>
      </c>
      <c r="EU15" s="22">
        <v>6.9</v>
      </c>
      <c r="FA15" s="19" t="s">
        <v>7640</v>
      </c>
      <c r="FB15" s="22">
        <v>6.7619047619047619</v>
      </c>
      <c r="FH15" s="19" t="s">
        <v>3982</v>
      </c>
      <c r="FI15" s="22">
        <v>4.1904761904761907</v>
      </c>
      <c r="FO15" s="19" t="s">
        <v>5215</v>
      </c>
      <c r="FP15" s="22">
        <v>5.15</v>
      </c>
      <c r="FV15" s="19" t="s">
        <v>5489</v>
      </c>
      <c r="FW15" s="22">
        <v>6.7058823529411766</v>
      </c>
      <c r="GC15" s="19" t="s">
        <v>2584</v>
      </c>
      <c r="GD15" s="22">
        <v>3.5500000000000007</v>
      </c>
      <c r="GE15" s="22">
        <v>2.0986206896551725</v>
      </c>
      <c r="GK15" s="19" t="s">
        <v>2584</v>
      </c>
      <c r="GL15" s="31">
        <v>29</v>
      </c>
      <c r="GM15" s="31">
        <v>29</v>
      </c>
      <c r="GS15" s="19" t="s">
        <v>2584</v>
      </c>
      <c r="GT15" s="22">
        <v>25</v>
      </c>
      <c r="GU15" s="22">
        <v>10</v>
      </c>
      <c r="HA15" s="19" t="s">
        <v>2584</v>
      </c>
      <c r="HB15" s="22">
        <v>1.3</v>
      </c>
      <c r="HC15" s="22">
        <v>0.38</v>
      </c>
      <c r="HI15" s="19" t="s">
        <v>2584</v>
      </c>
      <c r="HJ15" s="22">
        <v>74.068965517241381</v>
      </c>
      <c r="HP15" s="19" t="s">
        <v>2584</v>
      </c>
      <c r="HQ15" s="31">
        <v>29</v>
      </c>
      <c r="HW15" s="19" t="s">
        <v>2584</v>
      </c>
      <c r="HX15" s="31">
        <v>90</v>
      </c>
      <c r="ID15" s="19" t="s">
        <v>2584</v>
      </c>
      <c r="IE15" s="31">
        <v>55</v>
      </c>
      <c r="IK15" s="19" t="s">
        <v>2584</v>
      </c>
      <c r="IL15" s="31">
        <v>5.84</v>
      </c>
      <c r="IR15" s="19" t="s">
        <v>2584</v>
      </c>
      <c r="IS15" s="31">
        <v>26</v>
      </c>
      <c r="IY15" s="19" t="s">
        <v>2584</v>
      </c>
      <c r="IZ15" s="31">
        <v>22</v>
      </c>
      <c r="JF15" s="19" t="s">
        <v>2584</v>
      </c>
      <c r="JG15" s="31">
        <v>0</v>
      </c>
      <c r="JM15" s="19" t="s">
        <v>8420</v>
      </c>
      <c r="JN15" s="22">
        <v>7.1052631578947372</v>
      </c>
      <c r="JT15" s="19" t="s">
        <v>147</v>
      </c>
      <c r="JU15" s="31">
        <v>7</v>
      </c>
      <c r="JV15" s="22">
        <v>4.9047619047619051</v>
      </c>
      <c r="KB15" s="19" t="s">
        <v>212</v>
      </c>
      <c r="KC15" s="22">
        <v>6.4333333333333336</v>
      </c>
      <c r="KI15" s="19" t="s">
        <v>114</v>
      </c>
      <c r="KJ15" s="22">
        <v>4.3</v>
      </c>
      <c r="KP15" s="117" t="s">
        <v>8817</v>
      </c>
      <c r="KQ15" s="118">
        <v>38</v>
      </c>
      <c r="KR15" s="118">
        <v>5.3500000000000014</v>
      </c>
      <c r="KX15" s="22">
        <v>10</v>
      </c>
      <c r="KY15" s="22">
        <v>3.5</v>
      </c>
      <c r="LE15" s="22">
        <v>84</v>
      </c>
      <c r="LL15" s="22">
        <v>60</v>
      </c>
      <c r="LS15" s="22">
        <v>2.9824561403508776</v>
      </c>
    </row>
    <row r="16" spans="1:344" x14ac:dyDescent="0.15">
      <c r="A16" s="19" t="s">
        <v>2584</v>
      </c>
      <c r="B16" s="20"/>
      <c r="C16" s="20">
        <v>31</v>
      </c>
      <c r="D16" s="20">
        <v>31</v>
      </c>
      <c r="J16" s="117" t="s">
        <v>8817</v>
      </c>
      <c r="K16" s="122">
        <v>835</v>
      </c>
      <c r="Q16" s="19" t="s">
        <v>4149</v>
      </c>
      <c r="R16" s="20">
        <v>21</v>
      </c>
      <c r="X16" s="19" t="s">
        <v>7866</v>
      </c>
      <c r="Y16" s="22">
        <v>6.0181818181818159</v>
      </c>
      <c r="AE16" s="19" t="s">
        <v>2773</v>
      </c>
      <c r="AF16" s="20">
        <v>33</v>
      </c>
      <c r="AL16" s="19" t="s">
        <v>2773</v>
      </c>
      <c r="AM16" s="22">
        <v>6.7818181818181831</v>
      </c>
      <c r="AS16" s="19" t="s">
        <v>5215</v>
      </c>
      <c r="AT16" s="22">
        <v>4.1833333333333345</v>
      </c>
      <c r="AZ16" s="19" t="s">
        <v>5852</v>
      </c>
      <c r="BA16" s="22">
        <v>5.5350877192982448</v>
      </c>
      <c r="BG16" s="19" t="s">
        <v>4150</v>
      </c>
      <c r="BH16" s="22">
        <v>6.45</v>
      </c>
      <c r="BN16" s="19" t="s">
        <v>8425</v>
      </c>
      <c r="BO16" s="22">
        <v>3.7976047904191619</v>
      </c>
      <c r="BU16" s="117" t="s">
        <v>8817</v>
      </c>
      <c r="BV16" s="118">
        <v>5.7089500998004024</v>
      </c>
      <c r="CB16" s="19" t="s">
        <v>6452</v>
      </c>
      <c r="CC16" s="22">
        <v>8.7666666666666675</v>
      </c>
      <c r="CI16" s="19" t="s">
        <v>2737</v>
      </c>
      <c r="CJ16" s="22">
        <v>1.4666666666666666</v>
      </c>
      <c r="CP16" s="19" t="s">
        <v>4150</v>
      </c>
      <c r="CQ16" s="22">
        <v>6.15</v>
      </c>
      <c r="CW16" s="19" t="s">
        <v>5215</v>
      </c>
      <c r="CX16" s="22">
        <v>7.35</v>
      </c>
      <c r="DD16" s="19" t="s">
        <v>31</v>
      </c>
      <c r="DE16" s="22">
        <v>8.7105263157894743</v>
      </c>
      <c r="DK16" s="19" t="s">
        <v>4900</v>
      </c>
      <c r="DL16" s="22">
        <v>7.3389830508474576</v>
      </c>
      <c r="DR16" s="19" t="s">
        <v>5489</v>
      </c>
      <c r="DS16" s="22">
        <v>4.6470588235294121</v>
      </c>
      <c r="DY16" s="19" t="s">
        <v>982</v>
      </c>
      <c r="DZ16" s="22">
        <v>5.1818181818181817</v>
      </c>
      <c r="EF16" s="19" t="s">
        <v>5489</v>
      </c>
      <c r="EG16" s="22">
        <v>3.2941176470588234</v>
      </c>
      <c r="EM16" s="19" t="s">
        <v>7160</v>
      </c>
      <c r="EN16" s="22">
        <v>2.0217391304347827</v>
      </c>
      <c r="ET16" s="19" t="s">
        <v>6383</v>
      </c>
      <c r="EU16" s="22">
        <v>6.8970588235294121</v>
      </c>
      <c r="FA16" s="19" t="s">
        <v>2773</v>
      </c>
      <c r="FB16" s="22">
        <v>6.7575757575757578</v>
      </c>
      <c r="FH16" s="19" t="s">
        <v>5489</v>
      </c>
      <c r="FI16" s="22">
        <v>4.1764705882352944</v>
      </c>
      <c r="FO16" s="19" t="s">
        <v>7866</v>
      </c>
      <c r="FP16" s="22">
        <v>5.1136363636363633</v>
      </c>
      <c r="FV16" s="19" t="s">
        <v>4150</v>
      </c>
      <c r="FW16" s="22">
        <v>6.45</v>
      </c>
      <c r="GC16" s="19" t="s">
        <v>2773</v>
      </c>
      <c r="GD16" s="22">
        <v>3.4719999999999995</v>
      </c>
      <c r="GE16" s="22">
        <v>1.7952380952380951</v>
      </c>
      <c r="GK16" s="19" t="s">
        <v>2773</v>
      </c>
      <c r="GL16" s="31">
        <v>25</v>
      </c>
      <c r="GM16" s="31">
        <v>21</v>
      </c>
      <c r="GS16" s="19" t="s">
        <v>2773</v>
      </c>
      <c r="GT16" s="22">
        <v>5</v>
      </c>
      <c r="GU16" s="22">
        <v>3.5</v>
      </c>
      <c r="HA16" s="19" t="s">
        <v>2773</v>
      </c>
      <c r="HB16" s="22">
        <v>1.6</v>
      </c>
      <c r="HC16" s="22">
        <v>0.6</v>
      </c>
      <c r="HI16" s="19" t="s">
        <v>2773</v>
      </c>
      <c r="HJ16" s="22">
        <v>62.058823529411768</v>
      </c>
      <c r="HP16" s="19" t="s">
        <v>2773</v>
      </c>
      <c r="HQ16" s="31">
        <v>17</v>
      </c>
      <c r="HW16" s="19" t="s">
        <v>2773</v>
      </c>
      <c r="HX16" s="31">
        <v>77</v>
      </c>
      <c r="ID16" s="19" t="s">
        <v>2773</v>
      </c>
      <c r="IE16" s="31">
        <v>38</v>
      </c>
      <c r="IK16" s="19" t="s">
        <v>2773</v>
      </c>
      <c r="IL16" s="31">
        <v>10.823529411764707</v>
      </c>
      <c r="IR16" s="19" t="s">
        <v>2773</v>
      </c>
      <c r="IS16" s="31">
        <v>17</v>
      </c>
      <c r="IY16" s="19" t="s">
        <v>2773</v>
      </c>
      <c r="IZ16" s="31">
        <v>60</v>
      </c>
      <c r="JF16" s="19" t="s">
        <v>2773</v>
      </c>
      <c r="JG16" s="31">
        <v>0</v>
      </c>
      <c r="JM16" s="19" t="s">
        <v>8421</v>
      </c>
      <c r="JN16" s="22">
        <v>8.7105263157894743</v>
      </c>
      <c r="JT16" s="117" t="s">
        <v>8817</v>
      </c>
      <c r="JU16" s="119">
        <v>38</v>
      </c>
      <c r="JV16" s="118">
        <v>5.35</v>
      </c>
      <c r="KB16" s="19" t="s">
        <v>137</v>
      </c>
      <c r="KC16" s="22">
        <v>6.3666666666666663</v>
      </c>
      <c r="KI16" s="19" t="s">
        <v>263</v>
      </c>
      <c r="KJ16" s="22">
        <v>4.4333333333333336</v>
      </c>
    </row>
    <row r="17" spans="1:332" x14ac:dyDescent="0.15">
      <c r="A17" s="19" t="s">
        <v>2773</v>
      </c>
      <c r="B17" s="20">
        <v>1</v>
      </c>
      <c r="C17" s="20">
        <v>33</v>
      </c>
      <c r="D17" s="20">
        <v>34</v>
      </c>
      <c r="Q17" s="19" t="s">
        <v>1303</v>
      </c>
      <c r="R17" s="20">
        <v>20</v>
      </c>
      <c r="X17" s="19" t="s">
        <v>5215</v>
      </c>
      <c r="Y17" s="22">
        <v>5.9233333333333329</v>
      </c>
      <c r="AE17" s="19" t="s">
        <v>3219</v>
      </c>
      <c r="AF17" s="20">
        <v>20</v>
      </c>
      <c r="AL17" s="19" t="s">
        <v>4900</v>
      </c>
      <c r="AM17" s="22">
        <v>6.6847457627118656</v>
      </c>
      <c r="AS17" s="19" t="s">
        <v>7866</v>
      </c>
      <c r="AT17" s="22">
        <v>3.670454545454545</v>
      </c>
      <c r="AZ17" s="19" t="s">
        <v>1532</v>
      </c>
      <c r="BA17" s="22">
        <v>5.4927536231884053</v>
      </c>
      <c r="BG17" s="19" t="s">
        <v>3982</v>
      </c>
      <c r="BH17" s="22">
        <v>6.4285714285714288</v>
      </c>
      <c r="BN17" s="19" t="s">
        <v>8426</v>
      </c>
      <c r="BO17" s="22">
        <v>4.7293413173652699</v>
      </c>
      <c r="CB17" s="19" t="s">
        <v>3297</v>
      </c>
      <c r="CC17" s="22">
        <v>8.6999999999999993</v>
      </c>
      <c r="CI17" s="19" t="s">
        <v>4466</v>
      </c>
      <c r="CJ17" s="22">
        <v>1.7333333333333334</v>
      </c>
      <c r="CP17" s="19" t="s">
        <v>2027</v>
      </c>
      <c r="CQ17" s="22">
        <v>6.0869565217391308</v>
      </c>
      <c r="CW17" s="19" t="s">
        <v>4150</v>
      </c>
      <c r="CX17" s="22">
        <v>7.35</v>
      </c>
      <c r="DD17" s="19" t="s">
        <v>2027</v>
      </c>
      <c r="DE17" s="22">
        <v>8.6739130434782616</v>
      </c>
      <c r="DK17" s="19" t="s">
        <v>1298</v>
      </c>
      <c r="DL17" s="22">
        <v>7.3</v>
      </c>
      <c r="DR17" s="19" t="s">
        <v>4150</v>
      </c>
      <c r="DS17" s="22">
        <v>4.5999999999999996</v>
      </c>
      <c r="DY17" s="19" t="s">
        <v>5489</v>
      </c>
      <c r="DZ17" s="22">
        <v>5</v>
      </c>
      <c r="EF17" s="19" t="s">
        <v>2773</v>
      </c>
      <c r="EG17" s="22">
        <v>3.1818181818181817</v>
      </c>
      <c r="EM17" s="19" t="s">
        <v>5987</v>
      </c>
      <c r="EN17" s="22">
        <v>1.8275862068965518</v>
      </c>
      <c r="ET17" s="19" t="s">
        <v>1532</v>
      </c>
      <c r="EU17" s="22">
        <v>6.6956521739130439</v>
      </c>
      <c r="FA17" s="19" t="s">
        <v>4150</v>
      </c>
      <c r="FB17" s="22">
        <v>6.75</v>
      </c>
      <c r="FH17" s="19" t="s">
        <v>1532</v>
      </c>
      <c r="FI17" s="22">
        <v>4.0217391304347823</v>
      </c>
      <c r="FO17" s="19" t="s">
        <v>3219</v>
      </c>
      <c r="FP17" s="22">
        <v>5</v>
      </c>
      <c r="FV17" s="19" t="s">
        <v>3982</v>
      </c>
      <c r="FW17" s="22">
        <v>6.4285714285714288</v>
      </c>
      <c r="GC17" s="19" t="s">
        <v>3219</v>
      </c>
      <c r="GD17" s="22">
        <v>3.3860000000000001</v>
      </c>
      <c r="GE17" s="22">
        <v>2.1514999999999995</v>
      </c>
      <c r="GK17" s="19" t="s">
        <v>3219</v>
      </c>
      <c r="GL17" s="31">
        <v>20</v>
      </c>
      <c r="GM17" s="31">
        <v>20</v>
      </c>
      <c r="GS17" s="19" t="s">
        <v>3219</v>
      </c>
      <c r="GT17" s="22">
        <v>6</v>
      </c>
      <c r="GU17" s="22">
        <v>5.16</v>
      </c>
      <c r="HA17" s="19" t="s">
        <v>3219</v>
      </c>
      <c r="HB17" s="22">
        <v>1.8</v>
      </c>
      <c r="HC17" s="22">
        <v>0.45</v>
      </c>
      <c r="HI17" s="19" t="s">
        <v>3219</v>
      </c>
      <c r="HJ17" s="22">
        <v>77.166666666666671</v>
      </c>
      <c r="HP17" s="19" t="s">
        <v>3219</v>
      </c>
      <c r="HQ17" s="31">
        <v>18</v>
      </c>
      <c r="HW17" s="19" t="s">
        <v>3219</v>
      </c>
      <c r="HX17" s="31">
        <v>89</v>
      </c>
      <c r="ID17" s="19" t="s">
        <v>3219</v>
      </c>
      <c r="IE17" s="31">
        <v>68</v>
      </c>
      <c r="IK17" s="19" t="s">
        <v>3219</v>
      </c>
      <c r="IL17" s="31">
        <v>4.0999999999999996</v>
      </c>
      <c r="IR17" s="19" t="s">
        <v>3219</v>
      </c>
      <c r="IS17" s="31">
        <v>20</v>
      </c>
      <c r="IY17" s="19" t="s">
        <v>3219</v>
      </c>
      <c r="IZ17" s="31">
        <v>15</v>
      </c>
      <c r="JF17" s="19" t="s">
        <v>3219</v>
      </c>
      <c r="JG17" s="31">
        <v>0</v>
      </c>
      <c r="JM17" s="19" t="s">
        <v>8419</v>
      </c>
      <c r="JN17" s="22">
        <v>5.8421052631578947</v>
      </c>
      <c r="KB17" s="19" t="s">
        <v>148</v>
      </c>
      <c r="KC17" s="22">
        <v>6.2333333333333334</v>
      </c>
      <c r="KI17" s="19" t="s">
        <v>156</v>
      </c>
      <c r="KJ17" s="22">
        <v>4.4666666666666668</v>
      </c>
    </row>
    <row r="18" spans="1:332" x14ac:dyDescent="0.15">
      <c r="A18" s="19" t="s">
        <v>3219</v>
      </c>
      <c r="B18" s="20"/>
      <c r="C18" s="20">
        <v>20</v>
      </c>
      <c r="D18" s="20">
        <v>20</v>
      </c>
      <c r="Q18" s="19" t="s">
        <v>7370</v>
      </c>
      <c r="R18" s="20">
        <v>20</v>
      </c>
      <c r="X18" s="19" t="s">
        <v>7640</v>
      </c>
      <c r="Y18" s="22">
        <v>5.8412698412698418</v>
      </c>
      <c r="AE18" s="19" t="s">
        <v>3497</v>
      </c>
      <c r="AF18" s="20">
        <v>20</v>
      </c>
      <c r="AL18" s="19" t="s">
        <v>1298</v>
      </c>
      <c r="AM18" s="22">
        <v>6.6400000000000006</v>
      </c>
      <c r="AS18" s="19" t="s">
        <v>5852</v>
      </c>
      <c r="AT18" s="22">
        <v>3.6315789473684212</v>
      </c>
      <c r="AZ18" s="19" t="s">
        <v>3982</v>
      </c>
      <c r="BA18" s="22">
        <v>5.3968253968253963</v>
      </c>
      <c r="BG18" s="19" t="s">
        <v>4900</v>
      </c>
      <c r="BH18" s="22">
        <v>6.3559322033898304</v>
      </c>
      <c r="BN18" s="19" t="s">
        <v>8427</v>
      </c>
      <c r="BO18" s="22">
        <v>6.1257485029940124</v>
      </c>
      <c r="CB18" s="19" t="s">
        <v>5247</v>
      </c>
      <c r="CC18" s="22">
        <v>8.6</v>
      </c>
      <c r="CI18" s="19" t="s">
        <v>5983</v>
      </c>
      <c r="CJ18" s="22">
        <v>1.9333333333333333</v>
      </c>
      <c r="CP18" s="19" t="s">
        <v>5215</v>
      </c>
      <c r="CQ18" s="22">
        <v>6.05</v>
      </c>
      <c r="CW18" s="19" t="s">
        <v>2027</v>
      </c>
      <c r="CX18" s="22">
        <v>7.3043478260869561</v>
      </c>
      <c r="DD18" s="19" t="s">
        <v>7866</v>
      </c>
      <c r="DE18" s="22">
        <v>8.5227272727272734</v>
      </c>
      <c r="DK18" s="19" t="s">
        <v>1565</v>
      </c>
      <c r="DL18" s="22">
        <v>7.1875</v>
      </c>
      <c r="DR18" s="19" t="s">
        <v>3219</v>
      </c>
      <c r="DS18" s="22">
        <v>4.3499999999999996</v>
      </c>
      <c r="DY18" s="19" t="s">
        <v>4437</v>
      </c>
      <c r="DZ18" s="22">
        <v>4.75</v>
      </c>
      <c r="EF18" s="19" t="s">
        <v>546</v>
      </c>
      <c r="EG18" s="22">
        <v>2.189189189189189</v>
      </c>
      <c r="EM18" s="19" t="s">
        <v>4437</v>
      </c>
      <c r="EN18" s="22">
        <v>1.75</v>
      </c>
      <c r="ET18" s="19" t="s">
        <v>2360</v>
      </c>
      <c r="EU18" s="22">
        <v>6.65</v>
      </c>
      <c r="FA18" s="19" t="s">
        <v>4900</v>
      </c>
      <c r="FB18" s="22">
        <v>6.7288135593220337</v>
      </c>
      <c r="FH18" s="19" t="s">
        <v>982</v>
      </c>
      <c r="FI18" s="22">
        <v>4</v>
      </c>
      <c r="FO18" s="19" t="s">
        <v>3497</v>
      </c>
      <c r="FP18" s="22">
        <v>4.9000000000000004</v>
      </c>
      <c r="FV18" s="19" t="s">
        <v>4900</v>
      </c>
      <c r="FW18" s="22">
        <v>6.3559322033898304</v>
      </c>
      <c r="GC18" s="19" t="s">
        <v>3497</v>
      </c>
      <c r="GD18" s="22">
        <v>3.0735000000000001</v>
      </c>
      <c r="GE18" s="22">
        <v>1.6905263157894732</v>
      </c>
      <c r="GK18" s="19" t="s">
        <v>3497</v>
      </c>
      <c r="GL18" s="31">
        <v>20</v>
      </c>
      <c r="GM18" s="31">
        <v>19</v>
      </c>
      <c r="GS18" s="19" t="s">
        <v>3497</v>
      </c>
      <c r="GT18" s="22">
        <v>7.7</v>
      </c>
      <c r="GU18" s="22">
        <v>3.45</v>
      </c>
      <c r="HA18" s="19" t="s">
        <v>3497</v>
      </c>
      <c r="HB18" s="22">
        <v>1.5</v>
      </c>
      <c r="HC18" s="22">
        <v>0.8</v>
      </c>
      <c r="HI18" s="19" t="s">
        <v>3497</v>
      </c>
      <c r="HJ18" s="22">
        <v>57.55</v>
      </c>
      <c r="HP18" s="19" t="s">
        <v>3497</v>
      </c>
      <c r="HQ18" s="31">
        <v>20</v>
      </c>
      <c r="HW18" s="19" t="s">
        <v>3497</v>
      </c>
      <c r="HX18" s="31">
        <v>63</v>
      </c>
      <c r="ID18" s="19" t="s">
        <v>3497</v>
      </c>
      <c r="IE18" s="31">
        <v>48</v>
      </c>
      <c r="IK18" s="19" t="s">
        <v>3497</v>
      </c>
      <c r="IL18" s="31">
        <v>9.2777777777777786</v>
      </c>
      <c r="IR18" s="19" t="s">
        <v>3497</v>
      </c>
      <c r="IS18" s="31">
        <v>18</v>
      </c>
      <c r="IY18" s="19" t="s">
        <v>3497</v>
      </c>
      <c r="IZ18" s="31">
        <v>28</v>
      </c>
      <c r="JF18" s="19" t="s">
        <v>3497</v>
      </c>
      <c r="JG18" s="31">
        <v>0</v>
      </c>
      <c r="JM18" s="19" t="s">
        <v>8422</v>
      </c>
      <c r="JN18" s="22">
        <v>4.1315789473684212</v>
      </c>
      <c r="KB18" s="19" t="s">
        <v>179</v>
      </c>
      <c r="KC18" s="22">
        <v>6.166666666666667</v>
      </c>
      <c r="KI18" s="19" t="s">
        <v>126</v>
      </c>
      <c r="KJ18" s="22">
        <v>4.5333333333333332</v>
      </c>
    </row>
    <row r="19" spans="1:332" x14ac:dyDescent="0.15">
      <c r="A19" s="19" t="s">
        <v>3497</v>
      </c>
      <c r="B19" s="20"/>
      <c r="C19" s="20">
        <v>20</v>
      </c>
      <c r="D19" s="20">
        <v>20</v>
      </c>
      <c r="Q19" s="19" t="s">
        <v>3237</v>
      </c>
      <c r="R19" s="20">
        <v>20</v>
      </c>
      <c r="X19" s="19" t="s">
        <v>4150</v>
      </c>
      <c r="Y19" s="22">
        <v>5.7766666666666664</v>
      </c>
      <c r="AE19" s="19" t="s">
        <v>3749</v>
      </c>
      <c r="AF19" s="20">
        <v>21</v>
      </c>
      <c r="AL19" s="19" t="s">
        <v>5215</v>
      </c>
      <c r="AM19" s="22">
        <v>6.62</v>
      </c>
      <c r="AS19" s="19" t="s">
        <v>1565</v>
      </c>
      <c r="AT19" s="22">
        <v>3.5833333333333339</v>
      </c>
      <c r="AZ19" s="19" t="s">
        <v>7866</v>
      </c>
      <c r="BA19" s="22">
        <v>5.3522727272727275</v>
      </c>
      <c r="BG19" s="19" t="s">
        <v>5215</v>
      </c>
      <c r="BH19" s="22">
        <v>6.1</v>
      </c>
      <c r="CB19" s="19" t="s">
        <v>1941</v>
      </c>
      <c r="CC19" s="22">
        <v>8.5333333333333332</v>
      </c>
      <c r="CI19" s="19" t="s">
        <v>5528</v>
      </c>
      <c r="CJ19" s="22">
        <v>2.0666666666666669</v>
      </c>
      <c r="CP19" s="19" t="s">
        <v>2584</v>
      </c>
      <c r="CQ19" s="22">
        <v>6</v>
      </c>
      <c r="CW19" s="19" t="s">
        <v>5616</v>
      </c>
      <c r="CX19" s="22">
        <v>7.2758620689655169</v>
      </c>
      <c r="DD19" s="19" t="s">
        <v>2773</v>
      </c>
      <c r="DE19" s="22">
        <v>8.5151515151515156</v>
      </c>
      <c r="DK19" s="19" t="s">
        <v>5215</v>
      </c>
      <c r="DL19" s="22">
        <v>7</v>
      </c>
      <c r="DR19" s="19" t="s">
        <v>5987</v>
      </c>
      <c r="DS19" s="22">
        <v>4.2413793103448274</v>
      </c>
      <c r="DY19" s="19" t="s">
        <v>5215</v>
      </c>
      <c r="DZ19" s="22">
        <v>4.7</v>
      </c>
      <c r="EF19" s="19" t="s">
        <v>5852</v>
      </c>
      <c r="EG19" s="22">
        <v>2.1578947368421053</v>
      </c>
      <c r="EM19" s="19" t="s">
        <v>3982</v>
      </c>
      <c r="EN19" s="22">
        <v>1.6666666666666667</v>
      </c>
      <c r="ET19" s="19" t="s">
        <v>7866</v>
      </c>
      <c r="EU19" s="22">
        <v>6.0227272727272725</v>
      </c>
      <c r="FA19" s="19" t="s">
        <v>1532</v>
      </c>
      <c r="FB19" s="22">
        <v>6.4565217391304346</v>
      </c>
      <c r="FH19" s="19" t="s">
        <v>7640</v>
      </c>
      <c r="FI19" s="22">
        <v>3.8571428571428572</v>
      </c>
      <c r="FO19" s="19" t="s">
        <v>31</v>
      </c>
      <c r="FP19" s="22">
        <v>4.8947368421052628</v>
      </c>
      <c r="FV19" s="19" t="s">
        <v>5215</v>
      </c>
      <c r="FW19" s="22">
        <v>6.1</v>
      </c>
      <c r="GC19" s="19" t="s">
        <v>3749</v>
      </c>
      <c r="GD19" s="22">
        <v>3.9409999999999998</v>
      </c>
      <c r="GE19" s="22">
        <v>2.2906249999999999</v>
      </c>
      <c r="GK19" s="19" t="s">
        <v>3749</v>
      </c>
      <c r="GL19" s="31">
        <v>20</v>
      </c>
      <c r="GM19" s="31">
        <v>16</v>
      </c>
      <c r="GS19" s="19" t="s">
        <v>3749</v>
      </c>
      <c r="GT19" s="22">
        <v>11.5</v>
      </c>
      <c r="GU19" s="22">
        <v>5</v>
      </c>
      <c r="HA19" s="19" t="s">
        <v>3749</v>
      </c>
      <c r="HB19" s="22">
        <v>0.9</v>
      </c>
      <c r="HC19" s="22">
        <v>0.9</v>
      </c>
      <c r="HI19" s="19" t="s">
        <v>3749</v>
      </c>
      <c r="HJ19" s="22">
        <v>71.615384615384613</v>
      </c>
      <c r="HP19" s="19" t="s">
        <v>3749</v>
      </c>
      <c r="HQ19" s="31">
        <v>13</v>
      </c>
      <c r="HW19" s="19" t="s">
        <v>3749</v>
      </c>
      <c r="HX19" s="31">
        <v>86</v>
      </c>
      <c r="ID19" s="19" t="s">
        <v>3749</v>
      </c>
      <c r="IE19" s="31">
        <v>53</v>
      </c>
      <c r="IK19" s="19" t="s">
        <v>3749</v>
      </c>
      <c r="IL19" s="31">
        <v>12.933333333333334</v>
      </c>
      <c r="IR19" s="19" t="s">
        <v>3749</v>
      </c>
      <c r="IS19" s="31">
        <v>15</v>
      </c>
      <c r="IY19" s="19" t="s">
        <v>3749</v>
      </c>
      <c r="IZ19" s="31">
        <v>100</v>
      </c>
      <c r="JF19" s="19" t="s">
        <v>3749</v>
      </c>
      <c r="JG19" s="31">
        <v>0</v>
      </c>
      <c r="JM19" s="19" t="s">
        <v>8418</v>
      </c>
      <c r="JN19" s="22">
        <v>4.2368421052631575</v>
      </c>
      <c r="KB19" s="19" t="s">
        <v>422</v>
      </c>
      <c r="KC19" s="22">
        <v>6.0333333333333332</v>
      </c>
      <c r="KI19" s="19" t="s">
        <v>101</v>
      </c>
      <c r="KJ19" s="22">
        <v>4.666666666666667</v>
      </c>
    </row>
    <row r="20" spans="1:332" x14ac:dyDescent="0.15">
      <c r="A20" s="19" t="s">
        <v>3749</v>
      </c>
      <c r="B20" s="20"/>
      <c r="C20" s="20">
        <v>21</v>
      </c>
      <c r="D20" s="20">
        <v>21</v>
      </c>
      <c r="J20" s="115" t="s">
        <v>1</v>
      </c>
      <c r="K20" s="115" t="s">
        <v>29</v>
      </c>
      <c r="Q20" s="19" t="s">
        <v>5214</v>
      </c>
      <c r="R20" s="20">
        <v>20</v>
      </c>
      <c r="X20" s="19" t="s">
        <v>3982</v>
      </c>
      <c r="Y20" s="22">
        <v>5.7142857142857144</v>
      </c>
      <c r="AE20" s="19" t="s">
        <v>3982</v>
      </c>
      <c r="AF20" s="20">
        <v>21</v>
      </c>
      <c r="AL20" s="19" t="s">
        <v>4437</v>
      </c>
      <c r="AM20" s="22">
        <v>6.4416666666666655</v>
      </c>
      <c r="AS20" s="19" t="s">
        <v>1298</v>
      </c>
      <c r="AT20" s="22">
        <v>3.4166666666666665</v>
      </c>
      <c r="AZ20" s="19" t="s">
        <v>3219</v>
      </c>
      <c r="BA20" s="22">
        <v>5.3</v>
      </c>
      <c r="BG20" s="19" t="s">
        <v>3749</v>
      </c>
      <c r="BH20" s="22">
        <v>6.0952380952380949</v>
      </c>
      <c r="BU20" s="115" t="s">
        <v>1</v>
      </c>
      <c r="BV20" s="115" t="s">
        <v>29</v>
      </c>
      <c r="CB20" s="19" t="s">
        <v>1133</v>
      </c>
      <c r="CC20" s="22">
        <v>8.5333333333333332</v>
      </c>
      <c r="CI20" s="19" t="s">
        <v>5515</v>
      </c>
      <c r="CJ20" s="22">
        <v>2.1333333333333333</v>
      </c>
      <c r="CP20" s="19" t="s">
        <v>1298</v>
      </c>
      <c r="CQ20" s="22">
        <v>5.8</v>
      </c>
      <c r="CW20" s="19" t="s">
        <v>31</v>
      </c>
      <c r="CX20" s="22">
        <v>7.1052631578947372</v>
      </c>
      <c r="DD20" s="19" t="s">
        <v>3219</v>
      </c>
      <c r="DE20" s="22">
        <v>8.4499999999999993</v>
      </c>
      <c r="DK20" s="19" t="s">
        <v>4150</v>
      </c>
      <c r="DL20" s="22">
        <v>6.8</v>
      </c>
      <c r="DR20" s="19" t="s">
        <v>7640</v>
      </c>
      <c r="DS20" s="22">
        <v>4.1904761904761907</v>
      </c>
      <c r="DY20" s="19" t="s">
        <v>5852</v>
      </c>
      <c r="DZ20" s="22">
        <v>4.6315789473684212</v>
      </c>
      <c r="EF20" s="19" t="s">
        <v>3497</v>
      </c>
      <c r="EG20" s="22">
        <v>2.15</v>
      </c>
      <c r="EM20" s="19" t="s">
        <v>3219</v>
      </c>
      <c r="EN20" s="22">
        <v>1.65</v>
      </c>
      <c r="ET20" s="19" t="s">
        <v>4900</v>
      </c>
      <c r="EU20" s="22">
        <v>5.9491525423728815</v>
      </c>
      <c r="FA20" s="19" t="s">
        <v>5215</v>
      </c>
      <c r="FB20" s="22">
        <v>6.25</v>
      </c>
      <c r="FH20" s="19" t="s">
        <v>6383</v>
      </c>
      <c r="FI20" s="22">
        <v>3.7941176470588234</v>
      </c>
      <c r="FO20" s="19" t="s">
        <v>5616</v>
      </c>
      <c r="FP20" s="22">
        <v>4.6896551724137927</v>
      </c>
      <c r="FV20" s="19" t="s">
        <v>3749</v>
      </c>
      <c r="FW20" s="22">
        <v>6.0952380952380949</v>
      </c>
      <c r="GC20" s="19" t="s">
        <v>3982</v>
      </c>
      <c r="GD20" s="22">
        <v>1.6406666666666667</v>
      </c>
      <c r="GE20" s="22">
        <v>1.6406666666666667</v>
      </c>
      <c r="GK20" s="19" t="s">
        <v>3982</v>
      </c>
      <c r="GL20" s="31">
        <v>15</v>
      </c>
      <c r="GM20" s="31">
        <v>15</v>
      </c>
      <c r="GS20" s="19" t="s">
        <v>3982</v>
      </c>
      <c r="GT20" s="22">
        <v>3</v>
      </c>
      <c r="GU20" s="22">
        <v>3</v>
      </c>
      <c r="HA20" s="19" t="s">
        <v>3982</v>
      </c>
      <c r="HB20" s="22">
        <v>0.82</v>
      </c>
      <c r="HC20" s="22">
        <v>0.82</v>
      </c>
      <c r="HI20" s="19" t="s">
        <v>3982</v>
      </c>
      <c r="HJ20" s="22"/>
      <c r="HP20" s="19" t="s">
        <v>3982</v>
      </c>
      <c r="HQ20" s="31"/>
      <c r="HW20" s="19" t="s">
        <v>3982</v>
      </c>
      <c r="HX20" s="31"/>
      <c r="ID20" s="19" t="s">
        <v>3982</v>
      </c>
      <c r="IE20" s="31"/>
      <c r="IK20" s="19" t="s">
        <v>3982</v>
      </c>
      <c r="IL20" s="31">
        <v>5.666666666666667</v>
      </c>
      <c r="IR20" s="19" t="s">
        <v>3982</v>
      </c>
      <c r="IS20" s="31">
        <v>9</v>
      </c>
      <c r="IY20" s="19" t="s">
        <v>3982</v>
      </c>
      <c r="IZ20" s="31">
        <v>12</v>
      </c>
      <c r="JF20" s="19" t="s">
        <v>3982</v>
      </c>
      <c r="JG20" s="31">
        <v>2</v>
      </c>
      <c r="JM20" s="19" t="s">
        <v>8423</v>
      </c>
      <c r="JN20" s="22">
        <v>0.92105263157894735</v>
      </c>
      <c r="KB20" s="19" t="s">
        <v>350</v>
      </c>
      <c r="KC20" s="22">
        <v>5.7</v>
      </c>
      <c r="KI20" s="19" t="s">
        <v>34</v>
      </c>
      <c r="KJ20" s="22">
        <v>4.666666666666667</v>
      </c>
      <c r="KX20" s="18" t="s">
        <v>1</v>
      </c>
      <c r="KY20" t="s">
        <v>29</v>
      </c>
      <c r="LE20" s="18" t="s">
        <v>1</v>
      </c>
      <c r="LF20" t="s">
        <v>29</v>
      </c>
      <c r="LL20" s="18" t="s">
        <v>1</v>
      </c>
      <c r="LM20" t="s">
        <v>29</v>
      </c>
      <c r="LS20" s="18" t="s">
        <v>1</v>
      </c>
      <c r="LT20" t="s">
        <v>29</v>
      </c>
    </row>
    <row r="21" spans="1:332" x14ac:dyDescent="0.15">
      <c r="A21" s="19" t="s">
        <v>3982</v>
      </c>
      <c r="B21" s="20">
        <v>8</v>
      </c>
      <c r="C21" s="20">
        <v>21</v>
      </c>
      <c r="D21" s="20">
        <v>29</v>
      </c>
      <c r="Q21" s="19" t="s">
        <v>2755</v>
      </c>
      <c r="R21" s="20">
        <v>17</v>
      </c>
      <c r="X21" s="19" t="s">
        <v>4437</v>
      </c>
      <c r="Y21" s="22">
        <v>5.4638888888888886</v>
      </c>
      <c r="AE21" s="19" t="s">
        <v>4150</v>
      </c>
      <c r="AF21" s="20">
        <v>20</v>
      </c>
      <c r="AL21" s="19" t="s">
        <v>4150</v>
      </c>
      <c r="AM21" s="22">
        <v>6.44</v>
      </c>
      <c r="AS21" s="19" t="s">
        <v>4437</v>
      </c>
      <c r="AT21" s="22">
        <v>3.3055555555555549</v>
      </c>
      <c r="AZ21" s="19" t="s">
        <v>31</v>
      </c>
      <c r="BA21" s="22">
        <v>5.2675438596491233</v>
      </c>
      <c r="BG21" s="19" t="s">
        <v>7640</v>
      </c>
      <c r="BH21" s="22">
        <v>6.0476190476190474</v>
      </c>
      <c r="CB21" s="19" t="s">
        <v>1153</v>
      </c>
      <c r="CC21" s="22">
        <v>8.5333333333333332</v>
      </c>
      <c r="CI21" s="19" t="s">
        <v>5924</v>
      </c>
      <c r="CJ21" s="22">
        <v>2.1333333333333333</v>
      </c>
      <c r="CP21" s="19" t="s">
        <v>4900</v>
      </c>
      <c r="CQ21" s="22">
        <v>5.7627118644067794</v>
      </c>
      <c r="CW21" s="19" t="s">
        <v>1532</v>
      </c>
      <c r="CX21" s="22">
        <v>6.9782608695652177</v>
      </c>
      <c r="DD21" s="19" t="s">
        <v>4437</v>
      </c>
      <c r="DE21" s="22">
        <v>8.375</v>
      </c>
      <c r="DK21" s="19" t="s">
        <v>3749</v>
      </c>
      <c r="DL21" s="22">
        <v>6.666666666666667</v>
      </c>
      <c r="DR21" s="19" t="s">
        <v>4437</v>
      </c>
      <c r="DS21" s="22">
        <v>4.166666666666667</v>
      </c>
      <c r="DY21" s="19" t="s">
        <v>4150</v>
      </c>
      <c r="DZ21" s="22">
        <v>4.4000000000000004</v>
      </c>
      <c r="EF21" s="19" t="s">
        <v>4437</v>
      </c>
      <c r="EG21" s="22">
        <v>1.9166666666666667</v>
      </c>
      <c r="EM21" s="19" t="s">
        <v>7866</v>
      </c>
      <c r="EN21" s="22">
        <v>1.5</v>
      </c>
      <c r="ET21" s="19" t="s">
        <v>7160</v>
      </c>
      <c r="EU21" s="22">
        <v>5.9130434782608692</v>
      </c>
      <c r="FA21" s="19" t="s">
        <v>6383</v>
      </c>
      <c r="FB21" s="22">
        <v>6.2058823529411766</v>
      </c>
      <c r="FH21" s="19" t="s">
        <v>3749</v>
      </c>
      <c r="FI21" s="22">
        <v>3.7142857142857144</v>
      </c>
      <c r="FO21" s="19" t="s">
        <v>2360</v>
      </c>
      <c r="FP21" s="22">
        <v>4.55</v>
      </c>
      <c r="FV21" s="19" t="s">
        <v>7640</v>
      </c>
      <c r="FW21" s="22">
        <v>6.0476190476190474</v>
      </c>
      <c r="GC21" s="19" t="s">
        <v>4150</v>
      </c>
      <c r="GD21" s="22">
        <v>2.4999999999999996</v>
      </c>
      <c r="GE21" s="22">
        <v>1.8450000000000002</v>
      </c>
      <c r="GK21" s="19" t="s">
        <v>4150</v>
      </c>
      <c r="GL21" s="31">
        <v>20</v>
      </c>
      <c r="GM21" s="31">
        <v>20</v>
      </c>
      <c r="GS21" s="19" t="s">
        <v>4150</v>
      </c>
      <c r="GT21" s="22">
        <v>4.0999999999999996</v>
      </c>
      <c r="GU21" s="22">
        <v>3</v>
      </c>
      <c r="HA21" s="19" t="s">
        <v>4150</v>
      </c>
      <c r="HB21" s="22">
        <v>1.4</v>
      </c>
      <c r="HC21" s="22">
        <v>1</v>
      </c>
      <c r="HI21" s="19" t="s">
        <v>4150</v>
      </c>
      <c r="HJ21" s="22">
        <v>68.736842105263165</v>
      </c>
      <c r="HP21" s="19" t="s">
        <v>4150</v>
      </c>
      <c r="HQ21" s="31">
        <v>19</v>
      </c>
      <c r="HW21" s="19" t="s">
        <v>4150</v>
      </c>
      <c r="HX21" s="31">
        <v>82</v>
      </c>
      <c r="ID21" s="19" t="s">
        <v>4150</v>
      </c>
      <c r="IE21" s="31">
        <v>59</v>
      </c>
      <c r="IK21" s="19" t="s">
        <v>4150</v>
      </c>
      <c r="IL21" s="31">
        <v>38.5</v>
      </c>
      <c r="IR21" s="19" t="s">
        <v>4150</v>
      </c>
      <c r="IS21" s="31">
        <v>20</v>
      </c>
      <c r="IY21" s="19" t="s">
        <v>4150</v>
      </c>
      <c r="IZ21" s="31">
        <v>200</v>
      </c>
      <c r="JF21" s="19" t="s">
        <v>4150</v>
      </c>
      <c r="JG21" s="31">
        <v>3</v>
      </c>
      <c r="JM21" s="19" t="s">
        <v>8424</v>
      </c>
      <c r="JN21" s="22">
        <v>3.3421052631578947</v>
      </c>
      <c r="JT21" s="18" t="s">
        <v>1</v>
      </c>
      <c r="JU21" t="s">
        <v>29</v>
      </c>
      <c r="KB21" s="19" t="s">
        <v>477</v>
      </c>
      <c r="KC21" s="22">
        <v>5.7</v>
      </c>
      <c r="KI21" s="19" t="s">
        <v>84</v>
      </c>
      <c r="KJ21" s="22">
        <v>4.8</v>
      </c>
      <c r="KX21" s="18" t="s">
        <v>3</v>
      </c>
      <c r="KY21" t="s">
        <v>31</v>
      </c>
      <c r="LE21" s="18" t="s">
        <v>3</v>
      </c>
      <c r="LF21" t="s">
        <v>31</v>
      </c>
      <c r="LL21" s="18" t="s">
        <v>3</v>
      </c>
      <c r="LM21" t="s">
        <v>31</v>
      </c>
      <c r="LS21" s="18" t="s">
        <v>3</v>
      </c>
      <c r="LT21" t="s">
        <v>31</v>
      </c>
    </row>
    <row r="22" spans="1:332" x14ac:dyDescent="0.15">
      <c r="A22" s="19" t="s">
        <v>4150</v>
      </c>
      <c r="B22" s="20">
        <v>1</v>
      </c>
      <c r="C22" s="20">
        <v>20</v>
      </c>
      <c r="D22" s="20">
        <v>21</v>
      </c>
      <c r="J22" s="116" t="s">
        <v>8816</v>
      </c>
      <c r="K22" s="116" t="s">
        <v>7863</v>
      </c>
      <c r="L22" s="18"/>
      <c r="M22" s="18"/>
      <c r="N22" s="18"/>
      <c r="O22" s="18"/>
      <c r="P22" s="18"/>
      <c r="Q22" s="19" t="s">
        <v>5488</v>
      </c>
      <c r="R22" s="20">
        <v>17</v>
      </c>
      <c r="X22" s="19" t="s">
        <v>31</v>
      </c>
      <c r="Y22" s="22">
        <v>5.3499999999999979</v>
      </c>
      <c r="AE22" s="19" t="s">
        <v>4437</v>
      </c>
      <c r="AF22" s="20">
        <v>24</v>
      </c>
      <c r="AL22" s="19" t="s">
        <v>31</v>
      </c>
      <c r="AM22" s="22">
        <v>6.2631578947368434</v>
      </c>
      <c r="AS22" s="19" t="s">
        <v>31</v>
      </c>
      <c r="AT22" s="22">
        <v>2.9824561403508776</v>
      </c>
      <c r="AZ22" s="19" t="s">
        <v>4437</v>
      </c>
      <c r="BA22" s="22">
        <v>5.1388888888888893</v>
      </c>
      <c r="BG22" s="19" t="s">
        <v>7160</v>
      </c>
      <c r="BH22" s="22">
        <v>6</v>
      </c>
      <c r="BU22" s="116" t="s">
        <v>8816</v>
      </c>
      <c r="BV22" s="116" t="s">
        <v>8402</v>
      </c>
      <c r="CB22" s="19" t="s">
        <v>1556</v>
      </c>
      <c r="CC22" s="22">
        <v>8.5333333333333332</v>
      </c>
      <c r="CI22" s="19" t="s">
        <v>3759</v>
      </c>
      <c r="CJ22" s="22">
        <v>2.1333333333333333</v>
      </c>
      <c r="CP22" s="19" t="s">
        <v>31</v>
      </c>
      <c r="CQ22" s="22">
        <v>5.5263157894736841</v>
      </c>
      <c r="CW22" s="19" t="s">
        <v>5987</v>
      </c>
      <c r="CX22" s="22">
        <v>6.931034482758621</v>
      </c>
      <c r="DD22" s="19" t="s">
        <v>7160</v>
      </c>
      <c r="DE22" s="22">
        <v>8.2608695652173907</v>
      </c>
      <c r="DK22" s="19" t="s">
        <v>3219</v>
      </c>
      <c r="DL22" s="22">
        <v>6.55</v>
      </c>
      <c r="DR22" s="19" t="s">
        <v>31</v>
      </c>
      <c r="DS22" s="22">
        <v>4.1315789473684212</v>
      </c>
      <c r="DY22" s="19" t="s">
        <v>7866</v>
      </c>
      <c r="DZ22" s="22">
        <v>4.3409090909090908</v>
      </c>
      <c r="EF22" s="19" t="s">
        <v>5987</v>
      </c>
      <c r="EG22" s="22">
        <v>1.896551724137931</v>
      </c>
      <c r="EM22" s="19" t="s">
        <v>546</v>
      </c>
      <c r="EN22" s="22">
        <v>1.4864864864864864</v>
      </c>
      <c r="ET22" s="19" t="s">
        <v>3749</v>
      </c>
      <c r="EU22" s="22">
        <v>5.8095238095238093</v>
      </c>
      <c r="FA22" s="19" t="s">
        <v>3982</v>
      </c>
      <c r="FB22" s="22">
        <v>6.1904761904761907</v>
      </c>
      <c r="FH22" s="19" t="s">
        <v>5616</v>
      </c>
      <c r="FI22" s="22">
        <v>3.6551724137931036</v>
      </c>
      <c r="FO22" s="19" t="s">
        <v>1532</v>
      </c>
      <c r="FP22" s="22">
        <v>4.5434782608695654</v>
      </c>
      <c r="FV22" s="19" t="s">
        <v>7160</v>
      </c>
      <c r="FW22" s="22">
        <v>6</v>
      </c>
      <c r="GC22" s="19" t="s">
        <v>4437</v>
      </c>
      <c r="GD22" s="22">
        <v>1.4729166666666667</v>
      </c>
      <c r="GE22" s="22">
        <v>1.3937499999999998</v>
      </c>
      <c r="GK22" s="19" t="s">
        <v>4437</v>
      </c>
      <c r="GL22" s="31">
        <v>24</v>
      </c>
      <c r="GM22" s="31">
        <v>24</v>
      </c>
      <c r="GS22" s="19" t="s">
        <v>4437</v>
      </c>
      <c r="GT22" s="22">
        <v>2.2000000000000002</v>
      </c>
      <c r="GU22" s="22">
        <v>2.2000000000000002</v>
      </c>
      <c r="HA22" s="19" t="s">
        <v>4437</v>
      </c>
      <c r="HB22" s="22">
        <v>0</v>
      </c>
      <c r="HC22" s="22">
        <v>0</v>
      </c>
      <c r="HI22" s="19" t="s">
        <v>4437</v>
      </c>
      <c r="HJ22" s="22">
        <v>70.599999999999994</v>
      </c>
      <c r="HP22" s="19" t="s">
        <v>4437</v>
      </c>
      <c r="HQ22" s="31">
        <v>20</v>
      </c>
      <c r="HW22" s="19" t="s">
        <v>4437</v>
      </c>
      <c r="HX22" s="31">
        <v>75</v>
      </c>
      <c r="ID22" s="19" t="s">
        <v>4437</v>
      </c>
      <c r="IE22" s="31">
        <v>67</v>
      </c>
      <c r="IK22" s="19" t="s">
        <v>4437</v>
      </c>
      <c r="IL22" s="31">
        <v>11.4</v>
      </c>
      <c r="IR22" s="19" t="s">
        <v>4437</v>
      </c>
      <c r="IS22" s="31">
        <v>5</v>
      </c>
      <c r="IY22" s="19" t="s">
        <v>4437</v>
      </c>
      <c r="IZ22" s="31">
        <v>18</v>
      </c>
      <c r="JF22" s="19" t="s">
        <v>4437</v>
      </c>
      <c r="JG22" s="31">
        <v>0</v>
      </c>
      <c r="JM22" s="19" t="s">
        <v>8429</v>
      </c>
      <c r="JN22" s="22">
        <v>5.7894736842105265</v>
      </c>
      <c r="JT22" s="18" t="s">
        <v>3</v>
      </c>
      <c r="JU22" t="s">
        <v>31</v>
      </c>
      <c r="KB22" s="19" t="s">
        <v>364</v>
      </c>
      <c r="KC22" s="22">
        <v>5.5666666666666664</v>
      </c>
      <c r="KI22" s="19" t="s">
        <v>408</v>
      </c>
      <c r="KJ22" s="22">
        <v>4.9333333333333336</v>
      </c>
    </row>
    <row r="23" spans="1:332" x14ac:dyDescent="0.15">
      <c r="A23" s="19" t="s">
        <v>4437</v>
      </c>
      <c r="B23" s="20"/>
      <c r="C23" s="20">
        <v>24</v>
      </c>
      <c r="D23" s="20">
        <v>24</v>
      </c>
      <c r="J23" s="19" t="s">
        <v>66</v>
      </c>
      <c r="K23" s="20">
        <v>347</v>
      </c>
      <c r="Q23" s="19" t="s">
        <v>2772</v>
      </c>
      <c r="R23" s="20">
        <v>17</v>
      </c>
      <c r="X23" s="19" t="s">
        <v>4900</v>
      </c>
      <c r="Y23" s="22">
        <v>5.341807909604519</v>
      </c>
      <c r="AE23" s="19" t="s">
        <v>4500</v>
      </c>
      <c r="AF23" s="20">
        <v>32</v>
      </c>
      <c r="AL23" s="19" t="s">
        <v>2027</v>
      </c>
      <c r="AM23" s="22">
        <v>6.1826086956521733</v>
      </c>
      <c r="AS23" s="19" t="s">
        <v>4150</v>
      </c>
      <c r="AT23" s="22">
        <v>2.9249999999999998</v>
      </c>
      <c r="AZ23" s="19" t="s">
        <v>982</v>
      </c>
      <c r="BA23" s="22">
        <v>5.0378787878787881</v>
      </c>
      <c r="BG23" s="19" t="s">
        <v>31</v>
      </c>
      <c r="BH23" s="22">
        <v>5.6842105263157894</v>
      </c>
      <c r="BU23" s="19" t="s">
        <v>66</v>
      </c>
      <c r="BV23" s="22">
        <v>5.589221902017294</v>
      </c>
      <c r="CB23" s="19" t="s">
        <v>3189</v>
      </c>
      <c r="CC23" s="22">
        <v>8.5</v>
      </c>
      <c r="CI23" s="19" t="s">
        <v>8659</v>
      </c>
      <c r="CJ23" s="22">
        <v>2.1333333333333333</v>
      </c>
      <c r="CP23" s="19" t="s">
        <v>7640</v>
      </c>
      <c r="CQ23" s="22">
        <v>5.5238095238095237</v>
      </c>
      <c r="CW23" s="19" t="s">
        <v>4437</v>
      </c>
      <c r="CX23" s="22">
        <v>6.875</v>
      </c>
      <c r="DD23" s="19" t="s">
        <v>3497</v>
      </c>
      <c r="DE23" s="22">
        <v>8.1999999999999993</v>
      </c>
      <c r="DK23" s="19" t="s">
        <v>2027</v>
      </c>
      <c r="DL23" s="22">
        <v>6.3478260869565215</v>
      </c>
      <c r="DR23" s="19" t="s">
        <v>7866</v>
      </c>
      <c r="DS23" s="22">
        <v>4.1136363636363633</v>
      </c>
      <c r="DY23" s="19" t="s">
        <v>4900</v>
      </c>
      <c r="DZ23" s="22">
        <v>4.3050847457627119</v>
      </c>
      <c r="EF23" s="19" t="s">
        <v>1565</v>
      </c>
      <c r="EG23" s="22">
        <v>1.65625</v>
      </c>
      <c r="EM23" s="19" t="s">
        <v>6383</v>
      </c>
      <c r="EN23" s="22">
        <v>1.338235294117647</v>
      </c>
      <c r="ET23" s="19" t="s">
        <v>31</v>
      </c>
      <c r="EU23" s="22">
        <v>5.7894736842105265</v>
      </c>
      <c r="FA23" s="19" t="s">
        <v>3219</v>
      </c>
      <c r="FB23" s="22">
        <v>6.05</v>
      </c>
      <c r="FH23" s="19" t="s">
        <v>1565</v>
      </c>
      <c r="FI23" s="22">
        <v>3.53125</v>
      </c>
      <c r="FO23" s="19" t="s">
        <v>5852</v>
      </c>
      <c r="FP23" s="22">
        <v>4.4736842105263159</v>
      </c>
      <c r="FV23" s="19" t="s">
        <v>31</v>
      </c>
      <c r="FW23" s="22">
        <v>5.6842105263157894</v>
      </c>
      <c r="GC23" s="19" t="s">
        <v>4500</v>
      </c>
      <c r="GD23" s="22">
        <v>3.4215624999999998</v>
      </c>
      <c r="GE23" s="22">
        <v>1.9231250000000002</v>
      </c>
      <c r="GK23" s="19" t="s">
        <v>4500</v>
      </c>
      <c r="GL23" s="31">
        <v>32</v>
      </c>
      <c r="GM23" s="31">
        <v>32</v>
      </c>
      <c r="GS23" s="19" t="s">
        <v>4500</v>
      </c>
      <c r="GT23" s="22">
        <v>5.5</v>
      </c>
      <c r="GU23" s="22">
        <v>3.2</v>
      </c>
      <c r="HA23" s="19" t="s">
        <v>4500</v>
      </c>
      <c r="HB23" s="22">
        <v>1.1000000000000001</v>
      </c>
      <c r="HC23" s="22">
        <v>0.85</v>
      </c>
      <c r="HI23" s="19" t="s">
        <v>4500</v>
      </c>
      <c r="HJ23" s="22">
        <v>59.41935483870968</v>
      </c>
      <c r="HP23" s="19" t="s">
        <v>4500</v>
      </c>
      <c r="HQ23" s="31">
        <v>31</v>
      </c>
      <c r="HW23" s="19" t="s">
        <v>4500</v>
      </c>
      <c r="HX23" s="31">
        <v>80</v>
      </c>
      <c r="ID23" s="19" t="s">
        <v>4500</v>
      </c>
      <c r="IE23" s="31">
        <v>40</v>
      </c>
      <c r="IK23" s="19" t="s">
        <v>4500</v>
      </c>
      <c r="IL23" s="31">
        <v>7.4444444444444446</v>
      </c>
      <c r="IR23" s="19" t="s">
        <v>4500</v>
      </c>
      <c r="IS23" s="31">
        <v>27</v>
      </c>
      <c r="IY23" s="19" t="s">
        <v>4500</v>
      </c>
      <c r="IZ23" s="31">
        <v>20</v>
      </c>
      <c r="JF23" s="19" t="s">
        <v>4500</v>
      </c>
      <c r="JG23" s="31">
        <v>0</v>
      </c>
      <c r="JM23" s="19" t="s">
        <v>8428</v>
      </c>
      <c r="JN23" s="22">
        <v>5.1842105263157894</v>
      </c>
      <c r="KB23" s="19" t="s">
        <v>253</v>
      </c>
      <c r="KC23" s="22">
        <v>5.3</v>
      </c>
      <c r="KI23" s="19" t="s">
        <v>505</v>
      </c>
      <c r="KJ23" s="22">
        <v>5.1333333333333337</v>
      </c>
      <c r="KX23" s="116" t="s">
        <v>8490</v>
      </c>
      <c r="KY23" s="116" t="s">
        <v>8491</v>
      </c>
      <c r="LE23" s="116" t="s">
        <v>8499</v>
      </c>
      <c r="LL23" s="116" t="s">
        <v>8508</v>
      </c>
      <c r="LS23" s="116" t="s">
        <v>8813</v>
      </c>
    </row>
    <row r="24" spans="1:332" x14ac:dyDescent="0.15">
      <c r="A24" s="19" t="s">
        <v>4500</v>
      </c>
      <c r="B24" s="20"/>
      <c r="C24" s="20">
        <v>32</v>
      </c>
      <c r="D24" s="20">
        <v>32</v>
      </c>
      <c r="J24" s="19" t="s">
        <v>35</v>
      </c>
      <c r="K24" s="20">
        <v>318</v>
      </c>
      <c r="Q24" s="19" t="s">
        <v>2359</v>
      </c>
      <c r="R24" s="20">
        <v>16</v>
      </c>
      <c r="X24" s="19" t="s">
        <v>5489</v>
      </c>
      <c r="Y24" s="22">
        <v>5.284313725490196</v>
      </c>
      <c r="AE24" s="19" t="s">
        <v>4900</v>
      </c>
      <c r="AF24" s="20">
        <v>59</v>
      </c>
      <c r="AL24" s="19" t="s">
        <v>3749</v>
      </c>
      <c r="AM24" s="22">
        <v>6.038095238095238</v>
      </c>
      <c r="AS24" s="19" t="s">
        <v>3982</v>
      </c>
      <c r="AT24" s="22">
        <v>2.746031746031746</v>
      </c>
      <c r="AZ24" s="19" t="s">
        <v>7160</v>
      </c>
      <c r="BA24" s="22">
        <v>4.9855072463768115</v>
      </c>
      <c r="BG24" s="19" t="s">
        <v>5616</v>
      </c>
      <c r="BH24" s="22">
        <v>5.6551724137931032</v>
      </c>
      <c r="BU24" s="19" t="s">
        <v>35</v>
      </c>
      <c r="BV24" s="22">
        <v>5.7188679245283023</v>
      </c>
      <c r="CB24" s="19" t="s">
        <v>3751</v>
      </c>
      <c r="CC24" s="22">
        <v>8.5</v>
      </c>
      <c r="CI24" s="19" t="s">
        <v>5599</v>
      </c>
      <c r="CJ24" s="22">
        <v>2.2333333333333334</v>
      </c>
      <c r="CP24" s="19" t="s">
        <v>4437</v>
      </c>
      <c r="CQ24" s="22">
        <v>5.333333333333333</v>
      </c>
      <c r="CW24" s="19" t="s">
        <v>3749</v>
      </c>
      <c r="CX24" s="22">
        <v>6.8571428571428568</v>
      </c>
      <c r="DD24" s="19" t="s">
        <v>4900</v>
      </c>
      <c r="DE24" s="22">
        <v>8.1186440677966107</v>
      </c>
      <c r="DK24" s="19" t="s">
        <v>2584</v>
      </c>
      <c r="DL24" s="22">
        <v>6.193548387096774</v>
      </c>
      <c r="DR24" s="19" t="s">
        <v>3982</v>
      </c>
      <c r="DS24" s="22">
        <v>3.7619047619047619</v>
      </c>
      <c r="DY24" s="19" t="s">
        <v>31</v>
      </c>
      <c r="DZ24" s="22">
        <v>4.2368421052631575</v>
      </c>
      <c r="EF24" s="19" t="s">
        <v>3982</v>
      </c>
      <c r="EG24" s="22">
        <v>1.6190476190476191</v>
      </c>
      <c r="EM24" s="19" t="s">
        <v>3749</v>
      </c>
      <c r="EN24" s="22">
        <v>1.3333333333333333</v>
      </c>
      <c r="ET24" s="19" t="s">
        <v>4437</v>
      </c>
      <c r="EU24" s="22">
        <v>5.5</v>
      </c>
      <c r="FA24" s="19" t="s">
        <v>5987</v>
      </c>
      <c r="FB24" s="22">
        <v>5.7931034482758621</v>
      </c>
      <c r="FH24" s="19" t="s">
        <v>3497</v>
      </c>
      <c r="FI24" s="22">
        <v>3.5</v>
      </c>
      <c r="FO24" s="19" t="s">
        <v>546</v>
      </c>
      <c r="FP24" s="22">
        <v>4.1351351351351351</v>
      </c>
      <c r="FV24" s="19" t="s">
        <v>5616</v>
      </c>
      <c r="FW24" s="22">
        <v>5.6551724137931032</v>
      </c>
      <c r="GC24" s="19" t="s">
        <v>4900</v>
      </c>
      <c r="GD24" s="22">
        <v>3.443793103448276</v>
      </c>
      <c r="GE24" s="22">
        <v>1.7251724137931042</v>
      </c>
      <c r="GK24" s="19" t="s">
        <v>4900</v>
      </c>
      <c r="GL24" s="31">
        <v>58</v>
      </c>
      <c r="GM24" s="31">
        <v>58</v>
      </c>
      <c r="GS24" s="19" t="s">
        <v>4900</v>
      </c>
      <c r="GT24" s="22">
        <v>12</v>
      </c>
      <c r="GU24" s="22">
        <v>5</v>
      </c>
      <c r="HA24" s="19" t="s">
        <v>4900</v>
      </c>
      <c r="HB24" s="22">
        <v>0.9</v>
      </c>
      <c r="HC24" s="22">
        <v>0</v>
      </c>
      <c r="HI24" s="19" t="s">
        <v>4900</v>
      </c>
      <c r="HJ24" s="22">
        <v>68.040000000000006</v>
      </c>
      <c r="HP24" s="19" t="s">
        <v>4900</v>
      </c>
      <c r="HQ24" s="31">
        <v>25</v>
      </c>
      <c r="HW24" s="19" t="s">
        <v>4900</v>
      </c>
      <c r="HX24" s="31">
        <v>85</v>
      </c>
      <c r="ID24" s="19" t="s">
        <v>4900</v>
      </c>
      <c r="IE24" s="31">
        <v>55</v>
      </c>
      <c r="IK24" s="19" t="s">
        <v>4900</v>
      </c>
      <c r="IL24" s="31">
        <v>8.4878048780487809</v>
      </c>
      <c r="IR24" s="19" t="s">
        <v>4900</v>
      </c>
      <c r="IS24" s="31">
        <v>41</v>
      </c>
      <c r="IY24" s="19" t="s">
        <v>4900</v>
      </c>
      <c r="IZ24" s="31">
        <v>80</v>
      </c>
      <c r="JF24" s="19" t="s">
        <v>4900</v>
      </c>
      <c r="JG24" s="31">
        <v>0</v>
      </c>
      <c r="JM24" s="19" t="s">
        <v>8425</v>
      </c>
      <c r="JN24" s="22">
        <v>5.0526315789473681</v>
      </c>
      <c r="JT24" s="116" t="s">
        <v>8816</v>
      </c>
      <c r="JU24" s="116" t="s">
        <v>7863</v>
      </c>
      <c r="JV24" s="116" t="s">
        <v>8402</v>
      </c>
      <c r="KB24" s="19" t="s">
        <v>316</v>
      </c>
      <c r="KC24" s="22">
        <v>5.2333333333333334</v>
      </c>
      <c r="KI24" s="19" t="s">
        <v>521</v>
      </c>
      <c r="KJ24" s="22">
        <v>5.1333333333333337</v>
      </c>
      <c r="KX24" s="22">
        <v>1.45</v>
      </c>
      <c r="KY24" s="22">
        <v>0.5</v>
      </c>
      <c r="LE24" s="22">
        <v>44</v>
      </c>
      <c r="LL24" s="22">
        <v>0</v>
      </c>
      <c r="LS24" s="22">
        <v>5.2675438596491233</v>
      </c>
    </row>
    <row r="25" spans="1:332" x14ac:dyDescent="0.15">
      <c r="A25" s="19" t="s">
        <v>4900</v>
      </c>
      <c r="B25" s="20">
        <v>6</v>
      </c>
      <c r="C25" s="20">
        <v>59</v>
      </c>
      <c r="D25" s="20">
        <v>65</v>
      </c>
      <c r="J25" s="19" t="s">
        <v>264</v>
      </c>
      <c r="K25" s="20">
        <v>162</v>
      </c>
      <c r="Q25" s="19" t="s">
        <v>8658</v>
      </c>
      <c r="R25" s="20">
        <v>15</v>
      </c>
      <c r="X25" s="19" t="s">
        <v>3497</v>
      </c>
      <c r="Y25" s="22">
        <v>5.1266666666666669</v>
      </c>
      <c r="AE25" s="19" t="s">
        <v>5215</v>
      </c>
      <c r="AF25" s="20">
        <v>20</v>
      </c>
      <c r="AL25" s="19" t="s">
        <v>5987</v>
      </c>
      <c r="AM25" s="22">
        <v>5.9586206896551719</v>
      </c>
      <c r="AS25" s="19" t="s">
        <v>5987</v>
      </c>
      <c r="AT25" s="22">
        <v>2.7298850574712641</v>
      </c>
      <c r="AZ25" s="19" t="s">
        <v>5616</v>
      </c>
      <c r="BA25" s="22">
        <v>4.8333333333333339</v>
      </c>
      <c r="BG25" s="19" t="s">
        <v>1532</v>
      </c>
      <c r="BH25" s="22">
        <v>5.5869565217391308</v>
      </c>
      <c r="BU25" s="19" t="s">
        <v>264</v>
      </c>
      <c r="BV25" s="22">
        <v>5.8907407407407417</v>
      </c>
      <c r="CB25" s="19" t="s">
        <v>7111</v>
      </c>
      <c r="CC25" s="22">
        <v>8.4</v>
      </c>
      <c r="CI25" s="19" t="s">
        <v>6518</v>
      </c>
      <c r="CJ25" s="22">
        <v>2.2666666666666666</v>
      </c>
      <c r="CP25" s="19" t="s">
        <v>3749</v>
      </c>
      <c r="CQ25" s="22">
        <v>5.1904761904761907</v>
      </c>
      <c r="CW25" s="19" t="s">
        <v>3982</v>
      </c>
      <c r="CX25" s="22">
        <v>6.5714285714285712</v>
      </c>
      <c r="DD25" s="19" t="s">
        <v>3749</v>
      </c>
      <c r="DE25" s="22">
        <v>8.0952380952380949</v>
      </c>
      <c r="DK25" s="19" t="s">
        <v>7640</v>
      </c>
      <c r="DL25" s="22">
        <v>6.0952380952380949</v>
      </c>
      <c r="DR25" s="19" t="s">
        <v>5215</v>
      </c>
      <c r="DS25" s="22">
        <v>3.55</v>
      </c>
      <c r="DY25" s="19" t="s">
        <v>3982</v>
      </c>
      <c r="DZ25" s="22">
        <v>3.8571428571428572</v>
      </c>
      <c r="EF25" s="19" t="s">
        <v>1298</v>
      </c>
      <c r="EG25" s="22">
        <v>1.55</v>
      </c>
      <c r="EM25" s="19" t="s">
        <v>4500</v>
      </c>
      <c r="EN25" s="22">
        <v>1</v>
      </c>
      <c r="ET25" s="19" t="s">
        <v>5616</v>
      </c>
      <c r="EU25" s="22">
        <v>5.4137931034482758</v>
      </c>
      <c r="FA25" s="19" t="s">
        <v>7160</v>
      </c>
      <c r="FB25" s="22">
        <v>5.7391304347826084</v>
      </c>
      <c r="FH25" s="19" t="s">
        <v>5987</v>
      </c>
      <c r="FI25" s="22">
        <v>3.4482758620689653</v>
      </c>
      <c r="FO25" s="19" t="s">
        <v>7160</v>
      </c>
      <c r="FP25" s="22">
        <v>3.8913043478260869</v>
      </c>
      <c r="FV25" s="19" t="s">
        <v>1532</v>
      </c>
      <c r="FW25" s="22">
        <v>5.5869565217391308</v>
      </c>
      <c r="GC25" s="19" t="s">
        <v>5215</v>
      </c>
      <c r="GD25" s="22">
        <v>3.5795000000000008</v>
      </c>
      <c r="GE25" s="22">
        <v>2.3383333333333329</v>
      </c>
      <c r="GK25" s="19" t="s">
        <v>5215</v>
      </c>
      <c r="GL25" s="31">
        <v>20</v>
      </c>
      <c r="GM25" s="31">
        <v>18</v>
      </c>
      <c r="GS25" s="19" t="s">
        <v>5215</v>
      </c>
      <c r="GT25" s="22">
        <v>8.89</v>
      </c>
      <c r="GU25" s="22">
        <v>4.2300000000000004</v>
      </c>
      <c r="HA25" s="19" t="s">
        <v>5215</v>
      </c>
      <c r="HB25" s="22">
        <v>1.9</v>
      </c>
      <c r="HC25" s="22">
        <v>0.65</v>
      </c>
      <c r="HI25" s="19" t="s">
        <v>5215</v>
      </c>
      <c r="HJ25" s="22">
        <v>21.471999999999998</v>
      </c>
      <c r="HP25" s="19" t="s">
        <v>5215</v>
      </c>
      <c r="HQ25" s="31">
        <v>20</v>
      </c>
      <c r="HW25" s="19" t="s">
        <v>5215</v>
      </c>
      <c r="HX25" s="31">
        <v>72</v>
      </c>
      <c r="ID25" s="19" t="s">
        <v>5215</v>
      </c>
      <c r="IE25" s="31">
        <v>6.22</v>
      </c>
      <c r="IK25" s="19" t="s">
        <v>5215</v>
      </c>
      <c r="IL25" s="31">
        <v>5.7368421052631575</v>
      </c>
      <c r="IR25" s="19" t="s">
        <v>5215</v>
      </c>
      <c r="IS25" s="31">
        <v>19</v>
      </c>
      <c r="IY25" s="19" t="s">
        <v>5215</v>
      </c>
      <c r="IZ25" s="31">
        <v>20</v>
      </c>
      <c r="JF25" s="19" t="s">
        <v>5215</v>
      </c>
      <c r="JG25" s="31">
        <v>0</v>
      </c>
      <c r="JM25" s="19" t="s">
        <v>8426</v>
      </c>
      <c r="JN25" s="22">
        <v>4.8947368421052628</v>
      </c>
      <c r="JT25" s="19" t="s">
        <v>66</v>
      </c>
      <c r="JU25" s="31">
        <v>24</v>
      </c>
      <c r="JV25" s="22">
        <v>5.5666666666666673</v>
      </c>
      <c r="KB25" s="19" t="s">
        <v>521</v>
      </c>
      <c r="KC25" s="22">
        <v>5.1333333333333337</v>
      </c>
      <c r="KI25" s="19" t="s">
        <v>316</v>
      </c>
      <c r="KJ25" s="22">
        <v>5.2333333333333334</v>
      </c>
    </row>
    <row r="26" spans="1:332" x14ac:dyDescent="0.15">
      <c r="A26" s="19" t="s">
        <v>5215</v>
      </c>
      <c r="B26" s="20"/>
      <c r="C26" s="20">
        <v>20</v>
      </c>
      <c r="D26" s="20">
        <v>20</v>
      </c>
      <c r="J26" s="19" t="s">
        <v>8820</v>
      </c>
      <c r="K26" s="20">
        <v>8</v>
      </c>
      <c r="Q26" s="19" t="s">
        <v>6451</v>
      </c>
      <c r="R26" s="20">
        <v>15</v>
      </c>
      <c r="X26" s="19" t="s">
        <v>3749</v>
      </c>
      <c r="Y26" s="22">
        <v>5.0396825396825395</v>
      </c>
      <c r="AE26" s="19" t="s">
        <v>5489</v>
      </c>
      <c r="AF26" s="20">
        <v>17</v>
      </c>
      <c r="AL26" s="19" t="s">
        <v>7640</v>
      </c>
      <c r="AM26" s="22">
        <v>5.9428571428571431</v>
      </c>
      <c r="AS26" s="19" t="s">
        <v>3497</v>
      </c>
      <c r="AT26" s="22">
        <v>2.6416666666666666</v>
      </c>
      <c r="AZ26" s="19" t="s">
        <v>3749</v>
      </c>
      <c r="BA26" s="22">
        <v>4.825396825396826</v>
      </c>
      <c r="BG26" s="19" t="s">
        <v>4437</v>
      </c>
      <c r="BH26" s="22">
        <v>5.541666666666667</v>
      </c>
      <c r="BU26" s="19" t="s">
        <v>8820</v>
      </c>
      <c r="BV26" s="22">
        <v>6.8266666666666662</v>
      </c>
      <c r="CB26" s="19" t="s">
        <v>6813</v>
      </c>
      <c r="CC26" s="22">
        <v>8.4</v>
      </c>
      <c r="CI26" s="19" t="s">
        <v>2705</v>
      </c>
      <c r="CJ26" s="22">
        <v>2.2999999999999998</v>
      </c>
      <c r="CP26" s="19" t="s">
        <v>7160</v>
      </c>
      <c r="CQ26" s="22">
        <v>5.1521739130434785</v>
      </c>
      <c r="CW26" s="19" t="s">
        <v>2584</v>
      </c>
      <c r="CX26" s="22">
        <v>6.354838709677419</v>
      </c>
      <c r="DD26" s="19" t="s">
        <v>5987</v>
      </c>
      <c r="DE26" s="22">
        <v>8.0344827586206904</v>
      </c>
      <c r="DK26" s="19" t="s">
        <v>7160</v>
      </c>
      <c r="DL26" s="22">
        <v>6.0217391304347823</v>
      </c>
      <c r="DR26" s="19" t="s">
        <v>3497</v>
      </c>
      <c r="DS26" s="22">
        <v>3.5</v>
      </c>
      <c r="DY26" s="19" t="s">
        <v>3497</v>
      </c>
      <c r="DZ26" s="22">
        <v>3.85</v>
      </c>
      <c r="EF26" s="19" t="s">
        <v>2584</v>
      </c>
      <c r="EG26" s="22">
        <v>1.5483870967741935</v>
      </c>
      <c r="EM26" s="19" t="s">
        <v>4900</v>
      </c>
      <c r="EN26" s="22">
        <v>0.81355932203389836</v>
      </c>
      <c r="ET26" s="19" t="s">
        <v>3219</v>
      </c>
      <c r="EU26" s="22">
        <v>5.3</v>
      </c>
      <c r="FA26" s="19" t="s">
        <v>2027</v>
      </c>
      <c r="FB26" s="22">
        <v>5.7391304347826084</v>
      </c>
      <c r="FH26" s="19" t="s">
        <v>5852</v>
      </c>
      <c r="FI26" s="22">
        <v>3.3157894736842106</v>
      </c>
      <c r="FO26" s="19" t="s">
        <v>2027</v>
      </c>
      <c r="FP26" s="22">
        <v>3.7391304347826089</v>
      </c>
      <c r="FV26" s="19" t="s">
        <v>4437</v>
      </c>
      <c r="FW26" s="22">
        <v>5.541666666666667</v>
      </c>
      <c r="GC26" s="19" t="s">
        <v>5489</v>
      </c>
      <c r="GD26" s="22">
        <v>1.8470588235294116</v>
      </c>
      <c r="GE26" s="22">
        <v>1.5933333333333333</v>
      </c>
      <c r="GK26" s="19" t="s">
        <v>5489</v>
      </c>
      <c r="GL26" s="31">
        <v>17</v>
      </c>
      <c r="GM26" s="31">
        <v>15</v>
      </c>
      <c r="GS26" s="19" t="s">
        <v>5489</v>
      </c>
      <c r="GT26" s="22">
        <v>3.1</v>
      </c>
      <c r="GU26" s="22">
        <v>2.8</v>
      </c>
      <c r="HA26" s="19" t="s">
        <v>5489</v>
      </c>
      <c r="HB26" s="22">
        <v>0</v>
      </c>
      <c r="HC26" s="22">
        <v>0</v>
      </c>
      <c r="HI26" s="19" t="s">
        <v>5489</v>
      </c>
      <c r="HJ26" s="22">
        <v>69.692307692307693</v>
      </c>
      <c r="HP26" s="19" t="s">
        <v>5489</v>
      </c>
      <c r="HQ26" s="31">
        <v>13</v>
      </c>
      <c r="HW26" s="19" t="s">
        <v>5489</v>
      </c>
      <c r="HX26" s="31">
        <v>88</v>
      </c>
      <c r="ID26" s="19" t="s">
        <v>5489</v>
      </c>
      <c r="IE26" s="31">
        <v>42</v>
      </c>
      <c r="IK26" s="19" t="s">
        <v>5489</v>
      </c>
      <c r="IL26" s="31">
        <v>6.75</v>
      </c>
      <c r="IR26" s="19" t="s">
        <v>5489</v>
      </c>
      <c r="IS26" s="31">
        <v>8</v>
      </c>
      <c r="IY26" s="19" t="s">
        <v>5489</v>
      </c>
      <c r="IZ26" s="31">
        <v>16</v>
      </c>
      <c r="JF26" s="19" t="s">
        <v>5489</v>
      </c>
      <c r="JG26" s="31">
        <v>4</v>
      </c>
      <c r="JM26" s="19" t="s">
        <v>8427</v>
      </c>
      <c r="JN26" s="22">
        <v>5.6842105263157894</v>
      </c>
      <c r="JT26" s="19" t="s">
        <v>264</v>
      </c>
      <c r="JU26" s="31">
        <v>1</v>
      </c>
      <c r="JV26" s="22">
        <v>4.4333333333333336</v>
      </c>
      <c r="KB26" s="19" t="s">
        <v>505</v>
      </c>
      <c r="KC26" s="22">
        <v>5.1333333333333337</v>
      </c>
      <c r="KI26" s="19" t="s">
        <v>253</v>
      </c>
      <c r="KJ26" s="22">
        <v>5.3</v>
      </c>
    </row>
    <row r="27" spans="1:332" x14ac:dyDescent="0.15">
      <c r="A27" s="19" t="s">
        <v>5489</v>
      </c>
      <c r="B27" s="20">
        <v>1</v>
      </c>
      <c r="C27" s="20">
        <v>17</v>
      </c>
      <c r="D27" s="20">
        <v>18</v>
      </c>
      <c r="J27" s="117" t="s">
        <v>8817</v>
      </c>
      <c r="K27" s="122">
        <v>835</v>
      </c>
      <c r="Q27" s="19" t="s">
        <v>4518</v>
      </c>
      <c r="R27" s="20">
        <v>15</v>
      </c>
      <c r="X27" s="19" t="s">
        <v>7160</v>
      </c>
      <c r="Y27" s="22">
        <v>4.9210144927536241</v>
      </c>
      <c r="AE27" s="19" t="s">
        <v>5616</v>
      </c>
      <c r="AF27" s="20">
        <v>29</v>
      </c>
      <c r="AL27" s="19" t="s">
        <v>546</v>
      </c>
      <c r="AM27" s="22">
        <v>5.8378378378378368</v>
      </c>
      <c r="AS27" s="19" t="s">
        <v>546</v>
      </c>
      <c r="AT27" s="22">
        <v>2.423423423423424</v>
      </c>
      <c r="AZ27" s="19" t="s">
        <v>5489</v>
      </c>
      <c r="BA27" s="22">
        <v>4.7647058823529402</v>
      </c>
      <c r="BG27" s="19" t="s">
        <v>2027</v>
      </c>
      <c r="BH27" s="22">
        <v>5.4565217391304346</v>
      </c>
      <c r="BU27" s="117" t="s">
        <v>8817</v>
      </c>
      <c r="BV27" s="122">
        <v>5.7089500998004059</v>
      </c>
      <c r="CB27" s="19" t="s">
        <v>5854</v>
      </c>
      <c r="CC27" s="22">
        <v>8.3666666666666671</v>
      </c>
      <c r="CI27" s="19" t="s">
        <v>8713</v>
      </c>
      <c r="CJ27" s="22">
        <v>2.2999999999999998</v>
      </c>
      <c r="CP27" s="19" t="s">
        <v>5852</v>
      </c>
      <c r="CQ27" s="22">
        <v>5.1052631578947372</v>
      </c>
      <c r="CW27" s="19" t="s">
        <v>7160</v>
      </c>
      <c r="CX27" s="22">
        <v>6.1521739130434785</v>
      </c>
      <c r="DD27" s="19" t="s">
        <v>7640</v>
      </c>
      <c r="DE27" s="22">
        <v>7.8095238095238093</v>
      </c>
      <c r="DK27" s="19" t="s">
        <v>31</v>
      </c>
      <c r="DL27" s="22">
        <v>5.8421052631578947</v>
      </c>
      <c r="DR27" s="19" t="s">
        <v>3749</v>
      </c>
      <c r="DS27" s="22">
        <v>3.3809523809523809</v>
      </c>
      <c r="DY27" s="19" t="s">
        <v>2584</v>
      </c>
      <c r="DZ27" s="22">
        <v>3.6774193548387095</v>
      </c>
      <c r="EF27" s="19" t="s">
        <v>3749</v>
      </c>
      <c r="EG27" s="22">
        <v>1.2380952380952381</v>
      </c>
      <c r="EM27" s="19" t="s">
        <v>2360</v>
      </c>
      <c r="EN27" s="22">
        <v>0.65</v>
      </c>
      <c r="ET27" s="19" t="s">
        <v>5489</v>
      </c>
      <c r="EU27" s="22">
        <v>5.117647058823529</v>
      </c>
      <c r="FA27" s="19" t="s">
        <v>4437</v>
      </c>
      <c r="FB27" s="22">
        <v>5.541666666666667</v>
      </c>
      <c r="FH27" s="19" t="s">
        <v>7866</v>
      </c>
      <c r="FI27" s="22">
        <v>3.0681818181818183</v>
      </c>
      <c r="FO27" s="19" t="s">
        <v>5987</v>
      </c>
      <c r="FP27" s="22">
        <v>3.6206896551724137</v>
      </c>
      <c r="FV27" s="19" t="s">
        <v>2027</v>
      </c>
      <c r="FW27" s="22">
        <v>5.4565217391304346</v>
      </c>
      <c r="GC27" s="19" t="s">
        <v>5616</v>
      </c>
      <c r="GD27" s="22">
        <v>3.8739130434782605</v>
      </c>
      <c r="GE27" s="22">
        <v>2.5227272727272729</v>
      </c>
      <c r="GK27" s="19" t="s">
        <v>5616</v>
      </c>
      <c r="GL27" s="31">
        <v>23</v>
      </c>
      <c r="GM27" s="31">
        <v>22</v>
      </c>
      <c r="GS27" s="19" t="s">
        <v>5616</v>
      </c>
      <c r="GT27" s="22">
        <v>12</v>
      </c>
      <c r="GU27" s="22">
        <v>12</v>
      </c>
      <c r="HA27" s="19" t="s">
        <v>5616</v>
      </c>
      <c r="HB27" s="22">
        <v>0</v>
      </c>
      <c r="HC27" s="22">
        <v>0</v>
      </c>
      <c r="HI27" s="19" t="s">
        <v>5616</v>
      </c>
      <c r="HJ27" s="22">
        <v>69.777777777777771</v>
      </c>
      <c r="HP27" s="19" t="s">
        <v>5616</v>
      </c>
      <c r="HQ27" s="31">
        <v>18</v>
      </c>
      <c r="HW27" s="19" t="s">
        <v>5616</v>
      </c>
      <c r="HX27" s="31">
        <v>81</v>
      </c>
      <c r="ID27" s="19" t="s">
        <v>5616</v>
      </c>
      <c r="IE27" s="31">
        <v>55</v>
      </c>
      <c r="IK27" s="19" t="s">
        <v>5616</v>
      </c>
      <c r="IL27" s="31">
        <v>5.7727272727272725</v>
      </c>
      <c r="IR27" s="19" t="s">
        <v>5616</v>
      </c>
      <c r="IS27" s="31">
        <v>22</v>
      </c>
      <c r="IY27" s="19" t="s">
        <v>5616</v>
      </c>
      <c r="IZ27" s="31">
        <v>23</v>
      </c>
      <c r="JF27" s="19" t="s">
        <v>5616</v>
      </c>
      <c r="JG27" s="31">
        <v>0</v>
      </c>
      <c r="JT27" s="19" t="s">
        <v>35</v>
      </c>
      <c r="JU27" s="31">
        <v>13</v>
      </c>
      <c r="JV27" s="22">
        <v>5.0205128205128204</v>
      </c>
      <c r="KB27" s="19" t="s">
        <v>408</v>
      </c>
      <c r="KC27" s="22">
        <v>4.9333333333333336</v>
      </c>
      <c r="KI27" s="19" t="s">
        <v>364</v>
      </c>
      <c r="KJ27" s="22">
        <v>5.5666666666666664</v>
      </c>
    </row>
    <row r="28" spans="1:332" x14ac:dyDescent="0.15">
      <c r="A28" s="19" t="s">
        <v>5616</v>
      </c>
      <c r="B28" s="20"/>
      <c r="C28" s="20">
        <v>29</v>
      </c>
      <c r="D28" s="20">
        <v>29</v>
      </c>
      <c r="Q28" s="19" t="s">
        <v>7159</v>
      </c>
      <c r="R28" s="20">
        <v>15</v>
      </c>
      <c r="X28" s="19" t="s">
        <v>5987</v>
      </c>
      <c r="Y28" s="22">
        <v>4.8931034482758626</v>
      </c>
      <c r="AE28" s="19" t="s">
        <v>5852</v>
      </c>
      <c r="AF28" s="20">
        <v>19</v>
      </c>
      <c r="AL28" s="19" t="s">
        <v>2584</v>
      </c>
      <c r="AM28" s="22">
        <v>5.8064516129032251</v>
      </c>
      <c r="AS28" s="19" t="s">
        <v>2584</v>
      </c>
      <c r="AT28" s="22">
        <v>2.3870967741935489</v>
      </c>
      <c r="AZ28" s="19" t="s">
        <v>4900</v>
      </c>
      <c r="BA28" s="22">
        <v>4.4915254237288149</v>
      </c>
      <c r="BG28" s="19" t="s">
        <v>5852</v>
      </c>
      <c r="BH28" s="22">
        <v>5.4210526315789478</v>
      </c>
      <c r="CB28" s="19" t="s">
        <v>7045</v>
      </c>
      <c r="CC28" s="22">
        <v>8.3666666666666671</v>
      </c>
      <c r="CI28" s="19" t="s">
        <v>2216</v>
      </c>
      <c r="CJ28" s="22">
        <v>2.3666666666666667</v>
      </c>
      <c r="CP28" s="19" t="s">
        <v>5987</v>
      </c>
      <c r="CQ28" s="22">
        <v>5.1034482758620694</v>
      </c>
      <c r="CW28" s="19" t="s">
        <v>1298</v>
      </c>
      <c r="CX28" s="22">
        <v>6.1</v>
      </c>
      <c r="DD28" s="19" t="s">
        <v>5852</v>
      </c>
      <c r="DE28" s="22">
        <v>7.5789473684210522</v>
      </c>
      <c r="DK28" s="19" t="s">
        <v>546</v>
      </c>
      <c r="DL28" s="22">
        <v>5.756756756756757</v>
      </c>
      <c r="DR28" s="19" t="s">
        <v>2584</v>
      </c>
      <c r="DS28" s="22">
        <v>3.096774193548387</v>
      </c>
      <c r="DY28" s="19" t="s">
        <v>5987</v>
      </c>
      <c r="DZ28" s="22">
        <v>3.5862068965517242</v>
      </c>
      <c r="EF28" s="19" t="s">
        <v>7160</v>
      </c>
      <c r="EG28" s="22">
        <v>1.1086956521739131</v>
      </c>
      <c r="EM28" s="19" t="s">
        <v>2027</v>
      </c>
      <c r="EN28" s="22">
        <v>0.36956521739130432</v>
      </c>
      <c r="ET28" s="19" t="s">
        <v>2584</v>
      </c>
      <c r="EU28" s="22">
        <v>4.4838709677419351</v>
      </c>
      <c r="FA28" s="19" t="s">
        <v>2584</v>
      </c>
      <c r="FB28" s="22">
        <v>5.32258064516129</v>
      </c>
      <c r="FH28" s="19" t="s">
        <v>2584</v>
      </c>
      <c r="FI28" s="22">
        <v>2.903225806451613</v>
      </c>
      <c r="FO28" s="19" t="s">
        <v>3982</v>
      </c>
      <c r="FP28" s="22">
        <v>3.5714285714285716</v>
      </c>
      <c r="FV28" s="19" t="s">
        <v>5852</v>
      </c>
      <c r="FW28" s="22">
        <v>5.4210526315789478</v>
      </c>
      <c r="GC28" s="19" t="s">
        <v>5852</v>
      </c>
      <c r="GD28" s="22">
        <v>1.8961538461538465</v>
      </c>
      <c r="GE28" s="22">
        <v>0.74545454545454537</v>
      </c>
      <c r="GK28" s="19" t="s">
        <v>5852</v>
      </c>
      <c r="GL28" s="31">
        <v>13</v>
      </c>
      <c r="GM28" s="31">
        <v>11</v>
      </c>
      <c r="GS28" s="19" t="s">
        <v>5852</v>
      </c>
      <c r="GT28" s="22">
        <v>5.15</v>
      </c>
      <c r="GU28" s="22">
        <v>2.5</v>
      </c>
      <c r="HA28" s="19" t="s">
        <v>5852</v>
      </c>
      <c r="HB28" s="22">
        <v>0.6</v>
      </c>
      <c r="HC28" s="22">
        <v>0</v>
      </c>
      <c r="HI28" s="19" t="s">
        <v>5852</v>
      </c>
      <c r="HJ28" s="22">
        <v>54.142857142857146</v>
      </c>
      <c r="HP28" s="19" t="s">
        <v>5852</v>
      </c>
      <c r="HQ28" s="31">
        <v>7</v>
      </c>
      <c r="HW28" s="19" t="s">
        <v>5852</v>
      </c>
      <c r="HX28" s="31">
        <v>80</v>
      </c>
      <c r="ID28" s="19" t="s">
        <v>5852</v>
      </c>
      <c r="IE28" s="31">
        <v>40</v>
      </c>
      <c r="IK28" s="19" t="s">
        <v>5852</v>
      </c>
      <c r="IL28" s="31">
        <v>14.142857142857142</v>
      </c>
      <c r="IR28" s="19" t="s">
        <v>5852</v>
      </c>
      <c r="IS28" s="31">
        <v>7</v>
      </c>
      <c r="IY28" s="19" t="s">
        <v>5852</v>
      </c>
      <c r="IZ28" s="31">
        <v>25</v>
      </c>
      <c r="JF28" s="19" t="s">
        <v>5852</v>
      </c>
      <c r="JG28" s="31">
        <v>3</v>
      </c>
      <c r="JT28" s="117" t="s">
        <v>8817</v>
      </c>
      <c r="JU28" s="119">
        <v>38</v>
      </c>
      <c r="JV28" s="118">
        <v>5.3500000000000005</v>
      </c>
      <c r="KB28" s="19" t="s">
        <v>84</v>
      </c>
      <c r="KC28" s="22">
        <v>4.8</v>
      </c>
      <c r="KI28" s="19" t="s">
        <v>350</v>
      </c>
      <c r="KJ28" s="22">
        <v>5.7</v>
      </c>
    </row>
    <row r="29" spans="1:332" x14ac:dyDescent="0.15">
      <c r="A29" s="19" t="s">
        <v>5852</v>
      </c>
      <c r="B29" s="20"/>
      <c r="C29" s="20">
        <v>19</v>
      </c>
      <c r="D29" s="20">
        <v>19</v>
      </c>
      <c r="Q29" s="19" t="s">
        <v>2222</v>
      </c>
      <c r="R29" s="20">
        <v>11</v>
      </c>
      <c r="X29" s="19" t="s">
        <v>5852</v>
      </c>
      <c r="Y29" s="22">
        <v>4.8649122807017546</v>
      </c>
      <c r="AE29" s="19" t="s">
        <v>5987</v>
      </c>
      <c r="AF29" s="20">
        <v>29</v>
      </c>
      <c r="AL29" s="19" t="s">
        <v>7160</v>
      </c>
      <c r="AM29" s="22">
        <v>5.7173913043478262</v>
      </c>
      <c r="AS29" s="19" t="s">
        <v>4900</v>
      </c>
      <c r="AT29" s="22">
        <v>2.3276836158192094</v>
      </c>
      <c r="AZ29" s="19" t="s">
        <v>5987</v>
      </c>
      <c r="BA29" s="22">
        <v>4.2183908045977017</v>
      </c>
      <c r="BG29" s="19" t="s">
        <v>982</v>
      </c>
      <c r="BH29" s="22">
        <v>5.3181818181818183</v>
      </c>
      <c r="CB29" s="19" t="s">
        <v>5723</v>
      </c>
      <c r="CC29" s="22">
        <v>8.3666666666666671</v>
      </c>
      <c r="CI29" s="19" t="s">
        <v>2727</v>
      </c>
      <c r="CJ29" s="22">
        <v>2.4</v>
      </c>
      <c r="CP29" s="19" t="s">
        <v>2773</v>
      </c>
      <c r="CQ29" s="22">
        <v>5</v>
      </c>
      <c r="CW29" s="19" t="s">
        <v>7640</v>
      </c>
      <c r="CX29" s="22">
        <v>6.0952380952380949</v>
      </c>
      <c r="DD29" s="19" t="s">
        <v>546</v>
      </c>
      <c r="DE29" s="22">
        <v>7.5405405405405403</v>
      </c>
      <c r="DK29" s="19" t="s">
        <v>5852</v>
      </c>
      <c r="DL29" s="22">
        <v>5.7368421052631575</v>
      </c>
      <c r="DR29" s="19" t="s">
        <v>7160</v>
      </c>
      <c r="DS29" s="22">
        <v>3</v>
      </c>
      <c r="DY29" s="19" t="s">
        <v>7160</v>
      </c>
      <c r="DZ29" s="22">
        <v>3.2391304347826089</v>
      </c>
      <c r="EF29" s="19" t="s">
        <v>31</v>
      </c>
      <c r="EG29" s="22">
        <v>0.92105263157894735</v>
      </c>
      <c r="EM29" s="19" t="s">
        <v>1565</v>
      </c>
      <c r="EN29" s="22">
        <v>0.28125</v>
      </c>
      <c r="ET29" s="19" t="s">
        <v>546</v>
      </c>
      <c r="EU29" s="22">
        <v>4.4594594594594597</v>
      </c>
      <c r="FA29" s="19" t="s">
        <v>31</v>
      </c>
      <c r="FB29" s="22">
        <v>5.1842105263157894</v>
      </c>
      <c r="FH29" s="19" t="s">
        <v>2027</v>
      </c>
      <c r="FI29" s="22">
        <v>2.6086956521739131</v>
      </c>
      <c r="FO29" s="19" t="s">
        <v>3749</v>
      </c>
      <c r="FP29" s="22">
        <v>3.3809523809523809</v>
      </c>
      <c r="FV29" s="19" t="s">
        <v>982</v>
      </c>
      <c r="FW29" s="22">
        <v>5.3181818181818183</v>
      </c>
      <c r="GC29" s="19" t="s">
        <v>5987</v>
      </c>
      <c r="GD29" s="22">
        <v>2.7031034482758618</v>
      </c>
      <c r="GE29" s="22">
        <v>1.7610344827586204</v>
      </c>
      <c r="GK29" s="19" t="s">
        <v>5987</v>
      </c>
      <c r="GL29" s="31">
        <v>29</v>
      </c>
      <c r="GM29" s="31">
        <v>29</v>
      </c>
      <c r="GS29" s="19" t="s">
        <v>5987</v>
      </c>
      <c r="GT29" s="22">
        <v>7.4</v>
      </c>
      <c r="GU29" s="22">
        <v>6</v>
      </c>
      <c r="HA29" s="19" t="s">
        <v>5987</v>
      </c>
      <c r="HB29" s="22">
        <v>1.2</v>
      </c>
      <c r="HC29" s="22">
        <v>0.25</v>
      </c>
      <c r="HI29" s="19" t="s">
        <v>5987</v>
      </c>
      <c r="HJ29" s="22">
        <v>82.125</v>
      </c>
      <c r="HP29" s="19" t="s">
        <v>5987</v>
      </c>
      <c r="HQ29" s="31">
        <v>8</v>
      </c>
      <c r="HW29" s="19" t="s">
        <v>5987</v>
      </c>
      <c r="HX29" s="31">
        <v>90</v>
      </c>
      <c r="ID29" s="19" t="s">
        <v>5987</v>
      </c>
      <c r="IE29" s="31">
        <v>67</v>
      </c>
      <c r="IK29" s="19" t="s">
        <v>5987</v>
      </c>
      <c r="IL29" s="31">
        <v>5.7037037037037033</v>
      </c>
      <c r="IR29" s="19" t="s">
        <v>5987</v>
      </c>
      <c r="IS29" s="31">
        <v>27</v>
      </c>
      <c r="IY29" s="19" t="s">
        <v>5987</v>
      </c>
      <c r="IZ29" s="31">
        <v>18</v>
      </c>
      <c r="JF29" s="19" t="s">
        <v>5987</v>
      </c>
      <c r="JG29" s="31">
        <v>0</v>
      </c>
      <c r="KB29" s="19" t="s">
        <v>101</v>
      </c>
      <c r="KC29" s="22">
        <v>4.666666666666667</v>
      </c>
      <c r="KI29" s="19" t="s">
        <v>477</v>
      </c>
      <c r="KJ29" s="22">
        <v>5.7</v>
      </c>
      <c r="LE29" s="18" t="s">
        <v>1</v>
      </c>
      <c r="LF29" t="s">
        <v>29</v>
      </c>
      <c r="LL29" s="18" t="s">
        <v>1</v>
      </c>
      <c r="LM29" t="s">
        <v>29</v>
      </c>
      <c r="LS29" s="18" t="s">
        <v>1</v>
      </c>
      <c r="LT29" t="s">
        <v>29</v>
      </c>
    </row>
    <row r="30" spans="1:332" x14ac:dyDescent="0.15">
      <c r="A30" s="19" t="s">
        <v>5987</v>
      </c>
      <c r="B30" s="20"/>
      <c r="C30" s="20">
        <v>29</v>
      </c>
      <c r="D30" s="20">
        <v>29</v>
      </c>
      <c r="Q30" s="19" t="s">
        <v>7420</v>
      </c>
      <c r="R30" s="20">
        <v>11</v>
      </c>
      <c r="X30" s="19" t="s">
        <v>2027</v>
      </c>
      <c r="Y30" s="22">
        <v>4.7855072463768105</v>
      </c>
      <c r="AE30" s="19" t="s">
        <v>6383</v>
      </c>
      <c r="AF30" s="20">
        <v>68</v>
      </c>
      <c r="AL30" s="19" t="s">
        <v>5489</v>
      </c>
      <c r="AM30" s="22">
        <v>5.5647058823529409</v>
      </c>
      <c r="AS30" s="19" t="s">
        <v>7160</v>
      </c>
      <c r="AT30" s="22">
        <v>2.3260869565217392</v>
      </c>
      <c r="AZ30" s="19" t="s">
        <v>2027</v>
      </c>
      <c r="BA30" s="22">
        <v>4.108695652173914</v>
      </c>
      <c r="BG30" s="19" t="s">
        <v>5987</v>
      </c>
      <c r="BH30" s="22">
        <v>5.2413793103448274</v>
      </c>
      <c r="CB30" s="19" t="s">
        <v>3338</v>
      </c>
      <c r="CC30" s="22">
        <v>8.3666666666666671</v>
      </c>
      <c r="CI30" s="19" t="s">
        <v>7287</v>
      </c>
      <c r="CJ30" s="22">
        <v>2.4666666666666668</v>
      </c>
      <c r="CP30" s="19" t="s">
        <v>546</v>
      </c>
      <c r="CQ30" s="22">
        <v>4.8648648648648649</v>
      </c>
      <c r="CW30" s="19" t="s">
        <v>5489</v>
      </c>
      <c r="CX30" s="22">
        <v>5.8235294117647056</v>
      </c>
      <c r="DD30" s="19" t="s">
        <v>2584</v>
      </c>
      <c r="DE30" s="22">
        <v>7.387096774193548</v>
      </c>
      <c r="DK30" s="19" t="s">
        <v>3497</v>
      </c>
      <c r="DL30" s="22">
        <v>5.55</v>
      </c>
      <c r="DR30" s="19" t="s">
        <v>2027</v>
      </c>
      <c r="DS30" s="22">
        <v>2.5</v>
      </c>
      <c r="DY30" s="19" t="s">
        <v>3749</v>
      </c>
      <c r="DZ30" s="22">
        <v>3.1904761904761907</v>
      </c>
      <c r="EF30" s="19" t="s">
        <v>2027</v>
      </c>
      <c r="EG30" s="22">
        <v>0.41304347826086957</v>
      </c>
      <c r="EM30" s="19" t="s">
        <v>2584</v>
      </c>
      <c r="EN30" s="22">
        <v>0.19354838709677419</v>
      </c>
      <c r="ET30" s="19" t="s">
        <v>5987</v>
      </c>
      <c r="EU30" s="22">
        <v>4.4137931034482758</v>
      </c>
      <c r="FA30" s="19" t="s">
        <v>5616</v>
      </c>
      <c r="FB30" s="22">
        <v>5.1379310344827589</v>
      </c>
      <c r="FH30" s="19" t="s">
        <v>4437</v>
      </c>
      <c r="FI30" s="22">
        <v>2.375</v>
      </c>
      <c r="FO30" s="19" t="s">
        <v>2584</v>
      </c>
      <c r="FP30" s="22">
        <v>3.2580645161290325</v>
      </c>
      <c r="FV30" s="19" t="s">
        <v>5987</v>
      </c>
      <c r="FW30" s="22">
        <v>5.2413793103448274</v>
      </c>
      <c r="GC30" s="19" t="s">
        <v>6383</v>
      </c>
      <c r="GD30" s="22">
        <v>3.8220895522388059</v>
      </c>
      <c r="GE30" s="22">
        <v>2.2989552238805966</v>
      </c>
      <c r="GK30" s="19" t="s">
        <v>6383</v>
      </c>
      <c r="GL30" s="31">
        <v>67</v>
      </c>
      <c r="GM30" s="31">
        <v>67</v>
      </c>
      <c r="GS30" s="19" t="s">
        <v>6383</v>
      </c>
      <c r="GT30" s="22">
        <v>15</v>
      </c>
      <c r="GU30" s="22">
        <v>12</v>
      </c>
      <c r="HA30" s="19" t="s">
        <v>6383</v>
      </c>
      <c r="HB30" s="22">
        <v>0.7</v>
      </c>
      <c r="HC30" s="22">
        <v>0</v>
      </c>
      <c r="HI30" s="19" t="s">
        <v>6383</v>
      </c>
      <c r="HJ30" s="22">
        <v>65.925373134328353</v>
      </c>
      <c r="HP30" s="19" t="s">
        <v>6383</v>
      </c>
      <c r="HQ30" s="31">
        <v>67</v>
      </c>
      <c r="HW30" s="19" t="s">
        <v>6383</v>
      </c>
      <c r="HX30" s="31">
        <v>85</v>
      </c>
      <c r="ID30" s="19" t="s">
        <v>6383</v>
      </c>
      <c r="IE30" s="31">
        <v>41</v>
      </c>
      <c r="IK30" s="19" t="s">
        <v>6383</v>
      </c>
      <c r="IL30" s="31">
        <v>10.191176470588236</v>
      </c>
      <c r="IR30" s="19" t="s">
        <v>6383</v>
      </c>
      <c r="IS30" s="31">
        <v>68</v>
      </c>
      <c r="IY30" s="19" t="s">
        <v>6383</v>
      </c>
      <c r="IZ30" s="31">
        <v>45</v>
      </c>
      <c r="JF30" s="19" t="s">
        <v>6383</v>
      </c>
      <c r="JG30" s="31">
        <v>0</v>
      </c>
      <c r="KB30" s="19" t="s">
        <v>34</v>
      </c>
      <c r="KC30" s="22">
        <v>4.666666666666667</v>
      </c>
      <c r="KI30" s="19" t="s">
        <v>422</v>
      </c>
      <c r="KJ30" s="22">
        <v>6.0333333333333332</v>
      </c>
      <c r="LE30" s="18" t="s">
        <v>3</v>
      </c>
      <c r="LF30" t="s">
        <v>31</v>
      </c>
      <c r="LL30" s="18" t="s">
        <v>3</v>
      </c>
      <c r="LM30" t="s">
        <v>31</v>
      </c>
      <c r="LS30" s="18" t="s">
        <v>3</v>
      </c>
      <c r="LT30" t="s">
        <v>31</v>
      </c>
    </row>
    <row r="31" spans="1:332" x14ac:dyDescent="0.15">
      <c r="A31" s="19" t="s">
        <v>6383</v>
      </c>
      <c r="B31" s="20"/>
      <c r="C31" s="20">
        <v>68</v>
      </c>
      <c r="D31" s="20">
        <v>68</v>
      </c>
      <c r="Q31" s="19" t="s">
        <v>5752</v>
      </c>
      <c r="R31" s="20">
        <v>11</v>
      </c>
      <c r="X31" s="19" t="s">
        <v>2584</v>
      </c>
      <c r="Y31" s="22">
        <v>4.5290322580645164</v>
      </c>
      <c r="AE31" s="19" t="s">
        <v>7160</v>
      </c>
      <c r="AF31" s="20">
        <v>46</v>
      </c>
      <c r="AL31" s="19" t="s">
        <v>3497</v>
      </c>
      <c r="AM31" s="22">
        <v>5.4399999999999995</v>
      </c>
      <c r="AS31" s="19" t="s">
        <v>3749</v>
      </c>
      <c r="AT31" s="22">
        <v>2.2301587301587302</v>
      </c>
      <c r="AZ31" s="19" t="s">
        <v>2584</v>
      </c>
      <c r="BA31" s="22">
        <v>3.9516129032258069</v>
      </c>
      <c r="BG31" s="19" t="s">
        <v>2584</v>
      </c>
      <c r="BH31" s="22">
        <v>3.5806451612903225</v>
      </c>
      <c r="CB31" s="19" t="s">
        <v>1508</v>
      </c>
      <c r="CC31" s="22">
        <v>8.3666666666666671</v>
      </c>
      <c r="CI31" s="19" t="s">
        <v>5187</v>
      </c>
      <c r="CJ31" s="22">
        <v>2.5</v>
      </c>
      <c r="CP31" s="19" t="s">
        <v>5489</v>
      </c>
      <c r="CQ31" s="22">
        <v>4.5294117647058822</v>
      </c>
      <c r="CW31" s="19" t="s">
        <v>3497</v>
      </c>
      <c r="CX31" s="22">
        <v>5.8</v>
      </c>
      <c r="DD31" s="19" t="s">
        <v>5489</v>
      </c>
      <c r="DE31" s="22">
        <v>7.3529411764705879</v>
      </c>
      <c r="DK31" s="19" t="s">
        <v>5987</v>
      </c>
      <c r="DL31" s="22">
        <v>5.4827586206896548</v>
      </c>
      <c r="DR31" s="19" t="s">
        <v>546</v>
      </c>
      <c r="DS31" s="22">
        <v>2.1351351351351351</v>
      </c>
      <c r="DY31" s="19" t="s">
        <v>546</v>
      </c>
      <c r="DZ31" s="22">
        <v>2.8918918918918921</v>
      </c>
      <c r="EF31" s="19" t="s">
        <v>4900</v>
      </c>
      <c r="EG31" s="22">
        <v>0.11864406779661017</v>
      </c>
      <c r="EM31" s="19" t="s">
        <v>1298</v>
      </c>
      <c r="EN31" s="22">
        <v>0</v>
      </c>
      <c r="ET31" s="19" t="s">
        <v>2027</v>
      </c>
      <c r="EU31" s="22">
        <v>4.4130434782608692</v>
      </c>
      <c r="FA31" s="19" t="s">
        <v>982</v>
      </c>
      <c r="FB31" s="22">
        <v>4.6818181818181817</v>
      </c>
      <c r="FH31" s="19" t="s">
        <v>4900</v>
      </c>
      <c r="FI31" s="22">
        <v>2.152542372881356</v>
      </c>
      <c r="FO31" s="19" t="s">
        <v>4900</v>
      </c>
      <c r="FP31" s="22">
        <v>3.0847457627118646</v>
      </c>
      <c r="FV31" s="19" t="s">
        <v>2584</v>
      </c>
      <c r="FW31" s="22">
        <v>3.5806451612903225</v>
      </c>
      <c r="GC31" s="19" t="s">
        <v>7160</v>
      </c>
      <c r="GD31" s="22">
        <v>2.8126086956521732</v>
      </c>
      <c r="GE31" s="22">
        <v>1.5193023255813949</v>
      </c>
      <c r="GK31" s="19" t="s">
        <v>7160</v>
      </c>
      <c r="GL31" s="31">
        <v>46</v>
      </c>
      <c r="GM31" s="31">
        <v>43</v>
      </c>
      <c r="GS31" s="19" t="s">
        <v>7160</v>
      </c>
      <c r="GT31" s="22">
        <v>8</v>
      </c>
      <c r="GU31" s="22">
        <v>5</v>
      </c>
      <c r="HA31" s="19" t="s">
        <v>7160</v>
      </c>
      <c r="HB31" s="22">
        <v>0.98</v>
      </c>
      <c r="HC31" s="22">
        <v>0.4</v>
      </c>
      <c r="HI31" s="19" t="s">
        <v>7160</v>
      </c>
      <c r="HJ31" s="22">
        <v>68.807692307692307</v>
      </c>
      <c r="HP31" s="19" t="s">
        <v>7160</v>
      </c>
      <c r="HQ31" s="31">
        <v>26</v>
      </c>
      <c r="HW31" s="19" t="s">
        <v>7160</v>
      </c>
      <c r="HX31" s="31">
        <v>90</v>
      </c>
      <c r="ID31" s="19" t="s">
        <v>7160</v>
      </c>
      <c r="IE31" s="31">
        <v>40</v>
      </c>
      <c r="IK31" s="19" t="s">
        <v>7160</v>
      </c>
      <c r="IL31" s="31">
        <v>2.9642857142857144</v>
      </c>
      <c r="IR31" s="19" t="s">
        <v>7160</v>
      </c>
      <c r="IS31" s="31">
        <v>28</v>
      </c>
      <c r="IY31" s="19" t="s">
        <v>7160</v>
      </c>
      <c r="IZ31" s="31">
        <v>15</v>
      </c>
      <c r="JF31" s="19" t="s">
        <v>7160</v>
      </c>
      <c r="JG31" s="31">
        <v>0</v>
      </c>
      <c r="KB31" s="19" t="s">
        <v>126</v>
      </c>
      <c r="KC31" s="22">
        <v>4.5333333333333332</v>
      </c>
      <c r="KI31" s="19" t="s">
        <v>179</v>
      </c>
      <c r="KJ31" s="22">
        <v>6.166666666666667</v>
      </c>
    </row>
    <row r="32" spans="1:332" x14ac:dyDescent="0.15">
      <c r="A32" s="19" t="s">
        <v>7160</v>
      </c>
      <c r="B32" s="20">
        <v>1</v>
      </c>
      <c r="C32" s="20">
        <v>46</v>
      </c>
      <c r="D32" s="20">
        <v>47</v>
      </c>
      <c r="Q32" s="19" t="s">
        <v>5012</v>
      </c>
      <c r="R32" s="20">
        <v>9</v>
      </c>
      <c r="X32" s="19" t="s">
        <v>546</v>
      </c>
      <c r="Y32" s="22">
        <v>4.5225225225225216</v>
      </c>
      <c r="AE32" s="19" t="s">
        <v>7640</v>
      </c>
      <c r="AF32" s="20">
        <v>21</v>
      </c>
      <c r="AL32" s="19" t="s">
        <v>5852</v>
      </c>
      <c r="AM32" s="22">
        <v>4.9789473684210535</v>
      </c>
      <c r="AS32" s="19" t="s">
        <v>2027</v>
      </c>
      <c r="AT32" s="22">
        <v>1.6340579710144925</v>
      </c>
      <c r="AZ32" s="19" t="s">
        <v>546</v>
      </c>
      <c r="BA32" s="22">
        <v>3.8378378378378386</v>
      </c>
      <c r="BG32" s="19" t="s">
        <v>546</v>
      </c>
      <c r="BH32" s="22">
        <v>3.5135135135135136</v>
      </c>
      <c r="CB32" s="19" t="s">
        <v>6552</v>
      </c>
      <c r="CC32" s="22">
        <v>8.3333333333333339</v>
      </c>
      <c r="CI32" s="19" t="s">
        <v>8148</v>
      </c>
      <c r="CJ32" s="22">
        <v>2.5</v>
      </c>
      <c r="CP32" s="19" t="s">
        <v>3497</v>
      </c>
      <c r="CQ32" s="22">
        <v>4.1500000000000004</v>
      </c>
      <c r="CW32" s="19" t="s">
        <v>5852</v>
      </c>
      <c r="CX32" s="22">
        <v>4.4210526315789478</v>
      </c>
      <c r="DD32" s="19" t="s">
        <v>4150</v>
      </c>
      <c r="DE32" s="22">
        <v>7.3</v>
      </c>
      <c r="DK32" s="19" t="s">
        <v>5489</v>
      </c>
      <c r="DL32" s="22">
        <v>5.4705882352941178</v>
      </c>
      <c r="DR32" s="19" t="s">
        <v>5852</v>
      </c>
      <c r="DS32" s="22">
        <v>2.0526315789473686</v>
      </c>
      <c r="DY32" s="19" t="s">
        <v>2027</v>
      </c>
      <c r="DZ32" s="22">
        <v>2.8695652173913042</v>
      </c>
      <c r="EF32" s="19" t="s">
        <v>4150</v>
      </c>
      <c r="EG32" s="22">
        <v>0</v>
      </c>
      <c r="EM32" s="19" t="s">
        <v>3497</v>
      </c>
      <c r="EN32" s="22">
        <v>0</v>
      </c>
      <c r="ET32" s="19" t="s">
        <v>982</v>
      </c>
      <c r="EU32" s="22">
        <v>1.4090909090909092</v>
      </c>
      <c r="FA32" s="19" t="s">
        <v>546</v>
      </c>
      <c r="FB32" s="22">
        <v>4.0810810810810807</v>
      </c>
      <c r="FH32" s="19" t="s">
        <v>546</v>
      </c>
      <c r="FI32" s="22">
        <v>1.7567567567567568</v>
      </c>
      <c r="FO32" s="19" t="s">
        <v>5489</v>
      </c>
      <c r="FP32" s="22">
        <v>2.7058823529411766</v>
      </c>
      <c r="FV32" s="19" t="s">
        <v>546</v>
      </c>
      <c r="FW32" s="22">
        <v>3.5135135135135136</v>
      </c>
      <c r="GC32" s="19" t="s">
        <v>7640</v>
      </c>
      <c r="GD32" s="22">
        <v>2.3275000000000006</v>
      </c>
      <c r="GE32" s="22">
        <v>1.6375</v>
      </c>
      <c r="GK32" s="19" t="s">
        <v>7640</v>
      </c>
      <c r="GL32" s="31">
        <v>20</v>
      </c>
      <c r="GM32" s="31">
        <v>20</v>
      </c>
      <c r="GS32" s="19" t="s">
        <v>7640</v>
      </c>
      <c r="GT32" s="22">
        <v>3.5</v>
      </c>
      <c r="GU32" s="22">
        <v>2.5</v>
      </c>
      <c r="HA32" s="19" t="s">
        <v>7640</v>
      </c>
      <c r="HB32" s="22">
        <v>1</v>
      </c>
      <c r="HC32" s="22">
        <v>1</v>
      </c>
      <c r="HI32" s="19" t="s">
        <v>7640</v>
      </c>
      <c r="HJ32" s="22">
        <v>57.38095238095238</v>
      </c>
      <c r="HP32" s="19" t="s">
        <v>7640</v>
      </c>
      <c r="HQ32" s="31">
        <v>21</v>
      </c>
      <c r="HW32" s="19" t="s">
        <v>7640</v>
      </c>
      <c r="HX32" s="31">
        <v>75</v>
      </c>
      <c r="ID32" s="19" t="s">
        <v>7640</v>
      </c>
      <c r="IE32" s="31">
        <v>45</v>
      </c>
      <c r="IK32" s="19" t="s">
        <v>7640</v>
      </c>
      <c r="IL32" s="31">
        <v>19.904761904761905</v>
      </c>
      <c r="IR32" s="19" t="s">
        <v>7640</v>
      </c>
      <c r="IS32" s="31">
        <v>21</v>
      </c>
      <c r="IY32" s="19" t="s">
        <v>7640</v>
      </c>
      <c r="IZ32" s="31">
        <v>76</v>
      </c>
      <c r="JF32" s="19" t="s">
        <v>7640</v>
      </c>
      <c r="JG32" s="31">
        <v>2</v>
      </c>
      <c r="KB32" s="19" t="s">
        <v>156</v>
      </c>
      <c r="KC32" s="22">
        <v>4.4666666666666668</v>
      </c>
      <c r="KI32" s="19" t="s">
        <v>148</v>
      </c>
      <c r="KJ32" s="22">
        <v>6.2333333333333334</v>
      </c>
      <c r="LE32" s="116" t="s">
        <v>8496</v>
      </c>
      <c r="LL32" s="116" t="s">
        <v>8504</v>
      </c>
      <c r="LS32" s="116" t="s">
        <v>8427</v>
      </c>
    </row>
    <row r="33" spans="1:331" x14ac:dyDescent="0.15">
      <c r="A33" s="19" t="s">
        <v>7640</v>
      </c>
      <c r="B33" s="20"/>
      <c r="C33" s="20">
        <v>21</v>
      </c>
      <c r="D33" s="20">
        <v>21</v>
      </c>
      <c r="Q33" s="19" t="s">
        <v>4690</v>
      </c>
      <c r="R33" s="20">
        <v>9</v>
      </c>
      <c r="X33" s="117" t="s">
        <v>8817</v>
      </c>
      <c r="Y33" s="118">
        <v>5.708950099800389</v>
      </c>
      <c r="AE33" s="117" t="s">
        <v>8817</v>
      </c>
      <c r="AF33" s="122">
        <v>835</v>
      </c>
      <c r="AL33" s="117" t="s">
        <v>8817</v>
      </c>
      <c r="AM33" s="118">
        <v>6.6246706586826365</v>
      </c>
      <c r="AS33" s="117" t="s">
        <v>8817</v>
      </c>
      <c r="AT33" s="118">
        <v>3.5972055888223622</v>
      </c>
      <c r="AZ33" s="117" t="s">
        <v>8817</v>
      </c>
      <c r="BA33" s="118">
        <v>5.3133732534930109</v>
      </c>
      <c r="BG33" s="117" t="s">
        <v>8817</v>
      </c>
      <c r="BH33" s="118">
        <v>6.1257485029940124</v>
      </c>
      <c r="CB33" s="19" t="s">
        <v>2903</v>
      </c>
      <c r="CC33" s="22">
        <v>8.3333333333333339</v>
      </c>
      <c r="CI33" s="19" t="s">
        <v>2065</v>
      </c>
      <c r="CJ33" s="22">
        <v>2.5666666666666669</v>
      </c>
      <c r="CP33" s="117" t="s">
        <v>8817</v>
      </c>
      <c r="CQ33" s="118">
        <v>5.9676646706586824</v>
      </c>
      <c r="CW33" s="117" t="s">
        <v>8817</v>
      </c>
      <c r="CX33" s="118">
        <v>7.3113772455089823</v>
      </c>
      <c r="DD33" s="117" t="s">
        <v>8817</v>
      </c>
      <c r="DE33" s="118">
        <v>8.4970059880239521</v>
      </c>
      <c r="DK33" s="117" t="s">
        <v>8817</v>
      </c>
      <c r="DL33" s="118">
        <v>6.9628742514970057</v>
      </c>
      <c r="DR33" s="117" t="s">
        <v>8817</v>
      </c>
      <c r="DS33" s="118">
        <v>4.3844311377245511</v>
      </c>
      <c r="DY33" s="117" t="s">
        <v>8817</v>
      </c>
      <c r="DZ33" s="118">
        <v>4.8283313325330131</v>
      </c>
      <c r="EF33" s="117" t="s">
        <v>8817</v>
      </c>
      <c r="EG33" s="118">
        <v>2.6146458583433372</v>
      </c>
      <c r="EM33" s="117" t="s">
        <v>8817</v>
      </c>
      <c r="EN33" s="118">
        <v>1.9161676646706587</v>
      </c>
      <c r="ET33" s="117" t="s">
        <v>8817</v>
      </c>
      <c r="EU33" s="118">
        <v>6.1544910179640722</v>
      </c>
      <c r="FA33" s="117" t="s">
        <v>8817</v>
      </c>
      <c r="FB33" s="118">
        <v>6.3149700598802392</v>
      </c>
      <c r="FH33" s="117" t="s">
        <v>8817</v>
      </c>
      <c r="FI33" s="118">
        <v>3.7976047904191619</v>
      </c>
      <c r="FO33" s="117" t="s">
        <v>8817</v>
      </c>
      <c r="FP33" s="118">
        <v>4.7293413173652699</v>
      </c>
      <c r="FV33" s="117" t="s">
        <v>8817</v>
      </c>
      <c r="FW33" s="118">
        <v>6.1257485029940124</v>
      </c>
      <c r="GC33" s="117" t="s">
        <v>8817</v>
      </c>
      <c r="GD33" s="118">
        <v>3.2387917737789178</v>
      </c>
      <c r="GE33" s="118">
        <v>2.0366347469220272</v>
      </c>
      <c r="GK33" s="120" t="s">
        <v>8817</v>
      </c>
      <c r="GL33" s="121">
        <v>780</v>
      </c>
      <c r="GM33" s="121">
        <v>733</v>
      </c>
      <c r="GS33" s="117" t="s">
        <v>8817</v>
      </c>
      <c r="GT33" s="118">
        <v>25</v>
      </c>
      <c r="GU33" s="118">
        <v>12</v>
      </c>
      <c r="HA33" s="117" t="s">
        <v>8817</v>
      </c>
      <c r="HB33" s="118">
        <v>0</v>
      </c>
      <c r="HC33" s="118">
        <v>0</v>
      </c>
      <c r="HI33" s="117" t="s">
        <v>8817</v>
      </c>
      <c r="HJ33" s="118">
        <v>66.33619964973731</v>
      </c>
      <c r="HP33" s="117" t="s">
        <v>8817</v>
      </c>
      <c r="HQ33" s="119">
        <v>571</v>
      </c>
      <c r="HW33" s="117" t="s">
        <v>8817</v>
      </c>
      <c r="HX33" s="119">
        <v>100</v>
      </c>
      <c r="ID33" s="117" t="s">
        <v>8817</v>
      </c>
      <c r="IE33" s="119">
        <v>6.22</v>
      </c>
      <c r="IK33" s="117" t="s">
        <v>8817</v>
      </c>
      <c r="IL33" s="119">
        <v>17.109090909090909</v>
      </c>
      <c r="IR33" s="117" t="s">
        <v>8817</v>
      </c>
      <c r="IS33" s="119">
        <v>623</v>
      </c>
      <c r="IY33" s="117" t="s">
        <v>8817</v>
      </c>
      <c r="IZ33" s="119">
        <v>4500</v>
      </c>
      <c r="JF33" s="117" t="s">
        <v>8817</v>
      </c>
      <c r="JG33" s="119">
        <v>0</v>
      </c>
      <c r="KB33" s="19" t="s">
        <v>263</v>
      </c>
      <c r="KC33" s="22">
        <v>4.4333333333333336</v>
      </c>
      <c r="KI33" s="19" t="s">
        <v>137</v>
      </c>
      <c r="KJ33" s="22">
        <v>6.3666666666666663</v>
      </c>
      <c r="LE33" s="22">
        <v>37</v>
      </c>
      <c r="LL33" s="22">
        <v>17</v>
      </c>
      <c r="LS33" s="22">
        <v>5.6842105263157894</v>
      </c>
    </row>
    <row r="34" spans="1:331" x14ac:dyDescent="0.15">
      <c r="A34" s="117" t="s">
        <v>8817</v>
      </c>
      <c r="B34" s="122">
        <v>39</v>
      </c>
      <c r="C34" s="122">
        <v>835</v>
      </c>
      <c r="D34" s="122">
        <v>874</v>
      </c>
      <c r="Q34" s="19" t="s">
        <v>4443</v>
      </c>
      <c r="R34" s="20">
        <v>9</v>
      </c>
      <c r="CB34" s="19" t="s">
        <v>1141</v>
      </c>
      <c r="CC34" s="22">
        <v>8.3000000000000007</v>
      </c>
      <c r="CI34" s="19" t="s">
        <v>3656</v>
      </c>
      <c r="CJ34" s="22">
        <v>2.6666666666666665</v>
      </c>
      <c r="KB34" s="19" t="s">
        <v>536</v>
      </c>
      <c r="KC34" s="22">
        <v>4.3</v>
      </c>
      <c r="KI34" s="19" t="s">
        <v>212</v>
      </c>
      <c r="KJ34" s="22">
        <v>6.4333333333333336</v>
      </c>
    </row>
    <row r="35" spans="1:331" x14ac:dyDescent="0.15">
      <c r="Q35" s="19" t="s">
        <v>167</v>
      </c>
      <c r="R35" s="20">
        <v>9</v>
      </c>
      <c r="CB35" s="19" t="s">
        <v>1443</v>
      </c>
      <c r="CC35" s="22">
        <v>8.3000000000000007</v>
      </c>
      <c r="CI35" s="19" t="s">
        <v>6151</v>
      </c>
      <c r="CJ35" s="22">
        <v>2.7333333333333334</v>
      </c>
      <c r="KB35" s="19" t="s">
        <v>114</v>
      </c>
      <c r="KC35" s="22">
        <v>4.3</v>
      </c>
      <c r="KI35" s="19" t="s">
        <v>450</v>
      </c>
      <c r="KJ35" s="22">
        <v>6.7333333333333334</v>
      </c>
    </row>
    <row r="36" spans="1:331" x14ac:dyDescent="0.15">
      <c r="Q36" s="19" t="s">
        <v>2175</v>
      </c>
      <c r="R36" s="20">
        <v>8</v>
      </c>
      <c r="CB36" s="19" t="s">
        <v>1427</v>
      </c>
      <c r="CC36" s="22">
        <v>8.2666666666666675</v>
      </c>
      <c r="CI36" s="19" t="s">
        <v>2714</v>
      </c>
      <c r="CJ36" s="22">
        <v>2.8</v>
      </c>
      <c r="KB36" s="19" t="s">
        <v>490</v>
      </c>
      <c r="KC36" s="22">
        <v>4.166666666666667</v>
      </c>
      <c r="KI36" s="19" t="s">
        <v>222</v>
      </c>
      <c r="KJ36" s="22">
        <v>6.8</v>
      </c>
    </row>
    <row r="37" spans="1:331" x14ac:dyDescent="0.15">
      <c r="Q37" s="19" t="s">
        <v>4499</v>
      </c>
      <c r="R37" s="20">
        <v>8</v>
      </c>
      <c r="CB37" s="19" t="s">
        <v>1551</v>
      </c>
      <c r="CC37" s="22">
        <v>8.2333333333333325</v>
      </c>
      <c r="CI37" s="19" t="s">
        <v>2157</v>
      </c>
      <c r="CJ37" s="22">
        <v>2.8333333333333335</v>
      </c>
      <c r="KB37" s="19" t="s">
        <v>245</v>
      </c>
      <c r="KC37" s="22">
        <v>4.0666666666666664</v>
      </c>
      <c r="KI37" s="19" t="s">
        <v>282</v>
      </c>
      <c r="KJ37" s="22">
        <v>6.8</v>
      </c>
    </row>
    <row r="38" spans="1:331" x14ac:dyDescent="0.15">
      <c r="Q38" s="19" t="s">
        <v>2044</v>
      </c>
      <c r="R38" s="20">
        <v>8</v>
      </c>
      <c r="CB38" s="19" t="s">
        <v>6827</v>
      </c>
      <c r="CC38" s="22">
        <v>8.2333333333333325</v>
      </c>
      <c r="CI38" s="19" t="s">
        <v>2599</v>
      </c>
      <c r="CJ38" s="22">
        <v>2.9</v>
      </c>
      <c r="KB38" s="19" t="s">
        <v>169</v>
      </c>
      <c r="KC38" s="22">
        <v>3.9666666666666668</v>
      </c>
      <c r="KI38" s="19" t="s">
        <v>65</v>
      </c>
      <c r="KJ38" s="22">
        <v>6.8666666666666663</v>
      </c>
    </row>
    <row r="39" spans="1:331" x14ac:dyDescent="0.15">
      <c r="Q39" s="19" t="s">
        <v>3551</v>
      </c>
      <c r="R39" s="20">
        <v>8</v>
      </c>
      <c r="CB39" s="19" t="s">
        <v>6427</v>
      </c>
      <c r="CC39" s="22">
        <v>8.2333333333333325</v>
      </c>
      <c r="CI39" s="19" t="s">
        <v>5930</v>
      </c>
      <c r="CJ39" s="22">
        <v>2.9333333333333331</v>
      </c>
      <c r="KB39" s="19" t="s">
        <v>394</v>
      </c>
      <c r="KC39" s="22">
        <v>3.8</v>
      </c>
      <c r="KI39" s="19" t="s">
        <v>199</v>
      </c>
      <c r="KJ39" s="22">
        <v>6.9</v>
      </c>
    </row>
    <row r="40" spans="1:331" x14ac:dyDescent="0.15">
      <c r="Q40" s="19" t="s">
        <v>2057</v>
      </c>
      <c r="R40" s="20">
        <v>8</v>
      </c>
      <c r="CB40" s="19" t="s">
        <v>5455</v>
      </c>
      <c r="CC40" s="22">
        <v>8.2333333333333325</v>
      </c>
      <c r="CI40" s="19" t="s">
        <v>805</v>
      </c>
      <c r="CJ40" s="22">
        <v>3</v>
      </c>
      <c r="KB40" s="19" t="s">
        <v>465</v>
      </c>
      <c r="KC40" s="22">
        <v>3.6666666666666665</v>
      </c>
      <c r="KI40" s="19" t="s">
        <v>437</v>
      </c>
      <c r="KJ40" s="22">
        <v>6.9666666666666668</v>
      </c>
    </row>
    <row r="41" spans="1:331" x14ac:dyDescent="0.15">
      <c r="Q41" s="19" t="s">
        <v>5851</v>
      </c>
      <c r="R41" s="20">
        <v>7</v>
      </c>
      <c r="CB41" s="19" t="s">
        <v>7965</v>
      </c>
      <c r="CC41" s="22">
        <v>8.2333333333333325</v>
      </c>
      <c r="CI41" s="19" t="s">
        <v>789</v>
      </c>
      <c r="CJ41" s="22">
        <v>3</v>
      </c>
      <c r="KB41" s="19" t="s">
        <v>188</v>
      </c>
      <c r="KC41" s="22">
        <v>3.5666666666666669</v>
      </c>
      <c r="KI41" s="19" t="s">
        <v>232</v>
      </c>
      <c r="KJ41" s="22">
        <v>7.3</v>
      </c>
    </row>
    <row r="42" spans="1:331" x14ac:dyDescent="0.15">
      <c r="Q42" s="19" t="s">
        <v>3496</v>
      </c>
      <c r="R42" s="20">
        <v>7</v>
      </c>
      <c r="CB42" s="19" t="s">
        <v>1510</v>
      </c>
      <c r="CC42" s="22">
        <v>8.2333333333333325</v>
      </c>
      <c r="CI42" s="19" t="s">
        <v>3352</v>
      </c>
      <c r="CJ42" s="22">
        <v>3.0666666666666669</v>
      </c>
      <c r="KB42" s="19" t="s">
        <v>238</v>
      </c>
      <c r="KC42" s="22">
        <v>3.3333333333333335</v>
      </c>
      <c r="KI42" s="19" t="s">
        <v>300</v>
      </c>
      <c r="KJ42" s="22">
        <v>7.333333333333333</v>
      </c>
    </row>
    <row r="43" spans="1:331" x14ac:dyDescent="0.15">
      <c r="Q43" s="19" t="s">
        <v>5021</v>
      </c>
      <c r="R43" s="20">
        <v>7</v>
      </c>
      <c r="CB43" s="19" t="s">
        <v>7100</v>
      </c>
      <c r="CC43" s="22">
        <v>8.2333333333333325</v>
      </c>
      <c r="CI43" s="19" t="s">
        <v>7507</v>
      </c>
      <c r="CJ43" s="22">
        <v>3.1</v>
      </c>
      <c r="KB43" s="19" t="s">
        <v>379</v>
      </c>
      <c r="KC43" s="22">
        <v>3.2</v>
      </c>
      <c r="KI43" s="19" t="s">
        <v>333</v>
      </c>
      <c r="KJ43" s="22">
        <v>7.7333333333333334</v>
      </c>
    </row>
    <row r="44" spans="1:331" x14ac:dyDescent="0.15">
      <c r="Q44" s="19" t="s">
        <v>5897</v>
      </c>
      <c r="R44" s="20">
        <v>6</v>
      </c>
      <c r="CB44" s="19" t="s">
        <v>1264</v>
      </c>
      <c r="CC44" s="22">
        <v>8.1999999999999993</v>
      </c>
      <c r="CI44" s="19" t="s">
        <v>4960</v>
      </c>
      <c r="CJ44" s="22">
        <v>3.1</v>
      </c>
      <c r="KB44" s="117" t="s">
        <v>8817</v>
      </c>
      <c r="KC44" s="118">
        <v>5.3499999999999988</v>
      </c>
      <c r="KI44" s="117" t="s">
        <v>8817</v>
      </c>
      <c r="KJ44" s="118">
        <v>5.3499999999999988</v>
      </c>
    </row>
    <row r="45" spans="1:331" x14ac:dyDescent="0.15">
      <c r="Q45" s="19" t="s">
        <v>63</v>
      </c>
      <c r="R45" s="20">
        <v>5</v>
      </c>
      <c r="CB45" s="19" t="s">
        <v>6982</v>
      </c>
      <c r="CC45" s="22">
        <v>8.1999999999999993</v>
      </c>
      <c r="CI45" s="19" t="s">
        <v>3612</v>
      </c>
      <c r="CJ45" s="22">
        <v>3.1333333333333333</v>
      </c>
    </row>
    <row r="46" spans="1:331" x14ac:dyDescent="0.15">
      <c r="Q46" s="19" t="s">
        <v>3797</v>
      </c>
      <c r="R46" s="20">
        <v>5</v>
      </c>
      <c r="CB46" s="19" t="s">
        <v>3310</v>
      </c>
      <c r="CC46" s="22">
        <v>8.1999999999999993</v>
      </c>
      <c r="CI46" s="19" t="s">
        <v>5737</v>
      </c>
      <c r="CJ46" s="22">
        <v>3.1333333333333333</v>
      </c>
    </row>
    <row r="47" spans="1:331" x14ac:dyDescent="0.15">
      <c r="Q47" s="19" t="s">
        <v>3641</v>
      </c>
      <c r="R47" s="20">
        <v>5</v>
      </c>
      <c r="CB47" s="19" t="s">
        <v>8365</v>
      </c>
      <c r="CC47" s="22">
        <v>8.1666666666666661</v>
      </c>
      <c r="CI47" s="19" t="s">
        <v>6181</v>
      </c>
      <c r="CJ47" s="22">
        <v>3.1666666666666665</v>
      </c>
    </row>
    <row r="48" spans="1:331" x14ac:dyDescent="0.15">
      <c r="Q48" s="19" t="s">
        <v>5721</v>
      </c>
      <c r="R48" s="20">
        <v>5</v>
      </c>
      <c r="CB48" s="19" t="s">
        <v>8376</v>
      </c>
      <c r="CC48" s="22">
        <v>8.1666666666666661</v>
      </c>
      <c r="CI48" s="19" t="s">
        <v>8687</v>
      </c>
      <c r="CJ48" s="22">
        <v>3.1666666666666665</v>
      </c>
    </row>
    <row r="49" spans="17:88" x14ac:dyDescent="0.15">
      <c r="Q49" s="19" t="s">
        <v>30</v>
      </c>
      <c r="R49" s="20">
        <v>5</v>
      </c>
      <c r="CB49" s="19" t="s">
        <v>6440</v>
      </c>
      <c r="CC49" s="22">
        <v>8.1666666666666661</v>
      </c>
      <c r="CI49" s="19" t="s">
        <v>5872</v>
      </c>
      <c r="CJ49" s="22">
        <v>3.1666666666666665</v>
      </c>
    </row>
    <row r="50" spans="17:88" x14ac:dyDescent="0.15">
      <c r="Q50" s="19" t="s">
        <v>3981</v>
      </c>
      <c r="R50" s="20">
        <v>5</v>
      </c>
      <c r="CB50" s="19" t="s">
        <v>5749</v>
      </c>
      <c r="CC50" s="22">
        <v>8.1666666666666661</v>
      </c>
      <c r="CI50" s="19" t="s">
        <v>8674</v>
      </c>
      <c r="CJ50" s="22">
        <v>3.1666666666666665</v>
      </c>
    </row>
    <row r="51" spans="17:88" x14ac:dyDescent="0.15">
      <c r="Q51" s="19" t="s">
        <v>332</v>
      </c>
      <c r="R51" s="20">
        <v>5</v>
      </c>
      <c r="CB51" s="19" t="s">
        <v>8083</v>
      </c>
      <c r="CC51" s="22">
        <v>8.1666666666666661</v>
      </c>
      <c r="CI51" s="19" t="s">
        <v>5022</v>
      </c>
      <c r="CJ51" s="22">
        <v>3.2</v>
      </c>
    </row>
    <row r="52" spans="17:88" x14ac:dyDescent="0.15">
      <c r="Q52" s="19" t="s">
        <v>125</v>
      </c>
      <c r="R52" s="20">
        <v>4</v>
      </c>
      <c r="CB52" s="19" t="s">
        <v>4101</v>
      </c>
      <c r="CC52" s="22">
        <v>8.1333333333333329</v>
      </c>
      <c r="CI52" s="19" t="s">
        <v>3568</v>
      </c>
      <c r="CJ52" s="22">
        <v>3.2</v>
      </c>
    </row>
    <row r="53" spans="17:88" x14ac:dyDescent="0.15">
      <c r="Q53" s="19" t="s">
        <v>8082</v>
      </c>
      <c r="R53" s="20">
        <v>4</v>
      </c>
      <c r="CB53" s="19" t="s">
        <v>5673</v>
      </c>
      <c r="CC53" s="22">
        <v>8.0333333333333332</v>
      </c>
      <c r="CI53" s="19" t="s">
        <v>379</v>
      </c>
      <c r="CJ53" s="22">
        <v>3.2</v>
      </c>
    </row>
    <row r="54" spans="17:88" x14ac:dyDescent="0.15">
      <c r="Q54" s="19" t="s">
        <v>981</v>
      </c>
      <c r="R54" s="20">
        <v>4</v>
      </c>
      <c r="CB54" s="19" t="s">
        <v>3041</v>
      </c>
      <c r="CC54" s="22">
        <v>8.0333333333333332</v>
      </c>
      <c r="CI54" s="19" t="s">
        <v>7533</v>
      </c>
      <c r="CJ54" s="22">
        <v>3.2333333333333334</v>
      </c>
    </row>
    <row r="55" spans="17:88" x14ac:dyDescent="0.15">
      <c r="Q55" s="19" t="s">
        <v>281</v>
      </c>
      <c r="R55" s="20">
        <v>4</v>
      </c>
      <c r="CB55" s="19" t="s">
        <v>4882</v>
      </c>
      <c r="CC55" s="22">
        <v>8.0333333333333332</v>
      </c>
      <c r="CI55" s="19" t="s">
        <v>5443</v>
      </c>
      <c r="CJ55" s="22">
        <v>3.2333333333333334</v>
      </c>
    </row>
    <row r="56" spans="17:88" x14ac:dyDescent="0.15">
      <c r="Q56" s="19" t="s">
        <v>3881</v>
      </c>
      <c r="R56" s="20">
        <v>4</v>
      </c>
      <c r="CB56" s="19" t="s">
        <v>5025</v>
      </c>
      <c r="CC56" s="22">
        <v>8</v>
      </c>
      <c r="CI56" s="19" t="s">
        <v>1304</v>
      </c>
      <c r="CJ56" s="22">
        <v>3.2333333333333334</v>
      </c>
    </row>
    <row r="57" spans="17:88" x14ac:dyDescent="0.15">
      <c r="Q57" s="19" t="s">
        <v>4469</v>
      </c>
      <c r="R57" s="20">
        <v>4</v>
      </c>
      <c r="CB57" s="19" t="s">
        <v>3145</v>
      </c>
      <c r="CC57" s="22">
        <v>8</v>
      </c>
      <c r="CI57" s="19" t="s">
        <v>4076</v>
      </c>
      <c r="CJ57" s="22">
        <v>3.2666666666666666</v>
      </c>
    </row>
    <row r="58" spans="17:88" x14ac:dyDescent="0.15">
      <c r="Q58" s="19" t="s">
        <v>2608</v>
      </c>
      <c r="R58" s="20">
        <v>4</v>
      </c>
      <c r="CB58" s="19" t="s">
        <v>3101</v>
      </c>
      <c r="CC58" s="22">
        <v>8</v>
      </c>
      <c r="CI58" s="19" t="s">
        <v>6136</v>
      </c>
      <c r="CJ58" s="22">
        <v>3.3</v>
      </c>
    </row>
    <row r="59" spans="17:88" x14ac:dyDescent="0.15">
      <c r="Q59" s="19" t="s">
        <v>8174</v>
      </c>
      <c r="R59" s="20">
        <v>4</v>
      </c>
      <c r="CB59" s="19" t="s">
        <v>3055</v>
      </c>
      <c r="CC59" s="22">
        <v>7.9666666666666668</v>
      </c>
      <c r="CI59" s="19" t="s">
        <v>8634</v>
      </c>
      <c r="CJ59" s="22">
        <v>3.3</v>
      </c>
    </row>
    <row r="60" spans="17:88" x14ac:dyDescent="0.15">
      <c r="Q60" s="19" t="s">
        <v>6607</v>
      </c>
      <c r="R60" s="20">
        <v>4</v>
      </c>
      <c r="CB60" s="19" t="s">
        <v>6801</v>
      </c>
      <c r="CC60" s="22">
        <v>7.9666666666666668</v>
      </c>
      <c r="CI60" s="19" t="s">
        <v>781</v>
      </c>
      <c r="CJ60" s="22">
        <v>3.3333333333333335</v>
      </c>
    </row>
    <row r="61" spans="17:88" x14ac:dyDescent="0.15">
      <c r="Q61" s="19" t="s">
        <v>5727</v>
      </c>
      <c r="R61" s="20">
        <v>4</v>
      </c>
      <c r="CB61" s="19" t="s">
        <v>4806</v>
      </c>
      <c r="CC61" s="22">
        <v>7.9666666666666668</v>
      </c>
      <c r="CI61" s="19" t="s">
        <v>7624</v>
      </c>
      <c r="CJ61" s="22">
        <v>3.3333333333333335</v>
      </c>
    </row>
    <row r="62" spans="17:88" x14ac:dyDescent="0.15">
      <c r="Q62" s="19" t="s">
        <v>2516</v>
      </c>
      <c r="R62" s="20">
        <v>4</v>
      </c>
      <c r="CB62" s="19" t="s">
        <v>1557</v>
      </c>
      <c r="CC62" s="22">
        <v>7.9666666666666668</v>
      </c>
      <c r="CI62" s="19" t="s">
        <v>238</v>
      </c>
      <c r="CJ62" s="22">
        <v>3.3333333333333335</v>
      </c>
    </row>
    <row r="63" spans="17:88" x14ac:dyDescent="0.15">
      <c r="Q63" s="19" t="s">
        <v>2119</v>
      </c>
      <c r="R63" s="20">
        <v>4</v>
      </c>
      <c r="CB63" s="19" t="s">
        <v>2933</v>
      </c>
      <c r="CC63" s="22">
        <v>7.9333333333333336</v>
      </c>
      <c r="CI63" s="19" t="s">
        <v>5863</v>
      </c>
      <c r="CJ63" s="22">
        <v>3.3666666666666667</v>
      </c>
    </row>
    <row r="64" spans="17:88" x14ac:dyDescent="0.15">
      <c r="Q64" s="19" t="s">
        <v>5932</v>
      </c>
      <c r="R64" s="20">
        <v>3</v>
      </c>
      <c r="CB64" s="19" t="s">
        <v>7129</v>
      </c>
      <c r="CC64" s="22">
        <v>7.9333333333333336</v>
      </c>
      <c r="CI64" s="19" t="s">
        <v>3775</v>
      </c>
      <c r="CJ64" s="22">
        <v>3.4</v>
      </c>
    </row>
    <row r="65" spans="17:88" x14ac:dyDescent="0.15">
      <c r="Q65" s="19" t="s">
        <v>8147</v>
      </c>
      <c r="R65" s="20">
        <v>3</v>
      </c>
      <c r="CB65" s="19" t="s">
        <v>1227</v>
      </c>
      <c r="CC65" s="22">
        <v>7.9333333333333336</v>
      </c>
      <c r="CI65" s="19" t="s">
        <v>5728</v>
      </c>
      <c r="CJ65" s="22">
        <v>3.4333333333333331</v>
      </c>
    </row>
    <row r="66" spans="17:88" x14ac:dyDescent="0.15">
      <c r="Q66" s="19" t="s">
        <v>8519</v>
      </c>
      <c r="R66" s="20">
        <v>3</v>
      </c>
      <c r="CB66" s="19" t="s">
        <v>1492</v>
      </c>
      <c r="CC66" s="22">
        <v>7.9</v>
      </c>
      <c r="CI66" s="19" t="s">
        <v>3755</v>
      </c>
      <c r="CJ66" s="22">
        <v>3.4333333333333331</v>
      </c>
    </row>
    <row r="67" spans="17:88" x14ac:dyDescent="0.15">
      <c r="Q67" s="19" t="s">
        <v>4465</v>
      </c>
      <c r="R67" s="20">
        <v>3</v>
      </c>
      <c r="CB67" s="19" t="s">
        <v>1184</v>
      </c>
      <c r="CC67" s="22">
        <v>7.9</v>
      </c>
      <c r="CI67" s="19" t="s">
        <v>4081</v>
      </c>
      <c r="CJ67" s="22">
        <v>3.4333333333333331</v>
      </c>
    </row>
    <row r="68" spans="17:88" x14ac:dyDescent="0.15">
      <c r="Q68" s="19" t="s">
        <v>8097</v>
      </c>
      <c r="R68" s="20">
        <v>3</v>
      </c>
      <c r="CB68" s="19" t="s">
        <v>6777</v>
      </c>
      <c r="CC68" s="22">
        <v>7.8666666666666663</v>
      </c>
      <c r="CI68" s="19" t="s">
        <v>5212</v>
      </c>
      <c r="CJ68" s="22">
        <v>3.4333333333333331</v>
      </c>
    </row>
    <row r="69" spans="17:88" x14ac:dyDescent="0.15">
      <c r="Q69" s="19" t="s">
        <v>5027</v>
      </c>
      <c r="R69" s="20">
        <v>3</v>
      </c>
      <c r="CB69" s="19" t="s">
        <v>2444</v>
      </c>
      <c r="CC69" s="22">
        <v>7.8666666666666663</v>
      </c>
      <c r="CI69" s="19" t="s">
        <v>8629</v>
      </c>
      <c r="CJ69" s="22">
        <v>3.4333333333333331</v>
      </c>
    </row>
    <row r="70" spans="17:88" x14ac:dyDescent="0.15">
      <c r="Q70" s="19" t="s">
        <v>299</v>
      </c>
      <c r="R70" s="20">
        <v>3</v>
      </c>
      <c r="CB70" s="19" t="s">
        <v>1220</v>
      </c>
      <c r="CC70" s="22">
        <v>7.8666666666666663</v>
      </c>
      <c r="CI70" s="19" t="s">
        <v>2694</v>
      </c>
      <c r="CJ70" s="22">
        <v>3.4666666666666668</v>
      </c>
    </row>
    <row r="71" spans="17:88" x14ac:dyDescent="0.15">
      <c r="Q71" s="19" t="s">
        <v>2215</v>
      </c>
      <c r="R71" s="20">
        <v>3</v>
      </c>
      <c r="CB71" s="19" t="s">
        <v>5094</v>
      </c>
      <c r="CC71" s="22">
        <v>7.8666666666666663</v>
      </c>
      <c r="CI71" s="19" t="s">
        <v>2245</v>
      </c>
      <c r="CJ71" s="22">
        <v>3.5</v>
      </c>
    </row>
    <row r="72" spans="17:88" x14ac:dyDescent="0.15">
      <c r="Q72" s="19" t="s">
        <v>5100</v>
      </c>
      <c r="R72" s="20">
        <v>3</v>
      </c>
      <c r="CB72" s="19" t="s">
        <v>6664</v>
      </c>
      <c r="CC72" s="22">
        <v>7.833333333333333</v>
      </c>
      <c r="CI72" s="19" t="s">
        <v>7486</v>
      </c>
      <c r="CJ72" s="22">
        <v>3.5333333333333332</v>
      </c>
    </row>
    <row r="73" spans="17:88" x14ac:dyDescent="0.15">
      <c r="Q73" s="19" t="s">
        <v>5923</v>
      </c>
      <c r="R73" s="20">
        <v>3</v>
      </c>
      <c r="CB73" s="19" t="s">
        <v>3200</v>
      </c>
      <c r="CC73" s="22">
        <v>7.833333333333333</v>
      </c>
      <c r="CI73" s="19" t="s">
        <v>188</v>
      </c>
      <c r="CJ73" s="22">
        <v>3.5666666666666669</v>
      </c>
    </row>
    <row r="74" spans="17:88" x14ac:dyDescent="0.15">
      <c r="Q74" s="19" t="s">
        <v>5135</v>
      </c>
      <c r="R74" s="20">
        <v>3</v>
      </c>
      <c r="CB74" s="19" t="s">
        <v>3546</v>
      </c>
      <c r="CC74" s="22">
        <v>7.833333333333333</v>
      </c>
      <c r="CI74" s="19" t="s">
        <v>8283</v>
      </c>
      <c r="CJ74" s="22">
        <v>3.5666666666666669</v>
      </c>
    </row>
    <row r="75" spans="17:88" x14ac:dyDescent="0.15">
      <c r="Q75" s="19" t="s">
        <v>5048</v>
      </c>
      <c r="R75" s="20">
        <v>3</v>
      </c>
      <c r="CB75" s="19" t="s">
        <v>4742</v>
      </c>
      <c r="CC75" s="22">
        <v>7.8</v>
      </c>
      <c r="CI75" s="19" t="s">
        <v>6166</v>
      </c>
      <c r="CJ75" s="22">
        <v>3.6</v>
      </c>
    </row>
    <row r="76" spans="17:88" x14ac:dyDescent="0.15">
      <c r="Q76" s="19" t="s">
        <v>3846</v>
      </c>
      <c r="R76" s="20">
        <v>2</v>
      </c>
      <c r="CB76" s="19" t="s">
        <v>3531</v>
      </c>
      <c r="CC76" s="22">
        <v>7.8</v>
      </c>
      <c r="CI76" s="19" t="s">
        <v>7445</v>
      </c>
      <c r="CJ76" s="22">
        <v>3.6</v>
      </c>
    </row>
    <row r="77" spans="17:88" x14ac:dyDescent="0.15">
      <c r="Q77" s="19" t="s">
        <v>4938</v>
      </c>
      <c r="R77" s="20">
        <v>2</v>
      </c>
      <c r="CB77" s="19" t="s">
        <v>6592</v>
      </c>
      <c r="CC77" s="22">
        <v>7.7666666666666666</v>
      </c>
      <c r="CI77" s="19" t="s">
        <v>891</v>
      </c>
      <c r="CJ77" s="22">
        <v>3.6</v>
      </c>
    </row>
    <row r="78" spans="17:88" x14ac:dyDescent="0.15">
      <c r="Q78" s="19" t="s">
        <v>4958</v>
      </c>
      <c r="R78" s="20">
        <v>2</v>
      </c>
      <c r="CB78" s="19" t="s">
        <v>2147</v>
      </c>
      <c r="CC78" s="22">
        <v>7.7666666666666666</v>
      </c>
      <c r="CI78" s="19" t="s">
        <v>5383</v>
      </c>
      <c r="CJ78" s="22">
        <v>3.6</v>
      </c>
    </row>
    <row r="79" spans="17:88" x14ac:dyDescent="0.15">
      <c r="Q79" s="19" t="s">
        <v>5105</v>
      </c>
      <c r="R79" s="20">
        <v>2</v>
      </c>
      <c r="CB79" s="19" t="s">
        <v>5819</v>
      </c>
      <c r="CC79" s="22">
        <v>7.7666666666666666</v>
      </c>
      <c r="CI79" s="19" t="s">
        <v>8236</v>
      </c>
      <c r="CJ79" s="22">
        <v>3.6333333333333333</v>
      </c>
    </row>
    <row r="80" spans="17:88" x14ac:dyDescent="0.15">
      <c r="Q80" s="19" t="s">
        <v>4908</v>
      </c>
      <c r="R80" s="20">
        <v>2</v>
      </c>
      <c r="CB80" s="19" t="s">
        <v>6843</v>
      </c>
      <c r="CC80" s="22">
        <v>7.7666666666666666</v>
      </c>
      <c r="CI80" s="19" t="s">
        <v>2264</v>
      </c>
      <c r="CJ80" s="22">
        <v>3.6333333333333333</v>
      </c>
    </row>
    <row r="81" spans="17:88" x14ac:dyDescent="0.15">
      <c r="Q81" s="19" t="s">
        <v>262</v>
      </c>
      <c r="R81" s="20">
        <v>2</v>
      </c>
      <c r="CB81" s="19" t="s">
        <v>5984</v>
      </c>
      <c r="CC81" s="22">
        <v>7.7666666666666666</v>
      </c>
      <c r="CI81" s="19" t="s">
        <v>8539</v>
      </c>
      <c r="CJ81" s="22">
        <v>3.6333333333333333</v>
      </c>
    </row>
    <row r="82" spans="17:88" x14ac:dyDescent="0.15">
      <c r="Q82" s="19" t="s">
        <v>5033</v>
      </c>
      <c r="R82" s="20">
        <v>2</v>
      </c>
      <c r="CB82" s="19" t="s">
        <v>3090</v>
      </c>
      <c r="CC82" s="22">
        <v>7.7666666666666666</v>
      </c>
      <c r="CI82" s="19" t="s">
        <v>465</v>
      </c>
      <c r="CJ82" s="22">
        <v>3.6666666666666665</v>
      </c>
    </row>
    <row r="83" spans="17:88" x14ac:dyDescent="0.15">
      <c r="Q83" s="19" t="s">
        <v>5008</v>
      </c>
      <c r="R83" s="20">
        <v>2</v>
      </c>
      <c r="CB83" s="19" t="s">
        <v>7078</v>
      </c>
      <c r="CC83" s="22">
        <v>7.7333333333333334</v>
      </c>
      <c r="CI83" s="19" t="s">
        <v>5200</v>
      </c>
      <c r="CJ83" s="22">
        <v>3.7</v>
      </c>
    </row>
    <row r="84" spans="17:88" x14ac:dyDescent="0.15">
      <c r="Q84" s="19" t="s">
        <v>8219</v>
      </c>
      <c r="R84" s="20">
        <v>2</v>
      </c>
      <c r="CB84" s="19" t="s">
        <v>333</v>
      </c>
      <c r="CC84" s="22">
        <v>7.7333333333333334</v>
      </c>
      <c r="CI84" s="19" t="s">
        <v>5049</v>
      </c>
      <c r="CJ84" s="22">
        <v>3.7</v>
      </c>
    </row>
    <row r="85" spans="17:88" x14ac:dyDescent="0.15">
      <c r="Q85" s="19" t="s">
        <v>3748</v>
      </c>
      <c r="R85" s="20">
        <v>2</v>
      </c>
      <c r="CB85" s="19" t="s">
        <v>1526</v>
      </c>
      <c r="CC85" s="22">
        <v>7.7333333333333334</v>
      </c>
      <c r="CI85" s="19" t="s">
        <v>2324</v>
      </c>
      <c r="CJ85" s="22">
        <v>3.7333333333333334</v>
      </c>
    </row>
    <row r="86" spans="17:88" x14ac:dyDescent="0.15">
      <c r="Q86" s="19" t="s">
        <v>567</v>
      </c>
      <c r="R86" s="20">
        <v>2</v>
      </c>
      <c r="CB86" s="19" t="s">
        <v>7020</v>
      </c>
      <c r="CC86" s="22">
        <v>7.7333333333333334</v>
      </c>
      <c r="CI86" s="19" t="s">
        <v>4106</v>
      </c>
      <c r="CJ86" s="22">
        <v>3.7333333333333334</v>
      </c>
    </row>
    <row r="87" spans="17:88" x14ac:dyDescent="0.15">
      <c r="Q87" s="19" t="s">
        <v>4919</v>
      </c>
      <c r="R87" s="20">
        <v>2</v>
      </c>
      <c r="CB87" s="19" t="s">
        <v>1233</v>
      </c>
      <c r="CC87" s="22">
        <v>7.7333333333333334</v>
      </c>
      <c r="CI87" s="19" t="s">
        <v>3238</v>
      </c>
      <c r="CJ87" s="22">
        <v>3.8</v>
      </c>
    </row>
    <row r="88" spans="17:88" x14ac:dyDescent="0.15">
      <c r="Q88" s="19" t="s">
        <v>4994</v>
      </c>
      <c r="R88" s="20">
        <v>2</v>
      </c>
      <c r="CB88" s="19" t="s">
        <v>6399</v>
      </c>
      <c r="CC88" s="22">
        <v>7.7333333333333334</v>
      </c>
      <c r="CI88" s="19" t="s">
        <v>3683</v>
      </c>
      <c r="CJ88" s="22">
        <v>3.8</v>
      </c>
    </row>
    <row r="89" spans="17:88" x14ac:dyDescent="0.15">
      <c r="Q89" s="19" t="s">
        <v>4982</v>
      </c>
      <c r="R89" s="20">
        <v>2</v>
      </c>
      <c r="CB89" s="19" t="s">
        <v>8007</v>
      </c>
      <c r="CC89" s="22">
        <v>7.7333333333333334</v>
      </c>
      <c r="CI89" s="19" t="s">
        <v>3923</v>
      </c>
      <c r="CJ89" s="22">
        <v>3.8</v>
      </c>
    </row>
    <row r="90" spans="17:88" x14ac:dyDescent="0.15">
      <c r="Q90" s="19" t="s">
        <v>5017</v>
      </c>
      <c r="R90" s="20">
        <v>2</v>
      </c>
      <c r="CB90" s="19" t="s">
        <v>4519</v>
      </c>
      <c r="CC90" s="22">
        <v>7.7333333333333334</v>
      </c>
      <c r="CI90" s="19" t="s">
        <v>394</v>
      </c>
      <c r="CJ90" s="22">
        <v>3.8</v>
      </c>
    </row>
    <row r="91" spans="17:88" x14ac:dyDescent="0.15">
      <c r="Q91" s="19" t="s">
        <v>2269</v>
      </c>
      <c r="R91" s="20">
        <v>2</v>
      </c>
      <c r="CB91" s="19" t="s">
        <v>4095</v>
      </c>
      <c r="CC91" s="22">
        <v>7.7</v>
      </c>
      <c r="CI91" s="19" t="s">
        <v>3942</v>
      </c>
      <c r="CJ91" s="22">
        <v>3.8</v>
      </c>
    </row>
    <row r="92" spans="17:88" x14ac:dyDescent="0.15">
      <c r="Q92" s="19" t="s">
        <v>3758</v>
      </c>
      <c r="R92" s="20">
        <v>2</v>
      </c>
      <c r="CB92" s="19" t="s">
        <v>1506</v>
      </c>
      <c r="CC92" s="22">
        <v>7.7</v>
      </c>
      <c r="CI92" s="19" t="s">
        <v>759</v>
      </c>
      <c r="CJ92" s="22">
        <v>3.8333333333333335</v>
      </c>
    </row>
    <row r="93" spans="17:88" x14ac:dyDescent="0.15">
      <c r="Q93" s="19" t="s">
        <v>4943</v>
      </c>
      <c r="R93" s="20">
        <v>2</v>
      </c>
      <c r="CB93" s="19" t="s">
        <v>7033</v>
      </c>
      <c r="CC93" s="22">
        <v>7.7</v>
      </c>
      <c r="CI93" s="19" t="s">
        <v>7578</v>
      </c>
      <c r="CJ93" s="22">
        <v>3.8333333333333335</v>
      </c>
    </row>
    <row r="94" spans="17:88" x14ac:dyDescent="0.15">
      <c r="Q94" s="19" t="s">
        <v>8382</v>
      </c>
      <c r="R94" s="20">
        <v>2</v>
      </c>
      <c r="CB94" s="19" t="s">
        <v>3445</v>
      </c>
      <c r="CC94" s="22">
        <v>7.7</v>
      </c>
      <c r="CI94" s="19" t="s">
        <v>5893</v>
      </c>
      <c r="CJ94" s="22">
        <v>3.9</v>
      </c>
    </row>
    <row r="95" spans="17:88" x14ac:dyDescent="0.15">
      <c r="Q95" s="19" t="s">
        <v>2168</v>
      </c>
      <c r="R95" s="20">
        <v>2</v>
      </c>
      <c r="CB95" s="19" t="s">
        <v>8603</v>
      </c>
      <c r="CC95" s="22">
        <v>7.7</v>
      </c>
      <c r="CI95" s="19" t="s">
        <v>2234</v>
      </c>
      <c r="CJ95" s="22">
        <v>3.9</v>
      </c>
    </row>
    <row r="96" spans="17:88" x14ac:dyDescent="0.15">
      <c r="Q96" s="19" t="s">
        <v>5153</v>
      </c>
      <c r="R96" s="20">
        <v>2</v>
      </c>
      <c r="CB96" s="19" t="s">
        <v>1527</v>
      </c>
      <c r="CC96" s="22">
        <v>7.7</v>
      </c>
      <c r="CI96" s="19" t="s">
        <v>5170</v>
      </c>
      <c r="CJ96" s="22">
        <v>3.9</v>
      </c>
    </row>
    <row r="97" spans="17:88" x14ac:dyDescent="0.15">
      <c r="Q97" s="19" t="s">
        <v>5064</v>
      </c>
      <c r="R97" s="20">
        <v>2</v>
      </c>
      <c r="CB97" s="19" t="s">
        <v>1886</v>
      </c>
      <c r="CC97" s="22">
        <v>7.666666666666667</v>
      </c>
      <c r="CI97" s="19" t="s">
        <v>5103</v>
      </c>
      <c r="CJ97" s="22">
        <v>3.9</v>
      </c>
    </row>
    <row r="98" spans="17:88" x14ac:dyDescent="0.15">
      <c r="Q98" s="19" t="s">
        <v>545</v>
      </c>
      <c r="R98" s="20">
        <v>2</v>
      </c>
      <c r="CB98" s="19" t="s">
        <v>3116</v>
      </c>
      <c r="CC98" s="22">
        <v>7.666666666666667</v>
      </c>
      <c r="CI98" s="19" t="s">
        <v>2303</v>
      </c>
      <c r="CJ98" s="22">
        <v>3.9333333333333331</v>
      </c>
    </row>
    <row r="99" spans="17:88" x14ac:dyDescent="0.15">
      <c r="Q99" s="19" t="s">
        <v>3941</v>
      </c>
      <c r="R99" s="20">
        <v>2</v>
      </c>
      <c r="CB99" s="19" t="s">
        <v>1927</v>
      </c>
      <c r="CC99" s="22">
        <v>7.666666666666667</v>
      </c>
      <c r="CI99" s="19" t="s">
        <v>169</v>
      </c>
      <c r="CJ99" s="22">
        <v>3.9666666666666668</v>
      </c>
    </row>
    <row r="100" spans="17:88" x14ac:dyDescent="0.15">
      <c r="Q100" s="19" t="s">
        <v>3823</v>
      </c>
      <c r="R100" s="20">
        <v>2</v>
      </c>
      <c r="CB100" s="19" t="s">
        <v>2433</v>
      </c>
      <c r="CC100" s="22">
        <v>7.666666666666667</v>
      </c>
      <c r="CI100" s="19" t="s">
        <v>8770</v>
      </c>
      <c r="CJ100" s="22">
        <v>3.9666666666666668</v>
      </c>
    </row>
    <row r="101" spans="17:88" x14ac:dyDescent="0.15">
      <c r="Q101" s="19" t="s">
        <v>5055</v>
      </c>
      <c r="R101" s="20">
        <v>2</v>
      </c>
      <c r="CB101" s="19" t="s">
        <v>4306</v>
      </c>
      <c r="CC101" s="22">
        <v>7.666666666666667</v>
      </c>
      <c r="CI101" s="19" t="s">
        <v>5054</v>
      </c>
      <c r="CJ101" s="22">
        <v>4</v>
      </c>
    </row>
    <row r="102" spans="17:88" x14ac:dyDescent="0.15">
      <c r="Q102" s="19" t="s">
        <v>5090</v>
      </c>
      <c r="R102" s="20">
        <v>2</v>
      </c>
      <c r="CB102" s="19" t="s">
        <v>7118</v>
      </c>
      <c r="CC102" s="22">
        <v>7.6333333333333337</v>
      </c>
      <c r="CI102" s="19" t="s">
        <v>2347</v>
      </c>
      <c r="CJ102" s="22">
        <v>4</v>
      </c>
    </row>
    <row r="103" spans="17:88" x14ac:dyDescent="0.15">
      <c r="Q103" s="19" t="s">
        <v>5467</v>
      </c>
      <c r="R103" s="20">
        <v>2</v>
      </c>
      <c r="CB103" s="19" t="s">
        <v>4754</v>
      </c>
      <c r="CC103" s="22">
        <v>7.6333333333333337</v>
      </c>
      <c r="CI103" s="19" t="s">
        <v>2609</v>
      </c>
      <c r="CJ103" s="22">
        <v>4</v>
      </c>
    </row>
    <row r="104" spans="17:88" x14ac:dyDescent="0.15">
      <c r="Q104" s="19" t="s">
        <v>5192</v>
      </c>
      <c r="R104" s="20">
        <v>2</v>
      </c>
      <c r="CB104" s="19" t="s">
        <v>6529</v>
      </c>
      <c r="CC104" s="22">
        <v>7.6333333333333337</v>
      </c>
      <c r="CI104" s="19" t="s">
        <v>2198</v>
      </c>
      <c r="CJ104" s="22">
        <v>4</v>
      </c>
    </row>
    <row r="105" spans="17:88" x14ac:dyDescent="0.15">
      <c r="Q105" s="19" t="s">
        <v>8158</v>
      </c>
      <c r="R105" s="20">
        <v>2</v>
      </c>
      <c r="CB105" s="19" t="s">
        <v>6792</v>
      </c>
      <c r="CC105" s="22">
        <v>7.6</v>
      </c>
      <c r="CI105" s="19" t="s">
        <v>2684</v>
      </c>
      <c r="CJ105" s="22">
        <v>4.0333333333333332</v>
      </c>
    </row>
    <row r="106" spans="17:88" x14ac:dyDescent="0.15">
      <c r="Q106" s="19" t="s">
        <v>3814</v>
      </c>
      <c r="R106" s="20">
        <v>2</v>
      </c>
      <c r="CB106" s="19" t="s">
        <v>2962</v>
      </c>
      <c r="CC106" s="22">
        <v>7.6</v>
      </c>
      <c r="CI106" s="19" t="s">
        <v>3253</v>
      </c>
      <c r="CJ106" s="22">
        <v>4.0333333333333332</v>
      </c>
    </row>
    <row r="107" spans="17:88" x14ac:dyDescent="0.15">
      <c r="Q107" s="19" t="s">
        <v>4005</v>
      </c>
      <c r="R107" s="20">
        <v>2</v>
      </c>
      <c r="CB107" s="19" t="s">
        <v>6960</v>
      </c>
      <c r="CC107" s="22">
        <v>7.6</v>
      </c>
      <c r="CI107" s="19" t="s">
        <v>1613</v>
      </c>
      <c r="CJ107" s="22">
        <v>4.0333333333333332</v>
      </c>
    </row>
    <row r="108" spans="17:88" x14ac:dyDescent="0.15">
      <c r="Q108" s="19" t="s">
        <v>577</v>
      </c>
      <c r="R108" s="20">
        <v>1</v>
      </c>
      <c r="CB108" s="19" t="s">
        <v>4089</v>
      </c>
      <c r="CC108" s="22">
        <v>7.5666666666666664</v>
      </c>
      <c r="CI108" s="19" t="s">
        <v>2284</v>
      </c>
      <c r="CJ108" s="22">
        <v>4.0666666666666664</v>
      </c>
    </row>
    <row r="109" spans="17:88" x14ac:dyDescent="0.15">
      <c r="Q109" s="19" t="s">
        <v>4044</v>
      </c>
      <c r="R109" s="20">
        <v>1</v>
      </c>
      <c r="CB109" s="19" t="s">
        <v>3432</v>
      </c>
      <c r="CC109" s="22">
        <v>7.5666666666666664</v>
      </c>
      <c r="CI109" s="19" t="s">
        <v>245</v>
      </c>
      <c r="CJ109" s="22">
        <v>4.0666666666666664</v>
      </c>
    </row>
    <row r="110" spans="17:88" x14ac:dyDescent="0.15">
      <c r="Q110" s="19" t="s">
        <v>2598</v>
      </c>
      <c r="R110" s="20">
        <v>1</v>
      </c>
      <c r="CB110" s="19" t="s">
        <v>6972</v>
      </c>
      <c r="CC110" s="22">
        <v>7.5666666666666664</v>
      </c>
      <c r="CI110" s="19" t="s">
        <v>3626</v>
      </c>
      <c r="CJ110" s="22">
        <v>4.0666666666666664</v>
      </c>
    </row>
    <row r="111" spans="17:88" x14ac:dyDescent="0.15">
      <c r="Q111" s="19" t="s">
        <v>8039</v>
      </c>
      <c r="R111" s="20">
        <v>1</v>
      </c>
      <c r="CB111" s="19" t="s">
        <v>2378</v>
      </c>
      <c r="CC111" s="22">
        <v>7.5666666666666664</v>
      </c>
      <c r="CI111" s="19" t="s">
        <v>2816</v>
      </c>
      <c r="CJ111" s="22">
        <v>4.0666666666666664</v>
      </c>
    </row>
    <row r="112" spans="17:88" x14ac:dyDescent="0.15">
      <c r="Q112" s="19" t="s">
        <v>7909</v>
      </c>
      <c r="R112" s="20">
        <v>1</v>
      </c>
      <c r="CB112" s="19" t="s">
        <v>6623</v>
      </c>
      <c r="CC112" s="22">
        <v>7.5333333333333332</v>
      </c>
      <c r="CI112" s="19" t="s">
        <v>1399</v>
      </c>
      <c r="CJ112" s="22">
        <v>4.0999999999999996</v>
      </c>
    </row>
    <row r="113" spans="17:88" x14ac:dyDescent="0.15">
      <c r="Q113" s="19" t="s">
        <v>8119</v>
      </c>
      <c r="R113" s="20">
        <v>1</v>
      </c>
      <c r="CB113" s="19" t="s">
        <v>5570</v>
      </c>
      <c r="CC113" s="22">
        <v>7.5333333333333332</v>
      </c>
      <c r="CI113" s="19" t="s">
        <v>4142</v>
      </c>
      <c r="CJ113" s="22">
        <v>4.0999999999999996</v>
      </c>
    </row>
    <row r="114" spans="17:88" x14ac:dyDescent="0.15">
      <c r="Q114" s="19" t="s">
        <v>7964</v>
      </c>
      <c r="R114" s="20">
        <v>1</v>
      </c>
      <c r="CB114" s="19" t="s">
        <v>2362</v>
      </c>
      <c r="CC114" s="22">
        <v>7.5</v>
      </c>
      <c r="CI114" s="19" t="s">
        <v>8790</v>
      </c>
      <c r="CJ114" s="22">
        <v>4.0999999999999996</v>
      </c>
    </row>
    <row r="115" spans="17:88" x14ac:dyDescent="0.15">
      <c r="Q115" s="19" t="s">
        <v>1476</v>
      </c>
      <c r="R115" s="20">
        <v>1</v>
      </c>
      <c r="CB115" s="19" t="s">
        <v>5662</v>
      </c>
      <c r="CC115" s="22">
        <v>7.5</v>
      </c>
      <c r="CI115" s="19" t="s">
        <v>3697</v>
      </c>
      <c r="CJ115" s="22">
        <v>4.1333333333333337</v>
      </c>
    </row>
    <row r="116" spans="17:88" x14ac:dyDescent="0.15">
      <c r="Q116" s="19" t="s">
        <v>7354</v>
      </c>
      <c r="R116" s="20">
        <v>1</v>
      </c>
      <c r="CB116" s="19" t="s">
        <v>4546</v>
      </c>
      <c r="CC116" s="22">
        <v>7.5</v>
      </c>
      <c r="CI116" s="19" t="s">
        <v>8780</v>
      </c>
      <c r="CJ116" s="22">
        <v>4.1333333333333337</v>
      </c>
    </row>
    <row r="117" spans="17:88" x14ac:dyDescent="0.15">
      <c r="Q117" s="19" t="s">
        <v>6663</v>
      </c>
      <c r="R117" s="20">
        <v>1</v>
      </c>
      <c r="CB117" s="19" t="s">
        <v>5787</v>
      </c>
      <c r="CC117" s="22">
        <v>7.5</v>
      </c>
      <c r="CI117" s="19" t="s">
        <v>5122</v>
      </c>
      <c r="CJ117" s="22">
        <v>4.1333333333333337</v>
      </c>
    </row>
    <row r="118" spans="17:88" x14ac:dyDescent="0.15">
      <c r="Q118" s="19" t="s">
        <v>4467</v>
      </c>
      <c r="R118" s="20">
        <v>1</v>
      </c>
      <c r="CB118" s="19" t="s">
        <v>5581</v>
      </c>
      <c r="CC118" s="22">
        <v>7.5</v>
      </c>
      <c r="CI118" s="19" t="s">
        <v>2103</v>
      </c>
      <c r="CJ118" s="22">
        <v>4.1333333333333337</v>
      </c>
    </row>
    <row r="119" spans="17:88" x14ac:dyDescent="0.15">
      <c r="Q119" s="19" t="s">
        <v>3215</v>
      </c>
      <c r="R119" s="20">
        <v>1</v>
      </c>
      <c r="CB119" s="19" t="s">
        <v>2414</v>
      </c>
      <c r="CC119" s="22">
        <v>7.5</v>
      </c>
      <c r="CI119" s="19" t="s">
        <v>2219</v>
      </c>
      <c r="CJ119" s="22">
        <v>4.1333333333333337</v>
      </c>
    </row>
    <row r="120" spans="17:88" x14ac:dyDescent="0.15">
      <c r="Q120" s="19" t="s">
        <v>4436</v>
      </c>
      <c r="R120" s="20">
        <v>1</v>
      </c>
      <c r="CB120" s="19" t="s">
        <v>8383</v>
      </c>
      <c r="CC120" s="22">
        <v>7.4666666666666668</v>
      </c>
      <c r="CI120" s="19" t="s">
        <v>7340</v>
      </c>
      <c r="CJ120" s="22">
        <v>4.1333333333333337</v>
      </c>
    </row>
    <row r="121" spans="17:88" x14ac:dyDescent="0.15">
      <c r="Q121" s="19" t="s">
        <v>6005</v>
      </c>
      <c r="R121" s="20">
        <v>1</v>
      </c>
      <c r="CB121" s="19" t="s">
        <v>2574</v>
      </c>
      <c r="CC121" s="22">
        <v>7.4666666666666668</v>
      </c>
      <c r="CI121" s="19" t="s">
        <v>5300</v>
      </c>
      <c r="CJ121" s="22">
        <v>4.1333333333333337</v>
      </c>
    </row>
    <row r="122" spans="17:88" x14ac:dyDescent="0.15">
      <c r="Q122" s="19" t="s">
        <v>1486</v>
      </c>
      <c r="R122" s="20">
        <v>1</v>
      </c>
      <c r="CB122" s="19" t="s">
        <v>8341</v>
      </c>
      <c r="CC122" s="22">
        <v>7.4666666666666668</v>
      </c>
      <c r="CI122" s="19" t="s">
        <v>5726</v>
      </c>
      <c r="CJ122" s="22">
        <v>4.166666666666667</v>
      </c>
    </row>
    <row r="123" spans="17:88" x14ac:dyDescent="0.15">
      <c r="Q123" s="19" t="s">
        <v>8133</v>
      </c>
      <c r="R123" s="20">
        <v>1</v>
      </c>
      <c r="CB123" s="19" t="s">
        <v>6824</v>
      </c>
      <c r="CC123" s="22">
        <v>7.4666666666666668</v>
      </c>
      <c r="CI123" s="19" t="s">
        <v>2092</v>
      </c>
      <c r="CJ123" s="22">
        <v>4.166666666666667</v>
      </c>
    </row>
    <row r="124" spans="17:88" x14ac:dyDescent="0.15">
      <c r="Q124" s="19" t="s">
        <v>4457</v>
      </c>
      <c r="R124" s="20">
        <v>1</v>
      </c>
      <c r="CB124" s="19" t="s">
        <v>5603</v>
      </c>
      <c r="CC124" s="22">
        <v>7.4333333333333336</v>
      </c>
      <c r="CI124" s="19" t="s">
        <v>4116</v>
      </c>
      <c r="CJ124" s="22">
        <v>4.166666666666667</v>
      </c>
    </row>
    <row r="125" spans="17:88" x14ac:dyDescent="0.15">
      <c r="Q125" s="19" t="s">
        <v>7894</v>
      </c>
      <c r="R125" s="20">
        <v>1</v>
      </c>
      <c r="CB125" s="19" t="s">
        <v>6384</v>
      </c>
      <c r="CC125" s="22">
        <v>7.4333333333333336</v>
      </c>
      <c r="CI125" s="19" t="s">
        <v>7237</v>
      </c>
      <c r="CJ125" s="22">
        <v>4.166666666666667</v>
      </c>
    </row>
    <row r="126" spans="17:88" x14ac:dyDescent="0.15">
      <c r="Q126" s="19" t="s">
        <v>8067</v>
      </c>
      <c r="R126" s="20">
        <v>1</v>
      </c>
      <c r="CB126" s="19" t="s">
        <v>6578</v>
      </c>
      <c r="CC126" s="22">
        <v>7.4</v>
      </c>
      <c r="CI126" s="19" t="s">
        <v>490</v>
      </c>
      <c r="CJ126" s="22">
        <v>4.166666666666667</v>
      </c>
    </row>
    <row r="127" spans="17:88" x14ac:dyDescent="0.15">
      <c r="Q127" s="19" t="s">
        <v>8251</v>
      </c>
      <c r="R127" s="20">
        <v>1</v>
      </c>
      <c r="CB127" s="19" t="s">
        <v>1598</v>
      </c>
      <c r="CC127" s="22">
        <v>7.4</v>
      </c>
      <c r="CI127" s="19" t="s">
        <v>6090</v>
      </c>
      <c r="CJ127" s="22">
        <v>4.2</v>
      </c>
    </row>
    <row r="128" spans="17:88" x14ac:dyDescent="0.15">
      <c r="Q128" s="19" t="s">
        <v>5186</v>
      </c>
      <c r="R128" s="20">
        <v>1</v>
      </c>
      <c r="CB128" s="19" t="s">
        <v>2403</v>
      </c>
      <c r="CC128" s="22">
        <v>7.3666666666666663</v>
      </c>
      <c r="CI128" s="19" t="s">
        <v>916</v>
      </c>
      <c r="CJ128" s="22">
        <v>4.2</v>
      </c>
    </row>
    <row r="129" spans="17:88" x14ac:dyDescent="0.15">
      <c r="Q129" s="19" t="s">
        <v>1297</v>
      </c>
      <c r="R129" s="20">
        <v>1</v>
      </c>
      <c r="CB129" s="19" t="s">
        <v>3406</v>
      </c>
      <c r="CC129" s="22">
        <v>7.3666666666666663</v>
      </c>
      <c r="CI129" s="19" t="s">
        <v>4168</v>
      </c>
      <c r="CJ129" s="22">
        <v>4.2</v>
      </c>
    </row>
    <row r="130" spans="17:88" x14ac:dyDescent="0.15">
      <c r="Q130" s="19" t="s">
        <v>5079</v>
      </c>
      <c r="R130" s="20">
        <v>1</v>
      </c>
      <c r="CB130" s="19" t="s">
        <v>5394</v>
      </c>
      <c r="CC130" s="22">
        <v>7.3666666666666663</v>
      </c>
      <c r="CI130" s="19" t="s">
        <v>2029</v>
      </c>
      <c r="CJ130" s="22">
        <v>4.2</v>
      </c>
    </row>
    <row r="131" spans="17:88" x14ac:dyDescent="0.15">
      <c r="Q131" s="19" t="s">
        <v>1531</v>
      </c>
      <c r="R131" s="20">
        <v>1</v>
      </c>
      <c r="CB131" s="19" t="s">
        <v>8702</v>
      </c>
      <c r="CC131" s="22">
        <v>7.333333333333333</v>
      </c>
      <c r="CI131" s="19" t="s">
        <v>8520</v>
      </c>
      <c r="CJ131" s="22">
        <v>4.2</v>
      </c>
    </row>
    <row r="132" spans="17:88" x14ac:dyDescent="0.15">
      <c r="Q132" s="19" t="s">
        <v>7988</v>
      </c>
      <c r="R132" s="20">
        <v>1</v>
      </c>
      <c r="CB132" s="19" t="s">
        <v>8120</v>
      </c>
      <c r="CC132" s="22">
        <v>7.333333333333333</v>
      </c>
      <c r="CI132" s="19" t="s">
        <v>2279</v>
      </c>
      <c r="CJ132" s="22">
        <v>4.2</v>
      </c>
    </row>
    <row r="133" spans="17:88" x14ac:dyDescent="0.15">
      <c r="Q133" s="19" t="s">
        <v>7929</v>
      </c>
      <c r="R133" s="20">
        <v>1</v>
      </c>
      <c r="CB133" s="19" t="s">
        <v>1193</v>
      </c>
      <c r="CC133" s="22">
        <v>7.333333333333333</v>
      </c>
      <c r="CI133" s="19" t="s">
        <v>6268</v>
      </c>
      <c r="CJ133" s="22">
        <v>4.2333333333333334</v>
      </c>
    </row>
    <row r="134" spans="17:88" x14ac:dyDescent="0.15">
      <c r="Q134" s="19" t="s">
        <v>7936</v>
      </c>
      <c r="R134" s="20">
        <v>1</v>
      </c>
      <c r="CB134" s="19" t="s">
        <v>300</v>
      </c>
      <c r="CC134" s="22">
        <v>7.333333333333333</v>
      </c>
      <c r="CI134" s="19" t="s">
        <v>7707</v>
      </c>
      <c r="CJ134" s="22">
        <v>4.2333333333333334</v>
      </c>
    </row>
    <row r="135" spans="17:88" x14ac:dyDescent="0.15">
      <c r="Q135" s="19" t="s">
        <v>7973</v>
      </c>
      <c r="R135" s="20">
        <v>1</v>
      </c>
      <c r="CB135" s="19" t="s">
        <v>3160</v>
      </c>
      <c r="CC135" s="22">
        <v>7.333333333333333</v>
      </c>
      <c r="CI135" s="19" t="s">
        <v>2354</v>
      </c>
      <c r="CJ135" s="22">
        <v>4.2333333333333334</v>
      </c>
    </row>
    <row r="136" spans="17:88" x14ac:dyDescent="0.15">
      <c r="Q136" s="19" t="s">
        <v>5805</v>
      </c>
      <c r="R136" s="20">
        <v>1</v>
      </c>
      <c r="CB136" s="19" t="s">
        <v>1524</v>
      </c>
      <c r="CC136" s="22">
        <v>7.333333333333333</v>
      </c>
      <c r="CI136" s="19" t="s">
        <v>2746</v>
      </c>
      <c r="CJ136" s="22">
        <v>4.2333333333333334</v>
      </c>
    </row>
    <row r="137" spans="17:88" x14ac:dyDescent="0.15">
      <c r="Q137" s="19" t="s">
        <v>5578</v>
      </c>
      <c r="R137" s="20">
        <v>1</v>
      </c>
      <c r="CB137" s="19" t="s">
        <v>4399</v>
      </c>
      <c r="CC137" s="22">
        <v>7.333333333333333</v>
      </c>
      <c r="CI137" s="19" t="s">
        <v>5337</v>
      </c>
      <c r="CJ137" s="22">
        <v>4.2333333333333334</v>
      </c>
    </row>
    <row r="138" spans="17:88" x14ac:dyDescent="0.15">
      <c r="Q138" s="19" t="s">
        <v>5211</v>
      </c>
      <c r="R138" s="20">
        <v>1</v>
      </c>
      <c r="CB138" s="19" t="s">
        <v>1273</v>
      </c>
      <c r="CC138" s="22">
        <v>7.333333333333333</v>
      </c>
      <c r="CI138" s="19" t="s">
        <v>3859</v>
      </c>
      <c r="CJ138" s="22">
        <v>4.2666666666666666</v>
      </c>
    </row>
    <row r="139" spans="17:88" x14ac:dyDescent="0.15">
      <c r="Q139" s="19" t="s">
        <v>8294</v>
      </c>
      <c r="R139" s="20">
        <v>1</v>
      </c>
      <c r="CB139" s="19" t="s">
        <v>232</v>
      </c>
      <c r="CC139" s="22">
        <v>7.3</v>
      </c>
      <c r="CI139" s="19" t="s">
        <v>3932</v>
      </c>
      <c r="CJ139" s="22">
        <v>4.2666666666666666</v>
      </c>
    </row>
    <row r="140" spans="17:88" x14ac:dyDescent="0.15">
      <c r="Q140" s="19" t="s">
        <v>1002</v>
      </c>
      <c r="R140" s="20">
        <v>1</v>
      </c>
      <c r="CB140" s="19" t="s">
        <v>3366</v>
      </c>
      <c r="CC140" s="22">
        <v>7.3</v>
      </c>
      <c r="CI140" s="19" t="s">
        <v>3552</v>
      </c>
      <c r="CJ140" s="22">
        <v>4.3</v>
      </c>
    </row>
    <row r="141" spans="17:88" x14ac:dyDescent="0.15">
      <c r="Q141" s="19" t="s">
        <v>8006</v>
      </c>
      <c r="R141" s="20">
        <v>1</v>
      </c>
      <c r="CB141" s="19" t="s">
        <v>6883</v>
      </c>
      <c r="CC141" s="22">
        <v>7.3</v>
      </c>
      <c r="CI141" s="19" t="s">
        <v>114</v>
      </c>
      <c r="CJ141" s="22">
        <v>4.3</v>
      </c>
    </row>
    <row r="142" spans="17:88" x14ac:dyDescent="0.15">
      <c r="Q142" s="19" t="s">
        <v>8340</v>
      </c>
      <c r="R142" s="20">
        <v>1</v>
      </c>
      <c r="CB142" s="19" t="s">
        <v>1418</v>
      </c>
      <c r="CC142" s="22">
        <v>7.3</v>
      </c>
      <c r="CI142" s="19" t="s">
        <v>536</v>
      </c>
      <c r="CJ142" s="22">
        <v>4.3</v>
      </c>
    </row>
    <row r="143" spans="17:88" x14ac:dyDescent="0.15">
      <c r="Q143" s="19" t="s">
        <v>4471</v>
      </c>
      <c r="R143" s="20">
        <v>1</v>
      </c>
      <c r="CB143" s="19" t="s">
        <v>1912</v>
      </c>
      <c r="CC143" s="22">
        <v>7.2666666666666666</v>
      </c>
      <c r="CI143" s="19" t="s">
        <v>4424</v>
      </c>
      <c r="CJ143" s="22">
        <v>4.333333333333333</v>
      </c>
    </row>
    <row r="144" spans="17:88" x14ac:dyDescent="0.15">
      <c r="Q144" s="19" t="s">
        <v>8351</v>
      </c>
      <c r="R144" s="20">
        <v>1</v>
      </c>
      <c r="CB144" s="19" t="s">
        <v>5273</v>
      </c>
      <c r="CC144" s="22">
        <v>7.2666666666666666</v>
      </c>
      <c r="CI144" s="19" t="s">
        <v>615</v>
      </c>
      <c r="CJ144" s="22">
        <v>4.333333333333333</v>
      </c>
    </row>
    <row r="145" spans="17:88" x14ac:dyDescent="0.15">
      <c r="Q145" s="19" t="s">
        <v>5199</v>
      </c>
      <c r="R145" s="20">
        <v>1</v>
      </c>
      <c r="CB145" s="19" t="s">
        <v>7137</v>
      </c>
      <c r="CC145" s="22">
        <v>7.2666666666666666</v>
      </c>
      <c r="CI145" s="19" t="s">
        <v>2045</v>
      </c>
      <c r="CJ145" s="22">
        <v>4.333333333333333</v>
      </c>
    </row>
    <row r="146" spans="17:88" x14ac:dyDescent="0.15">
      <c r="Q146" s="19" t="s">
        <v>4480</v>
      </c>
      <c r="R146" s="20">
        <v>1</v>
      </c>
      <c r="CB146" s="19" t="s">
        <v>8591</v>
      </c>
      <c r="CC146" s="22">
        <v>7.2333333333333334</v>
      </c>
      <c r="CI146" s="19" t="s">
        <v>7398</v>
      </c>
      <c r="CJ146" s="22">
        <v>4.333333333333333</v>
      </c>
    </row>
    <row r="147" spans="17:88" x14ac:dyDescent="0.15">
      <c r="Q147" s="19" t="s">
        <v>7884</v>
      </c>
      <c r="R147" s="20">
        <v>1</v>
      </c>
      <c r="CB147" s="19" t="s">
        <v>1544</v>
      </c>
      <c r="CC147" s="22">
        <v>7.2333333333333334</v>
      </c>
      <c r="CI147" s="19" t="s">
        <v>7631</v>
      </c>
      <c r="CJ147" s="22">
        <v>4.333333333333333</v>
      </c>
    </row>
    <row r="148" spans="17:88" x14ac:dyDescent="0.15">
      <c r="Q148" s="19" t="s">
        <v>4462</v>
      </c>
      <c r="R148" s="20">
        <v>1</v>
      </c>
      <c r="CB148" s="19" t="s">
        <v>3066</v>
      </c>
      <c r="CC148" s="22">
        <v>7.2333333333333334</v>
      </c>
      <c r="CI148" s="19" t="s">
        <v>7571</v>
      </c>
      <c r="CJ148" s="22">
        <v>4.3666666666666663</v>
      </c>
    </row>
    <row r="149" spans="17:88" x14ac:dyDescent="0.15">
      <c r="Q149" s="19" t="s">
        <v>8235</v>
      </c>
      <c r="R149" s="20">
        <v>1</v>
      </c>
      <c r="CB149" s="19" t="s">
        <v>2391</v>
      </c>
      <c r="CC149" s="22">
        <v>7.2</v>
      </c>
      <c r="CI149" s="19" t="s">
        <v>3268</v>
      </c>
      <c r="CJ149" s="22">
        <v>4.3666666666666663</v>
      </c>
    </row>
    <row r="150" spans="17:88" x14ac:dyDescent="0.15">
      <c r="Q150" s="19" t="s">
        <v>4478</v>
      </c>
      <c r="R150" s="20">
        <v>1</v>
      </c>
      <c r="CB150" s="19" t="s">
        <v>4487</v>
      </c>
      <c r="CC150" s="22">
        <v>7.2</v>
      </c>
      <c r="CI150" s="19" t="s">
        <v>5136</v>
      </c>
      <c r="CJ150" s="22">
        <v>4.3666666666666663</v>
      </c>
    </row>
    <row r="151" spans="17:88" x14ac:dyDescent="0.15">
      <c r="Q151" s="19" t="s">
        <v>4453</v>
      </c>
      <c r="R151" s="20">
        <v>1</v>
      </c>
      <c r="CB151" s="19" t="s">
        <v>5039</v>
      </c>
      <c r="CC151" s="22">
        <v>7.2</v>
      </c>
      <c r="CI151" s="19" t="s">
        <v>2882</v>
      </c>
      <c r="CJ151" s="22">
        <v>4.3666666666666663</v>
      </c>
    </row>
    <row r="152" spans="17:88" x14ac:dyDescent="0.15">
      <c r="Q152" s="19" t="s">
        <v>2343</v>
      </c>
      <c r="R152" s="20">
        <v>1</v>
      </c>
      <c r="CB152" s="19" t="s">
        <v>1548</v>
      </c>
      <c r="CC152" s="22">
        <v>7.2</v>
      </c>
      <c r="CI152" s="19" t="s">
        <v>7847</v>
      </c>
      <c r="CJ152" s="22">
        <v>4.3666666666666663</v>
      </c>
    </row>
    <row r="153" spans="17:88" x14ac:dyDescent="0.15">
      <c r="Q153" s="19" t="s">
        <v>7865</v>
      </c>
      <c r="R153" s="20">
        <v>1</v>
      </c>
      <c r="CB153" s="19" t="s">
        <v>1495</v>
      </c>
      <c r="CC153" s="22">
        <v>7.2</v>
      </c>
      <c r="CI153" s="19" t="s">
        <v>1970</v>
      </c>
      <c r="CJ153" s="22">
        <v>4.3666666666666663</v>
      </c>
    </row>
    <row r="154" spans="17:88" x14ac:dyDescent="0.15">
      <c r="Q154" s="19" t="s">
        <v>8282</v>
      </c>
      <c r="R154" s="20">
        <v>1</v>
      </c>
      <c r="CB154" s="19" t="s">
        <v>8054</v>
      </c>
      <c r="CC154" s="22">
        <v>7.2</v>
      </c>
      <c r="CI154" s="19" t="s">
        <v>7188</v>
      </c>
      <c r="CJ154" s="22">
        <v>4.3666666666666663</v>
      </c>
    </row>
    <row r="155" spans="17:88" x14ac:dyDescent="0.15">
      <c r="Q155" s="19" t="s">
        <v>2026</v>
      </c>
      <c r="R155" s="20">
        <v>1</v>
      </c>
      <c r="CB155" s="19" t="s">
        <v>3324</v>
      </c>
      <c r="CC155" s="22">
        <v>7.2</v>
      </c>
      <c r="CI155" s="19" t="s">
        <v>4497</v>
      </c>
      <c r="CJ155" s="22">
        <v>4.3666666666666663</v>
      </c>
    </row>
    <row r="156" spans="17:88" x14ac:dyDescent="0.15">
      <c r="Q156" s="19" t="s">
        <v>520</v>
      </c>
      <c r="R156" s="20">
        <v>1</v>
      </c>
      <c r="CB156" s="19" t="s">
        <v>3909</v>
      </c>
      <c r="CC156" s="22">
        <v>7.166666666666667</v>
      </c>
      <c r="CI156" s="19" t="s">
        <v>4053</v>
      </c>
      <c r="CJ156" s="22">
        <v>4.3666666666666663</v>
      </c>
    </row>
    <row r="157" spans="17:88" x14ac:dyDescent="0.15">
      <c r="Q157" s="19" t="s">
        <v>5195</v>
      </c>
      <c r="R157" s="20">
        <v>1</v>
      </c>
      <c r="CB157" s="19" t="s">
        <v>1788</v>
      </c>
      <c r="CC157" s="22">
        <v>7.166666666666667</v>
      </c>
      <c r="CI157" s="19" t="s">
        <v>3725</v>
      </c>
      <c r="CJ157" s="22">
        <v>4.3666666666666663</v>
      </c>
    </row>
    <row r="158" spans="17:88" x14ac:dyDescent="0.15">
      <c r="Q158" s="19" t="s">
        <v>8302</v>
      </c>
      <c r="R158" s="20">
        <v>1</v>
      </c>
      <c r="CB158" s="19" t="s">
        <v>4720</v>
      </c>
      <c r="CC158" s="22">
        <v>7.166666666666667</v>
      </c>
      <c r="CI158" s="19" t="s">
        <v>1497</v>
      </c>
      <c r="CJ158" s="22">
        <v>4.4000000000000004</v>
      </c>
    </row>
    <row r="159" spans="17:88" x14ac:dyDescent="0.15">
      <c r="Q159" s="19" t="s">
        <v>7949</v>
      </c>
      <c r="R159" s="20">
        <v>1</v>
      </c>
      <c r="CB159" s="19" t="s">
        <v>2506</v>
      </c>
      <c r="CC159" s="22">
        <v>7.166666666666667</v>
      </c>
      <c r="CI159" s="19" t="s">
        <v>8159</v>
      </c>
      <c r="CJ159" s="22">
        <v>4.4000000000000004</v>
      </c>
    </row>
    <row r="160" spans="17:88" x14ac:dyDescent="0.15">
      <c r="Q160" s="19" t="s">
        <v>1484</v>
      </c>
      <c r="R160" s="20">
        <v>1</v>
      </c>
      <c r="CB160" s="19" t="s">
        <v>4791</v>
      </c>
      <c r="CC160" s="22">
        <v>7.166666666666667</v>
      </c>
      <c r="CI160" s="19" t="s">
        <v>630</v>
      </c>
      <c r="CJ160" s="22">
        <v>4.4000000000000004</v>
      </c>
    </row>
    <row r="161" spans="17:88" x14ac:dyDescent="0.15">
      <c r="Q161" s="19" t="s">
        <v>7918</v>
      </c>
      <c r="R161" s="20">
        <v>1</v>
      </c>
      <c r="CB161" s="19" t="s">
        <v>1583</v>
      </c>
      <c r="CC161" s="22">
        <v>7.166666666666667</v>
      </c>
      <c r="CI161" s="19" t="s">
        <v>263</v>
      </c>
      <c r="CJ161" s="22">
        <v>4.4333333333333336</v>
      </c>
    </row>
    <row r="162" spans="17:88" x14ac:dyDescent="0.15">
      <c r="Q162" s="19" t="s">
        <v>8022</v>
      </c>
      <c r="R162" s="20">
        <v>1</v>
      </c>
      <c r="CB162" s="19" t="s">
        <v>3539</v>
      </c>
      <c r="CC162" s="22">
        <v>7.166666666666667</v>
      </c>
      <c r="CI162" s="19" t="s">
        <v>5939</v>
      </c>
      <c r="CJ162" s="22">
        <v>4.4333333333333336</v>
      </c>
    </row>
    <row r="163" spans="17:88" x14ac:dyDescent="0.15">
      <c r="Q163" s="117" t="s">
        <v>8817</v>
      </c>
      <c r="R163" s="122">
        <v>877</v>
      </c>
      <c r="CB163" s="19" t="s">
        <v>7056</v>
      </c>
      <c r="CC163" s="22">
        <v>7.1333333333333337</v>
      </c>
      <c r="CI163" s="19" t="s">
        <v>3582</v>
      </c>
      <c r="CJ163" s="22">
        <v>4.4333333333333336</v>
      </c>
    </row>
    <row r="164" spans="17:88" x14ac:dyDescent="0.15">
      <c r="CB164" s="19" t="s">
        <v>934</v>
      </c>
      <c r="CC164" s="22">
        <v>7.1333333333333337</v>
      </c>
      <c r="CI164" s="19" t="s">
        <v>8553</v>
      </c>
      <c r="CJ164" s="22">
        <v>4.4333333333333336</v>
      </c>
    </row>
    <row r="165" spans="17:88" x14ac:dyDescent="0.15">
      <c r="CB165" s="19" t="s">
        <v>1714</v>
      </c>
      <c r="CC165" s="22">
        <v>7.1333333333333337</v>
      </c>
      <c r="CI165" s="19" t="s">
        <v>156</v>
      </c>
      <c r="CJ165" s="22">
        <v>4.4666666666666668</v>
      </c>
    </row>
    <row r="166" spans="17:88" x14ac:dyDescent="0.15">
      <c r="CB166" s="19" t="s">
        <v>1529</v>
      </c>
      <c r="CC166" s="22">
        <v>7.1333333333333337</v>
      </c>
      <c r="CI166" s="19" t="s">
        <v>7642</v>
      </c>
      <c r="CJ166" s="22">
        <v>4.4666666666666668</v>
      </c>
    </row>
    <row r="167" spans="17:88" x14ac:dyDescent="0.15">
      <c r="CB167" s="19" t="s">
        <v>1729</v>
      </c>
      <c r="CC167" s="22">
        <v>7.1</v>
      </c>
      <c r="CI167" s="19" t="s">
        <v>5989</v>
      </c>
      <c r="CJ167" s="22">
        <v>4.4666666666666668</v>
      </c>
    </row>
    <row r="168" spans="17:88" x14ac:dyDescent="0.15">
      <c r="CB168" s="19" t="s">
        <v>1546</v>
      </c>
      <c r="CC168" s="22">
        <v>7.1</v>
      </c>
      <c r="CI168" s="19" t="s">
        <v>7262</v>
      </c>
      <c r="CJ168" s="22">
        <v>4.4666666666666668</v>
      </c>
    </row>
    <row r="169" spans="17:88" x14ac:dyDescent="0.15">
      <c r="CB169" s="19" t="s">
        <v>7885</v>
      </c>
      <c r="CC169" s="22">
        <v>7.0666666666666664</v>
      </c>
      <c r="CI169" s="19" t="s">
        <v>7301</v>
      </c>
      <c r="CJ169" s="22">
        <v>4.4666666666666668</v>
      </c>
    </row>
    <row r="170" spans="17:88" x14ac:dyDescent="0.15">
      <c r="CB170" s="19" t="s">
        <v>4134</v>
      </c>
      <c r="CC170" s="22">
        <v>7.0666666666666664</v>
      </c>
      <c r="CI170" s="19" t="s">
        <v>3711</v>
      </c>
      <c r="CJ170" s="22">
        <v>4.5</v>
      </c>
    </row>
    <row r="171" spans="17:88" x14ac:dyDescent="0.15">
      <c r="CB171" s="19" t="s">
        <v>7722</v>
      </c>
      <c r="CC171" s="22">
        <v>7.0666666666666664</v>
      </c>
      <c r="CI171" s="19" t="s">
        <v>4373</v>
      </c>
      <c r="CJ171" s="22">
        <v>4.5</v>
      </c>
    </row>
    <row r="172" spans="17:88" x14ac:dyDescent="0.15">
      <c r="CB172" s="19" t="s">
        <v>8564</v>
      </c>
      <c r="CC172" s="22">
        <v>7.0333333333333332</v>
      </c>
      <c r="CI172" s="19" t="s">
        <v>6036</v>
      </c>
      <c r="CJ172" s="22">
        <v>4.5</v>
      </c>
    </row>
    <row r="173" spans="17:88" x14ac:dyDescent="0.15">
      <c r="CB173" s="19" t="s">
        <v>7910</v>
      </c>
      <c r="CC173" s="22">
        <v>7.0333333333333332</v>
      </c>
      <c r="CI173" s="19" t="s">
        <v>3130</v>
      </c>
      <c r="CJ173" s="22">
        <v>4.5</v>
      </c>
    </row>
    <row r="174" spans="17:88" x14ac:dyDescent="0.15">
      <c r="CB174" s="19" t="s">
        <v>4481</v>
      </c>
      <c r="CC174" s="22">
        <v>7.0333333333333332</v>
      </c>
      <c r="CI174" s="19" t="s">
        <v>4127</v>
      </c>
      <c r="CJ174" s="22">
        <v>4.5</v>
      </c>
    </row>
    <row r="175" spans="17:88" x14ac:dyDescent="0.15">
      <c r="CB175" s="19" t="s">
        <v>4635</v>
      </c>
      <c r="CC175" s="22">
        <v>7.0333333333333332</v>
      </c>
      <c r="CI175" s="19" t="s">
        <v>2169</v>
      </c>
      <c r="CJ175" s="22">
        <v>4.5</v>
      </c>
    </row>
    <row r="176" spans="17:88" x14ac:dyDescent="0.15">
      <c r="CB176" s="19" t="s">
        <v>1377</v>
      </c>
      <c r="CC176" s="22">
        <v>7.0333333333333332</v>
      </c>
      <c r="CI176" s="19" t="s">
        <v>4444</v>
      </c>
      <c r="CJ176" s="22">
        <v>4.5</v>
      </c>
    </row>
    <row r="177" spans="80:88" x14ac:dyDescent="0.15">
      <c r="CB177" s="19" t="s">
        <v>7670</v>
      </c>
      <c r="CC177" s="22">
        <v>7.0333333333333332</v>
      </c>
      <c r="CI177" s="19" t="s">
        <v>2053</v>
      </c>
      <c r="CJ177" s="22">
        <v>4.5333333333333332</v>
      </c>
    </row>
    <row r="178" spans="80:88" x14ac:dyDescent="0.15">
      <c r="CB178" s="19" t="s">
        <v>5491</v>
      </c>
      <c r="CC178" s="22">
        <v>7.0333333333333332</v>
      </c>
      <c r="CI178" s="19" t="s">
        <v>4962</v>
      </c>
      <c r="CJ178" s="22">
        <v>4.5333333333333332</v>
      </c>
    </row>
    <row r="179" spans="80:88" x14ac:dyDescent="0.15">
      <c r="CB179" s="19" t="s">
        <v>4346</v>
      </c>
      <c r="CC179" s="22">
        <v>7</v>
      </c>
      <c r="CI179" s="19" t="s">
        <v>126</v>
      </c>
      <c r="CJ179" s="22">
        <v>4.5333333333333332</v>
      </c>
    </row>
    <row r="180" spans="80:88" x14ac:dyDescent="0.15">
      <c r="CB180" s="19" t="s">
        <v>1346</v>
      </c>
      <c r="CC180" s="22">
        <v>7</v>
      </c>
      <c r="CI180" s="19" t="s">
        <v>5072</v>
      </c>
      <c r="CJ180" s="22">
        <v>4.5333333333333332</v>
      </c>
    </row>
    <row r="181" spans="80:88" x14ac:dyDescent="0.15">
      <c r="CB181" s="19" t="s">
        <v>4859</v>
      </c>
      <c r="CC181" s="22">
        <v>7</v>
      </c>
      <c r="CI181" s="19" t="s">
        <v>2867</v>
      </c>
      <c r="CJ181" s="22">
        <v>4.5333333333333332</v>
      </c>
    </row>
    <row r="182" spans="80:88" x14ac:dyDescent="0.15">
      <c r="CB182" s="19" t="s">
        <v>6060</v>
      </c>
      <c r="CC182" s="22">
        <v>7</v>
      </c>
      <c r="CI182" s="19" t="s">
        <v>5898</v>
      </c>
      <c r="CJ182" s="22">
        <v>4.5333333333333332</v>
      </c>
    </row>
    <row r="183" spans="80:88" x14ac:dyDescent="0.15">
      <c r="CB183" s="19" t="s">
        <v>8639</v>
      </c>
      <c r="CC183" s="22">
        <v>7</v>
      </c>
      <c r="CI183" s="19" t="s">
        <v>2223</v>
      </c>
      <c r="CJ183" s="22">
        <v>4.5666666666666664</v>
      </c>
    </row>
    <row r="184" spans="80:88" x14ac:dyDescent="0.15">
      <c r="CB184" s="19" t="s">
        <v>3174</v>
      </c>
      <c r="CC184" s="22">
        <v>7</v>
      </c>
      <c r="CI184" s="19" t="s">
        <v>4679</v>
      </c>
      <c r="CJ184" s="22">
        <v>4.5666666666666664</v>
      </c>
    </row>
    <row r="185" spans="80:88" x14ac:dyDescent="0.15">
      <c r="CB185" s="19" t="s">
        <v>5259</v>
      </c>
      <c r="CC185" s="22">
        <v>7</v>
      </c>
      <c r="CI185" s="19" t="s">
        <v>5430</v>
      </c>
      <c r="CJ185" s="22">
        <v>4.5666666666666664</v>
      </c>
    </row>
    <row r="186" spans="80:88" x14ac:dyDescent="0.15">
      <c r="CB186" s="19" t="s">
        <v>1512</v>
      </c>
      <c r="CC186" s="22">
        <v>7</v>
      </c>
      <c r="CI186" s="19" t="s">
        <v>7177</v>
      </c>
      <c r="CJ186" s="22">
        <v>4.5999999999999996</v>
      </c>
    </row>
    <row r="187" spans="80:88" x14ac:dyDescent="0.15">
      <c r="CB187" s="19" t="s">
        <v>1503</v>
      </c>
      <c r="CC187" s="22">
        <v>7</v>
      </c>
      <c r="CI187" s="19" t="s">
        <v>4502</v>
      </c>
      <c r="CJ187" s="22">
        <v>4.5999999999999996</v>
      </c>
    </row>
    <row r="188" spans="80:88" x14ac:dyDescent="0.15">
      <c r="CB188" s="19" t="s">
        <v>5070</v>
      </c>
      <c r="CC188" s="22">
        <v>7</v>
      </c>
      <c r="CI188" s="19" t="s">
        <v>7566</v>
      </c>
      <c r="CJ188" s="22">
        <v>4.5999999999999996</v>
      </c>
    </row>
    <row r="189" spans="80:88" x14ac:dyDescent="0.15">
      <c r="CB189" s="19" t="s">
        <v>6857</v>
      </c>
      <c r="CC189" s="22">
        <v>7</v>
      </c>
      <c r="CI189" s="19" t="s">
        <v>4872</v>
      </c>
      <c r="CJ189" s="22">
        <v>4.5999999999999996</v>
      </c>
    </row>
    <row r="190" spans="80:88" x14ac:dyDescent="0.15">
      <c r="CB190" s="19" t="s">
        <v>437</v>
      </c>
      <c r="CC190" s="22">
        <v>6.9666666666666668</v>
      </c>
      <c r="CI190" s="19" t="s">
        <v>2255</v>
      </c>
      <c r="CJ190" s="22">
        <v>4.5999999999999996</v>
      </c>
    </row>
    <row r="191" spans="80:88" x14ac:dyDescent="0.15">
      <c r="CB191" s="19" t="s">
        <v>4476</v>
      </c>
      <c r="CC191" s="22">
        <v>6.9666666666666668</v>
      </c>
      <c r="CI191" s="19" t="s">
        <v>8201</v>
      </c>
      <c r="CJ191" s="22">
        <v>4.6333333333333337</v>
      </c>
    </row>
    <row r="192" spans="80:88" x14ac:dyDescent="0.15">
      <c r="CB192" s="19" t="s">
        <v>6819</v>
      </c>
      <c r="CC192" s="22">
        <v>6.9666666666666668</v>
      </c>
      <c r="CI192" s="19" t="s">
        <v>4931</v>
      </c>
      <c r="CJ192" s="22">
        <v>4.6333333333333337</v>
      </c>
    </row>
    <row r="193" spans="80:88" x14ac:dyDescent="0.15">
      <c r="CB193" s="19" t="s">
        <v>8153</v>
      </c>
      <c r="CC193" s="22">
        <v>6.9666666666666668</v>
      </c>
      <c r="CI193" s="19" t="s">
        <v>739</v>
      </c>
      <c r="CJ193" s="22">
        <v>4.6333333333333337</v>
      </c>
    </row>
    <row r="194" spans="80:88" x14ac:dyDescent="0.15">
      <c r="CB194" s="19" t="s">
        <v>2498</v>
      </c>
      <c r="CC194" s="22">
        <v>6.9333333333333336</v>
      </c>
      <c r="CI194" s="19" t="s">
        <v>4492</v>
      </c>
      <c r="CJ194" s="22">
        <v>4.6333333333333337</v>
      </c>
    </row>
    <row r="195" spans="80:88" x14ac:dyDescent="0.15">
      <c r="CB195" s="19" t="s">
        <v>199</v>
      </c>
      <c r="CC195" s="22">
        <v>6.9</v>
      </c>
      <c r="CI195" s="19" t="s">
        <v>7213</v>
      </c>
      <c r="CJ195" s="22">
        <v>4.6333333333333337</v>
      </c>
    </row>
    <row r="196" spans="80:88" x14ac:dyDescent="0.15">
      <c r="CB196" s="19" t="s">
        <v>1956</v>
      </c>
      <c r="CC196" s="22">
        <v>6.9</v>
      </c>
      <c r="CI196" s="19" t="s">
        <v>6491</v>
      </c>
      <c r="CJ196" s="22">
        <v>4.6333333333333337</v>
      </c>
    </row>
    <row r="197" spans="80:88" x14ac:dyDescent="0.15">
      <c r="CB197" s="19" t="s">
        <v>4691</v>
      </c>
      <c r="CC197" s="22">
        <v>6.9</v>
      </c>
      <c r="CI197" s="19" t="s">
        <v>6121</v>
      </c>
      <c r="CJ197" s="22">
        <v>4.6333333333333337</v>
      </c>
    </row>
    <row r="198" spans="80:88" x14ac:dyDescent="0.15">
      <c r="CB198" s="19" t="s">
        <v>2080</v>
      </c>
      <c r="CC198" s="22">
        <v>6.8833333333333337</v>
      </c>
      <c r="CI198" s="19" t="s">
        <v>6292</v>
      </c>
      <c r="CJ198" s="22">
        <v>4.666666666666667</v>
      </c>
    </row>
    <row r="199" spans="80:88" x14ac:dyDescent="0.15">
      <c r="CB199" s="19" t="s">
        <v>65</v>
      </c>
      <c r="CC199" s="22">
        <v>6.8666666666666663</v>
      </c>
      <c r="CI199" s="19" t="s">
        <v>3815</v>
      </c>
      <c r="CJ199" s="22">
        <v>4.666666666666667</v>
      </c>
    </row>
    <row r="200" spans="80:88" x14ac:dyDescent="0.15">
      <c r="CB200" s="19" t="s">
        <v>4845</v>
      </c>
      <c r="CC200" s="22">
        <v>6.8666666666666663</v>
      </c>
      <c r="CI200" s="19" t="s">
        <v>101</v>
      </c>
      <c r="CJ200" s="22">
        <v>4.666666666666667</v>
      </c>
    </row>
    <row r="201" spans="80:88" x14ac:dyDescent="0.15">
      <c r="CB201" s="19" t="s">
        <v>7150</v>
      </c>
      <c r="CC201" s="22">
        <v>6.8666666666666663</v>
      </c>
      <c r="CI201" s="19" t="s">
        <v>1435</v>
      </c>
      <c r="CJ201" s="22">
        <v>4.666666666666667</v>
      </c>
    </row>
    <row r="202" spans="80:88" x14ac:dyDescent="0.15">
      <c r="CB202" s="19" t="s">
        <v>2462</v>
      </c>
      <c r="CC202" s="22">
        <v>6.8666666666666663</v>
      </c>
      <c r="CI202" s="19" t="s">
        <v>34</v>
      </c>
      <c r="CJ202" s="22">
        <v>4.666666666666667</v>
      </c>
    </row>
    <row r="203" spans="80:88" x14ac:dyDescent="0.15">
      <c r="CB203" s="19" t="s">
        <v>7225</v>
      </c>
      <c r="CC203" s="22">
        <v>6.833333333333333</v>
      </c>
      <c r="CI203" s="19" t="s">
        <v>8775</v>
      </c>
      <c r="CJ203" s="22">
        <v>4.666666666666667</v>
      </c>
    </row>
    <row r="204" spans="80:88" x14ac:dyDescent="0.15">
      <c r="CB204" s="19" t="s">
        <v>6560</v>
      </c>
      <c r="CC204" s="22">
        <v>6.833333333333333</v>
      </c>
      <c r="CI204" s="19" t="s">
        <v>5618</v>
      </c>
      <c r="CJ204" s="22">
        <v>4.68</v>
      </c>
    </row>
    <row r="205" spans="80:88" x14ac:dyDescent="0.15">
      <c r="CB205" s="19" t="s">
        <v>1567</v>
      </c>
      <c r="CC205" s="22">
        <v>6.833333333333333</v>
      </c>
      <c r="CI205" s="19" t="s">
        <v>6305</v>
      </c>
      <c r="CJ205" s="22">
        <v>4.7</v>
      </c>
    </row>
    <row r="206" spans="80:88" x14ac:dyDescent="0.15">
      <c r="CB206" s="19" t="s">
        <v>4909</v>
      </c>
      <c r="CC206" s="22">
        <v>6.833333333333333</v>
      </c>
      <c r="CI206" s="19" t="s">
        <v>5360</v>
      </c>
      <c r="CJ206" s="22">
        <v>4.7</v>
      </c>
    </row>
    <row r="207" spans="80:88" x14ac:dyDescent="0.15">
      <c r="CB207" s="19" t="s">
        <v>4489</v>
      </c>
      <c r="CC207" s="22">
        <v>6.833333333333333</v>
      </c>
      <c r="CI207" s="19" t="s">
        <v>6211</v>
      </c>
      <c r="CJ207" s="22">
        <v>4.7</v>
      </c>
    </row>
    <row r="208" spans="80:88" x14ac:dyDescent="0.15">
      <c r="CB208" s="19" t="s">
        <v>3521</v>
      </c>
      <c r="CC208" s="22">
        <v>6.8</v>
      </c>
      <c r="CI208" s="19" t="s">
        <v>1985</v>
      </c>
      <c r="CJ208" s="22">
        <v>4.7</v>
      </c>
    </row>
    <row r="209" spans="80:88" x14ac:dyDescent="0.15">
      <c r="CB209" s="19" t="s">
        <v>8295</v>
      </c>
      <c r="CC209" s="22">
        <v>6.8</v>
      </c>
      <c r="CI209" s="19" t="s">
        <v>4902</v>
      </c>
      <c r="CJ209" s="22">
        <v>4.7</v>
      </c>
    </row>
    <row r="210" spans="80:88" x14ac:dyDescent="0.15">
      <c r="CB210" s="19" t="s">
        <v>6414</v>
      </c>
      <c r="CC210" s="22">
        <v>6.8</v>
      </c>
      <c r="CI210" s="19" t="s">
        <v>660</v>
      </c>
      <c r="CJ210" s="22">
        <v>4.7333333333333334</v>
      </c>
    </row>
    <row r="211" spans="80:88" x14ac:dyDescent="0.15">
      <c r="CB211" s="19" t="s">
        <v>222</v>
      </c>
      <c r="CC211" s="22">
        <v>6.8</v>
      </c>
      <c r="CI211" s="19" t="s">
        <v>5106</v>
      </c>
      <c r="CJ211" s="22">
        <v>4.7333333333333334</v>
      </c>
    </row>
    <row r="212" spans="80:88" x14ac:dyDescent="0.15">
      <c r="CB212" s="19" t="s">
        <v>282</v>
      </c>
      <c r="CC212" s="22">
        <v>6.8</v>
      </c>
      <c r="CI212" s="19" t="s">
        <v>5614</v>
      </c>
      <c r="CJ212" s="22">
        <v>4.7333333333333334</v>
      </c>
    </row>
    <row r="213" spans="80:88" x14ac:dyDescent="0.15">
      <c r="CB213" s="19" t="s">
        <v>5082</v>
      </c>
      <c r="CC213" s="22">
        <v>6.7666666666666666</v>
      </c>
      <c r="CI213" s="19" t="s">
        <v>6639</v>
      </c>
      <c r="CJ213" s="22">
        <v>4.7333333333333334</v>
      </c>
    </row>
    <row r="214" spans="80:88" x14ac:dyDescent="0.15">
      <c r="CB214" s="19" t="s">
        <v>2638</v>
      </c>
      <c r="CC214" s="22">
        <v>6.7666666666666666</v>
      </c>
      <c r="CI214" s="19" t="s">
        <v>689</v>
      </c>
      <c r="CJ214" s="22">
        <v>4.7333333333333334</v>
      </c>
    </row>
    <row r="215" spans="80:88" x14ac:dyDescent="0.15">
      <c r="CB215" s="19" t="s">
        <v>1164</v>
      </c>
      <c r="CC215" s="22">
        <v>6.7666666666666666</v>
      </c>
      <c r="CI215" s="19" t="s">
        <v>1858</v>
      </c>
      <c r="CJ215" s="22">
        <v>4.7666666666666666</v>
      </c>
    </row>
    <row r="216" spans="80:88" x14ac:dyDescent="0.15">
      <c r="CB216" s="19" t="s">
        <v>1464</v>
      </c>
      <c r="CC216" s="22">
        <v>6.7666666666666666</v>
      </c>
      <c r="CI216" s="19" t="s">
        <v>877</v>
      </c>
      <c r="CJ216" s="22">
        <v>4.7666666666666666</v>
      </c>
    </row>
    <row r="217" spans="80:88" x14ac:dyDescent="0.15">
      <c r="CB217" s="19" t="s">
        <v>2625</v>
      </c>
      <c r="CC217" s="22">
        <v>6.7333333333333334</v>
      </c>
      <c r="CI217" s="19" t="s">
        <v>7478</v>
      </c>
      <c r="CJ217" s="22">
        <v>4.7666666666666666</v>
      </c>
    </row>
    <row r="218" spans="80:88" x14ac:dyDescent="0.15">
      <c r="CB218" s="19" t="s">
        <v>2517</v>
      </c>
      <c r="CC218" s="22">
        <v>6.7333333333333334</v>
      </c>
      <c r="CI218" s="19" t="s">
        <v>585</v>
      </c>
      <c r="CJ218" s="22">
        <v>4.7666666666666666</v>
      </c>
    </row>
    <row r="219" spans="80:88" x14ac:dyDescent="0.15">
      <c r="CB219" s="19" t="s">
        <v>1355</v>
      </c>
      <c r="CC219" s="22">
        <v>6.7333333333333334</v>
      </c>
      <c r="CI219" s="19" t="s">
        <v>7540</v>
      </c>
      <c r="CJ219" s="22">
        <v>4.7666666666666666</v>
      </c>
    </row>
    <row r="220" spans="80:88" x14ac:dyDescent="0.15">
      <c r="CB220" s="19" t="s">
        <v>5724</v>
      </c>
      <c r="CC220" s="22">
        <v>6.7333333333333334</v>
      </c>
      <c r="CI220" s="19" t="s">
        <v>84</v>
      </c>
      <c r="CJ220" s="22">
        <v>4.8</v>
      </c>
    </row>
    <row r="221" spans="80:88" x14ac:dyDescent="0.15">
      <c r="CB221" s="19" t="s">
        <v>5847</v>
      </c>
      <c r="CC221" s="22">
        <v>6.7333333333333334</v>
      </c>
      <c r="CI221" s="19" t="s">
        <v>7618</v>
      </c>
      <c r="CJ221" s="22">
        <v>4.8</v>
      </c>
    </row>
    <row r="222" spans="80:88" x14ac:dyDescent="0.15">
      <c r="CB222" s="19" t="s">
        <v>450</v>
      </c>
      <c r="CC222" s="22">
        <v>6.7333333333333334</v>
      </c>
      <c r="CI222" s="19" t="s">
        <v>6241</v>
      </c>
      <c r="CJ222" s="22">
        <v>4.8</v>
      </c>
    </row>
    <row r="223" spans="80:88" x14ac:dyDescent="0.15">
      <c r="CB223" s="19" t="s">
        <v>1517</v>
      </c>
      <c r="CC223" s="22">
        <v>6.7333333333333334</v>
      </c>
      <c r="CI223" s="19" t="s">
        <v>2976</v>
      </c>
      <c r="CJ223" s="22">
        <v>4.8</v>
      </c>
    </row>
    <row r="224" spans="80:88" x14ac:dyDescent="0.15">
      <c r="CB224" s="19" t="s">
        <v>5971</v>
      </c>
      <c r="CC224" s="22">
        <v>6.7333333333333334</v>
      </c>
      <c r="CI224" s="19" t="s">
        <v>3499</v>
      </c>
      <c r="CJ224" s="22">
        <v>4.8</v>
      </c>
    </row>
    <row r="225" spans="80:88" x14ac:dyDescent="0.15">
      <c r="CB225" s="19" t="s">
        <v>1176</v>
      </c>
      <c r="CC225" s="22">
        <v>6.7333333333333334</v>
      </c>
      <c r="CI225" s="19" t="s">
        <v>7410</v>
      </c>
      <c r="CJ225" s="22">
        <v>4.8</v>
      </c>
    </row>
    <row r="226" spans="80:88" x14ac:dyDescent="0.15">
      <c r="CB226" s="19" t="s">
        <v>1314</v>
      </c>
      <c r="CC226" s="22">
        <v>6.7333333333333334</v>
      </c>
      <c r="CI226" s="19" t="s">
        <v>5912</v>
      </c>
      <c r="CJ226" s="22">
        <v>4.8</v>
      </c>
    </row>
    <row r="227" spans="80:88" x14ac:dyDescent="0.15">
      <c r="CB227" s="19" t="s">
        <v>2012</v>
      </c>
      <c r="CC227" s="22">
        <v>6.7</v>
      </c>
      <c r="CI227" s="19" t="s">
        <v>1324</v>
      </c>
      <c r="CJ227" s="22">
        <v>4.8</v>
      </c>
    </row>
    <row r="228" spans="80:88" x14ac:dyDescent="0.15">
      <c r="CB228" s="19" t="s">
        <v>7853</v>
      </c>
      <c r="CC228" s="22">
        <v>6.7</v>
      </c>
      <c r="CI228" s="19" t="s">
        <v>3669</v>
      </c>
      <c r="CJ228" s="22">
        <v>4.8</v>
      </c>
    </row>
    <row r="229" spans="80:88" x14ac:dyDescent="0.15">
      <c r="CB229" s="19" t="s">
        <v>4624</v>
      </c>
      <c r="CC229" s="22">
        <v>6.7</v>
      </c>
      <c r="CI229" s="19" t="s">
        <v>6226</v>
      </c>
      <c r="CJ229" s="22">
        <v>4.833333333333333</v>
      </c>
    </row>
    <row r="230" spans="80:88" x14ac:dyDescent="0.15">
      <c r="CB230" s="19" t="s">
        <v>3597</v>
      </c>
      <c r="CC230" s="22">
        <v>6.7</v>
      </c>
      <c r="CI230" s="19" t="s">
        <v>3798</v>
      </c>
      <c r="CJ230" s="22">
        <v>4.833333333333333</v>
      </c>
    </row>
    <row r="231" spans="80:88" x14ac:dyDescent="0.15">
      <c r="CB231" s="19" t="s">
        <v>3283</v>
      </c>
      <c r="CC231" s="22">
        <v>6.7</v>
      </c>
      <c r="CI231" s="19" t="s">
        <v>3824</v>
      </c>
      <c r="CJ231" s="22">
        <v>4.833333333333333</v>
      </c>
    </row>
    <row r="232" spans="80:88" x14ac:dyDescent="0.15">
      <c r="CB232" s="19" t="s">
        <v>8268</v>
      </c>
      <c r="CC232" s="22">
        <v>6.666666666666667</v>
      </c>
      <c r="CI232" s="19" t="s">
        <v>3882</v>
      </c>
      <c r="CJ232" s="22">
        <v>4.833333333333333</v>
      </c>
    </row>
    <row r="233" spans="80:88" x14ac:dyDescent="0.15">
      <c r="CB233" s="19" t="s">
        <v>3805</v>
      </c>
      <c r="CC233" s="22">
        <v>6.666666666666667</v>
      </c>
      <c r="CI233" s="19" t="s">
        <v>5051</v>
      </c>
      <c r="CJ233" s="22">
        <v>4.833333333333333</v>
      </c>
    </row>
    <row r="234" spans="80:88" x14ac:dyDescent="0.15">
      <c r="CB234" s="19" t="s">
        <v>1538</v>
      </c>
      <c r="CC234" s="22">
        <v>6.666666666666667</v>
      </c>
      <c r="CI234" s="19" t="s">
        <v>8725</v>
      </c>
      <c r="CJ234" s="22">
        <v>4.833333333333333</v>
      </c>
    </row>
    <row r="235" spans="80:88" x14ac:dyDescent="0.15">
      <c r="CB235" s="19" t="s">
        <v>1542</v>
      </c>
      <c r="CC235" s="22">
        <v>6.666666666666667</v>
      </c>
      <c r="CI235" s="19" t="s">
        <v>3077</v>
      </c>
      <c r="CJ235" s="22">
        <v>4.8666666666666663</v>
      </c>
    </row>
    <row r="236" spans="80:88" x14ac:dyDescent="0.15">
      <c r="CB236" s="19" t="s">
        <v>1520</v>
      </c>
      <c r="CC236" s="22">
        <v>6.666666666666667</v>
      </c>
      <c r="CI236" s="19" t="s">
        <v>719</v>
      </c>
      <c r="CJ236" s="22">
        <v>4.8666666666666663</v>
      </c>
    </row>
    <row r="237" spans="80:88" x14ac:dyDescent="0.15">
      <c r="CB237" s="19" t="s">
        <v>1240</v>
      </c>
      <c r="CC237" s="22">
        <v>6.666666666666667</v>
      </c>
      <c r="CI237" s="19" t="s">
        <v>7515</v>
      </c>
      <c r="CJ237" s="22">
        <v>4.8666666666666663</v>
      </c>
    </row>
    <row r="238" spans="80:88" x14ac:dyDescent="0.15">
      <c r="CB238" s="19" t="s">
        <v>7162</v>
      </c>
      <c r="CC238" s="22">
        <v>6.666666666666667</v>
      </c>
      <c r="CI238" s="19" t="s">
        <v>3968</v>
      </c>
      <c r="CJ238" s="22">
        <v>4.8666666666666663</v>
      </c>
    </row>
    <row r="239" spans="80:88" x14ac:dyDescent="0.15">
      <c r="CB239" s="19" t="s">
        <v>1522</v>
      </c>
      <c r="CC239" s="22">
        <v>6.666666666666667</v>
      </c>
      <c r="CI239" s="19" t="s">
        <v>1451</v>
      </c>
      <c r="CJ239" s="22">
        <v>4.8666666666666663</v>
      </c>
    </row>
    <row r="240" spans="80:88" x14ac:dyDescent="0.15">
      <c r="CB240" s="19" t="s">
        <v>6996</v>
      </c>
      <c r="CC240" s="22">
        <v>6.6333333333333337</v>
      </c>
      <c r="CI240" s="19" t="s">
        <v>8560</v>
      </c>
      <c r="CJ240" s="22">
        <v>4.8666666666666663</v>
      </c>
    </row>
    <row r="241" spans="80:88" x14ac:dyDescent="0.15">
      <c r="CB241" s="19" t="s">
        <v>4483</v>
      </c>
      <c r="CC241" s="22">
        <v>6.6333333333333337</v>
      </c>
      <c r="CI241" s="19" t="s">
        <v>4920</v>
      </c>
      <c r="CJ241" s="22">
        <v>4.8666666666666663</v>
      </c>
    </row>
    <row r="242" spans="80:88" x14ac:dyDescent="0.15">
      <c r="CB242" s="19" t="s">
        <v>1818</v>
      </c>
      <c r="CC242" s="22">
        <v>6.6333333333333337</v>
      </c>
      <c r="CI242" s="19" t="s">
        <v>5217</v>
      </c>
      <c r="CJ242" s="22">
        <v>4.9000000000000004</v>
      </c>
    </row>
    <row r="243" spans="80:88" x14ac:dyDescent="0.15">
      <c r="CB243" s="19" t="s">
        <v>7757</v>
      </c>
      <c r="CC243" s="22">
        <v>6.6333333333333337</v>
      </c>
      <c r="CI243" s="19" t="s">
        <v>7467</v>
      </c>
      <c r="CJ243" s="22">
        <v>4.9000000000000004</v>
      </c>
    </row>
    <row r="244" spans="80:88" x14ac:dyDescent="0.15">
      <c r="CB244" s="19" t="s">
        <v>6608</v>
      </c>
      <c r="CC244" s="22">
        <v>6.6</v>
      </c>
      <c r="CI244" s="19" t="s">
        <v>5184</v>
      </c>
      <c r="CJ244" s="22">
        <v>4.9000000000000004</v>
      </c>
    </row>
    <row r="245" spans="80:88" x14ac:dyDescent="0.15">
      <c r="CB245" s="19" t="s">
        <v>4892</v>
      </c>
      <c r="CC245" s="22">
        <v>6.6</v>
      </c>
      <c r="CI245" s="19" t="s">
        <v>8797</v>
      </c>
      <c r="CJ245" s="22">
        <v>4.92</v>
      </c>
    </row>
    <row r="246" spans="80:88" x14ac:dyDescent="0.15">
      <c r="CB246" s="19" t="s">
        <v>4600</v>
      </c>
      <c r="CC246" s="22">
        <v>6.6</v>
      </c>
      <c r="CI246" s="19" t="s">
        <v>8807</v>
      </c>
      <c r="CJ246" s="22">
        <v>4.92</v>
      </c>
    </row>
    <row r="247" spans="80:88" x14ac:dyDescent="0.15">
      <c r="CB247" s="19" t="s">
        <v>5143</v>
      </c>
      <c r="CC247" s="22">
        <v>6.6</v>
      </c>
      <c r="CI247" s="19" t="s">
        <v>5796</v>
      </c>
      <c r="CJ247" s="22">
        <v>4.9333333333333336</v>
      </c>
    </row>
    <row r="248" spans="80:88" x14ac:dyDescent="0.15">
      <c r="CB248" s="19" t="s">
        <v>1803</v>
      </c>
      <c r="CC248" s="22">
        <v>6.6</v>
      </c>
      <c r="CI248" s="19" t="s">
        <v>408</v>
      </c>
      <c r="CJ248" s="22">
        <v>4.9333333333333336</v>
      </c>
    </row>
    <row r="249" spans="80:88" x14ac:dyDescent="0.15">
      <c r="CB249" s="19" t="s">
        <v>4779</v>
      </c>
      <c r="CC249" s="22">
        <v>6.6</v>
      </c>
      <c r="CI249" s="19" t="s">
        <v>2918</v>
      </c>
      <c r="CJ249" s="22">
        <v>4.9333333333333336</v>
      </c>
    </row>
    <row r="250" spans="80:88" x14ac:dyDescent="0.15">
      <c r="CB250" s="19" t="s">
        <v>5087</v>
      </c>
      <c r="CC250" s="22">
        <v>6.5666666666666664</v>
      </c>
      <c r="CI250" s="19" t="s">
        <v>5056</v>
      </c>
      <c r="CJ250" s="22">
        <v>4.9333333333333336</v>
      </c>
    </row>
    <row r="251" spans="80:88" x14ac:dyDescent="0.15">
      <c r="CB251" s="19" t="s">
        <v>556</v>
      </c>
      <c r="CC251" s="22">
        <v>6.5666666666666664</v>
      </c>
      <c r="CI251" s="19" t="s">
        <v>4446</v>
      </c>
      <c r="CJ251" s="22">
        <v>4.9333333333333336</v>
      </c>
    </row>
    <row r="252" spans="80:88" x14ac:dyDescent="0.15">
      <c r="CB252" s="19" t="s">
        <v>608</v>
      </c>
      <c r="CC252" s="22">
        <v>6.5666666666666664</v>
      </c>
      <c r="CI252" s="19" t="s">
        <v>6256</v>
      </c>
      <c r="CJ252" s="22">
        <v>4.9333333333333336</v>
      </c>
    </row>
    <row r="253" spans="80:88" x14ac:dyDescent="0.15">
      <c r="CB253" s="19" t="s">
        <v>1628</v>
      </c>
      <c r="CC253" s="22">
        <v>6.5666666666666664</v>
      </c>
      <c r="CI253" s="19" t="s">
        <v>5648</v>
      </c>
      <c r="CJ253" s="22">
        <v>4.9333333333333336</v>
      </c>
    </row>
    <row r="254" spans="80:88" x14ac:dyDescent="0.15">
      <c r="CB254" s="19" t="s">
        <v>4944</v>
      </c>
      <c r="CC254" s="22">
        <v>6.5666666666666664</v>
      </c>
      <c r="CI254" s="19" t="s">
        <v>4439</v>
      </c>
      <c r="CJ254" s="22">
        <v>4.9333333333333336</v>
      </c>
    </row>
    <row r="255" spans="80:88" x14ac:dyDescent="0.15">
      <c r="CB255" s="19" t="s">
        <v>1997</v>
      </c>
      <c r="CC255" s="22">
        <v>6.5333333333333332</v>
      </c>
      <c r="CI255" s="19" t="s">
        <v>6697</v>
      </c>
      <c r="CJ255" s="22">
        <v>4.9666666666666668</v>
      </c>
    </row>
    <row r="256" spans="80:88" x14ac:dyDescent="0.15">
      <c r="CB256" s="19" t="s">
        <v>1900</v>
      </c>
      <c r="CC256" s="22">
        <v>6.5333333333333332</v>
      </c>
      <c r="CI256" s="19" t="s">
        <v>8313</v>
      </c>
      <c r="CJ256" s="22">
        <v>4.9666666666666668</v>
      </c>
    </row>
    <row r="257" spans="80:88" x14ac:dyDescent="0.15">
      <c r="CB257" s="19" t="s">
        <v>5139</v>
      </c>
      <c r="CC257" s="22">
        <v>6.5333333333333332</v>
      </c>
      <c r="CI257" s="19" t="s">
        <v>732</v>
      </c>
      <c r="CJ257" s="22">
        <v>4.9666666666666668</v>
      </c>
    </row>
    <row r="258" spans="80:88" x14ac:dyDescent="0.15">
      <c r="CB258" s="19" t="s">
        <v>548</v>
      </c>
      <c r="CC258" s="22">
        <v>6.5333333333333332</v>
      </c>
      <c r="CI258" s="19" t="s">
        <v>5962</v>
      </c>
      <c r="CJ258" s="22">
        <v>4.9666666666666668</v>
      </c>
    </row>
    <row r="259" spans="80:88" x14ac:dyDescent="0.15">
      <c r="CB259" s="19" t="s">
        <v>1518</v>
      </c>
      <c r="CC259" s="22">
        <v>6.5333333333333332</v>
      </c>
      <c r="CI259" s="19" t="s">
        <v>960</v>
      </c>
      <c r="CJ259" s="22">
        <v>4.9666666666666668</v>
      </c>
    </row>
    <row r="260" spans="80:88" x14ac:dyDescent="0.15">
      <c r="CB260" s="19" t="s">
        <v>5778</v>
      </c>
      <c r="CC260" s="22">
        <v>6.5333333333333332</v>
      </c>
      <c r="CI260" s="19" t="s">
        <v>4138</v>
      </c>
      <c r="CJ260" s="22">
        <v>5</v>
      </c>
    </row>
    <row r="261" spans="80:88" x14ac:dyDescent="0.15">
      <c r="CB261" s="19" t="s">
        <v>6709</v>
      </c>
      <c r="CC261" s="22">
        <v>6.5333333333333332</v>
      </c>
      <c r="CI261" s="19" t="s">
        <v>7769</v>
      </c>
      <c r="CJ261" s="22">
        <v>5</v>
      </c>
    </row>
    <row r="262" spans="80:88" x14ac:dyDescent="0.15">
      <c r="CB262" s="19" t="s">
        <v>7778</v>
      </c>
      <c r="CC262" s="22">
        <v>6.5</v>
      </c>
      <c r="CI262" s="19" t="s">
        <v>6354</v>
      </c>
      <c r="CJ262" s="22">
        <v>5</v>
      </c>
    </row>
    <row r="263" spans="80:88" x14ac:dyDescent="0.15">
      <c r="CB263" s="19" t="s">
        <v>4360</v>
      </c>
      <c r="CC263" s="22">
        <v>6.5</v>
      </c>
      <c r="CI263" s="19" t="s">
        <v>1699</v>
      </c>
      <c r="CJ263" s="22">
        <v>5</v>
      </c>
    </row>
    <row r="264" spans="80:88" x14ac:dyDescent="0.15">
      <c r="CB264" s="19" t="s">
        <v>3015</v>
      </c>
      <c r="CC264" s="22">
        <v>6.5</v>
      </c>
      <c r="CI264" s="19" t="s">
        <v>4939</v>
      </c>
      <c r="CJ264" s="22">
        <v>5.0333333333333332</v>
      </c>
    </row>
    <row r="265" spans="80:88" x14ac:dyDescent="0.15">
      <c r="CB265" s="19" t="s">
        <v>3419</v>
      </c>
      <c r="CC265" s="22">
        <v>6.4666666666666668</v>
      </c>
      <c r="CI265" s="19" t="s">
        <v>6319</v>
      </c>
      <c r="CJ265" s="22">
        <v>5.0333333333333332</v>
      </c>
    </row>
    <row r="266" spans="80:88" x14ac:dyDescent="0.15">
      <c r="CB266" s="19" t="s">
        <v>6463</v>
      </c>
      <c r="CC266" s="22">
        <v>6.4666666666666668</v>
      </c>
      <c r="CI266" s="19" t="s">
        <v>3030</v>
      </c>
      <c r="CJ266" s="22">
        <v>5.0333333333333332</v>
      </c>
    </row>
    <row r="267" spans="80:88" x14ac:dyDescent="0.15">
      <c r="CB267" s="19" t="s">
        <v>8220</v>
      </c>
      <c r="CC267" s="22">
        <v>6.4666666666666668</v>
      </c>
      <c r="CI267" s="19" t="s">
        <v>5101</v>
      </c>
      <c r="CJ267" s="22">
        <v>5.0333333333333332</v>
      </c>
    </row>
    <row r="268" spans="80:88" x14ac:dyDescent="0.15">
      <c r="CB268" s="19" t="s">
        <v>4198</v>
      </c>
      <c r="CC268" s="22">
        <v>6.4666666666666668</v>
      </c>
      <c r="CI268" s="19" t="s">
        <v>2176</v>
      </c>
      <c r="CJ268" s="22">
        <v>5.0333333333333332</v>
      </c>
    </row>
    <row r="269" spans="80:88" x14ac:dyDescent="0.15">
      <c r="CB269" s="19" t="s">
        <v>4279</v>
      </c>
      <c r="CC269" s="22">
        <v>6.4666666666666668</v>
      </c>
      <c r="CI269" s="19" t="s">
        <v>4385</v>
      </c>
      <c r="CJ269" s="22">
        <v>5.0666666666666664</v>
      </c>
    </row>
    <row r="270" spans="80:88" x14ac:dyDescent="0.15">
      <c r="CB270" s="19" t="s">
        <v>6722</v>
      </c>
      <c r="CC270" s="22">
        <v>6.4666666666666668</v>
      </c>
      <c r="CI270" s="19" t="s">
        <v>4152</v>
      </c>
      <c r="CJ270" s="22">
        <v>5.0666666666666664</v>
      </c>
    </row>
    <row r="271" spans="80:88" x14ac:dyDescent="0.15">
      <c r="CB271" s="19" t="s">
        <v>6339</v>
      </c>
      <c r="CC271" s="22">
        <v>6.4333333333333336</v>
      </c>
      <c r="CI271" s="19" t="s">
        <v>8352</v>
      </c>
      <c r="CJ271" s="22">
        <v>5.0666666666666664</v>
      </c>
    </row>
    <row r="272" spans="80:88" x14ac:dyDescent="0.15">
      <c r="CB272" s="19" t="s">
        <v>4659</v>
      </c>
      <c r="CC272" s="22">
        <v>6.4333333333333336</v>
      </c>
      <c r="CI272" s="19" t="s">
        <v>5725</v>
      </c>
      <c r="CJ272" s="22">
        <v>5.0666666666666664</v>
      </c>
    </row>
    <row r="273" spans="80:88" x14ac:dyDescent="0.15">
      <c r="CB273" s="19" t="s">
        <v>4050</v>
      </c>
      <c r="CC273" s="22">
        <v>6.4333333333333336</v>
      </c>
      <c r="CI273" s="19" t="s">
        <v>2540</v>
      </c>
      <c r="CJ273" s="22">
        <v>5.0666666666666664</v>
      </c>
    </row>
    <row r="274" spans="80:88" x14ac:dyDescent="0.15">
      <c r="CB274" s="19" t="s">
        <v>4730</v>
      </c>
      <c r="CC274" s="22">
        <v>6.4333333333333336</v>
      </c>
      <c r="CI274" s="19" t="s">
        <v>7789</v>
      </c>
      <c r="CJ274" s="22">
        <v>5.0666666666666664</v>
      </c>
    </row>
    <row r="275" spans="80:88" x14ac:dyDescent="0.15">
      <c r="CB275" s="19" t="s">
        <v>7930</v>
      </c>
      <c r="CC275" s="22">
        <v>6.4333333333333336</v>
      </c>
      <c r="CI275" s="19" t="s">
        <v>1388</v>
      </c>
      <c r="CJ275" s="22">
        <v>5.0666666666666664</v>
      </c>
    </row>
    <row r="276" spans="80:88" x14ac:dyDescent="0.15">
      <c r="CB276" s="19" t="s">
        <v>7327</v>
      </c>
      <c r="CC276" s="22">
        <v>6.4333333333333336</v>
      </c>
      <c r="CI276" s="19" t="s">
        <v>5594</v>
      </c>
      <c r="CJ276" s="22">
        <v>5.0666666666666664</v>
      </c>
    </row>
    <row r="277" spans="80:88" x14ac:dyDescent="0.15">
      <c r="CB277" s="19" t="s">
        <v>4130</v>
      </c>
      <c r="CC277" s="22">
        <v>6.4333333333333336</v>
      </c>
      <c r="CI277" s="19" t="s">
        <v>5828</v>
      </c>
      <c r="CJ277" s="22">
        <v>5.0666666666666664</v>
      </c>
    </row>
    <row r="278" spans="80:88" x14ac:dyDescent="0.15">
      <c r="CB278" s="19" t="s">
        <v>5722</v>
      </c>
      <c r="CC278" s="22">
        <v>6.4333333333333336</v>
      </c>
      <c r="CI278" s="19" t="s">
        <v>8172</v>
      </c>
      <c r="CJ278" s="22">
        <v>5.0666666666666664</v>
      </c>
    </row>
    <row r="279" spans="80:88" x14ac:dyDescent="0.15">
      <c r="CB279" s="19" t="s">
        <v>7007</v>
      </c>
      <c r="CC279" s="22">
        <v>6.4333333333333336</v>
      </c>
      <c r="CI279" s="19" t="s">
        <v>2774</v>
      </c>
      <c r="CJ279" s="22">
        <v>5.0999999999999996</v>
      </c>
    </row>
    <row r="280" spans="80:88" x14ac:dyDescent="0.15">
      <c r="CB280" s="19" t="s">
        <v>212</v>
      </c>
      <c r="CC280" s="22">
        <v>6.4333333333333336</v>
      </c>
      <c r="CI280" s="19" t="s">
        <v>1643</v>
      </c>
      <c r="CJ280" s="22">
        <v>5.0999999999999996</v>
      </c>
    </row>
    <row r="281" spans="80:88" x14ac:dyDescent="0.15">
      <c r="CB281" s="19" t="s">
        <v>6669</v>
      </c>
      <c r="CC281" s="22">
        <v>6.4333333333333336</v>
      </c>
      <c r="CI281" s="19" t="s">
        <v>568</v>
      </c>
      <c r="CJ281" s="22">
        <v>5.0999999999999996</v>
      </c>
    </row>
    <row r="282" spans="80:88" x14ac:dyDescent="0.15">
      <c r="CB282" s="19" t="s">
        <v>7745</v>
      </c>
      <c r="CC282" s="22">
        <v>6.4333333333333336</v>
      </c>
      <c r="CI282" s="19" t="s">
        <v>5091</v>
      </c>
      <c r="CJ282" s="22">
        <v>5.0999999999999996</v>
      </c>
    </row>
    <row r="283" spans="80:88" x14ac:dyDescent="0.15">
      <c r="CB283" s="19" t="s">
        <v>3380</v>
      </c>
      <c r="CC283" s="22">
        <v>6.4</v>
      </c>
      <c r="CI283" s="19" t="s">
        <v>7895</v>
      </c>
      <c r="CJ283" s="22">
        <v>5.0999999999999996</v>
      </c>
    </row>
    <row r="284" spans="80:88" x14ac:dyDescent="0.15">
      <c r="CB284" s="19" t="s">
        <v>4666</v>
      </c>
      <c r="CC284" s="22">
        <v>6.4</v>
      </c>
      <c r="CI284" s="19" t="s">
        <v>8620</v>
      </c>
      <c r="CJ284" s="22">
        <v>5.0999999999999996</v>
      </c>
    </row>
    <row r="285" spans="80:88" x14ac:dyDescent="0.15">
      <c r="CB285" s="19" t="s">
        <v>996</v>
      </c>
      <c r="CC285" s="22">
        <v>6.4</v>
      </c>
      <c r="CI285" s="19" t="s">
        <v>1408</v>
      </c>
      <c r="CJ285" s="22">
        <v>5.0999999999999996</v>
      </c>
    </row>
    <row r="286" spans="80:88" x14ac:dyDescent="0.15">
      <c r="CB286" s="19" t="s">
        <v>5835</v>
      </c>
      <c r="CC286" s="22">
        <v>6.4</v>
      </c>
      <c r="CI286" s="19" t="s">
        <v>2294</v>
      </c>
      <c r="CJ286" s="22">
        <v>5.0999999999999996</v>
      </c>
    </row>
    <row r="287" spans="80:88" x14ac:dyDescent="0.15">
      <c r="CB287" s="19" t="s">
        <v>7826</v>
      </c>
      <c r="CC287" s="22">
        <v>6.4</v>
      </c>
      <c r="CI287" s="19" t="s">
        <v>7597</v>
      </c>
      <c r="CJ287" s="22">
        <v>5.0999999999999996</v>
      </c>
    </row>
    <row r="288" spans="80:88" x14ac:dyDescent="0.15">
      <c r="CB288" s="19" t="s">
        <v>8040</v>
      </c>
      <c r="CC288" s="22">
        <v>6.4</v>
      </c>
      <c r="CI288" s="19" t="s">
        <v>5131</v>
      </c>
      <c r="CJ288" s="22">
        <v>5.0999999999999996</v>
      </c>
    </row>
    <row r="289" spans="80:88" x14ac:dyDescent="0.15">
      <c r="CB289" s="19" t="s">
        <v>4132</v>
      </c>
      <c r="CC289" s="22">
        <v>6.4</v>
      </c>
      <c r="CI289" s="19" t="s">
        <v>5635</v>
      </c>
      <c r="CJ289" s="22">
        <v>5.12</v>
      </c>
    </row>
    <row r="290" spans="80:88" x14ac:dyDescent="0.15">
      <c r="CB290" s="19" t="s">
        <v>4468</v>
      </c>
      <c r="CC290" s="22">
        <v>6.3666666666666663</v>
      </c>
      <c r="CI290" s="19" t="s">
        <v>521</v>
      </c>
      <c r="CJ290" s="22">
        <v>5.1333333333333337</v>
      </c>
    </row>
    <row r="291" spans="80:88" x14ac:dyDescent="0.15">
      <c r="CB291" s="19" t="s">
        <v>2454</v>
      </c>
      <c r="CC291" s="22">
        <v>6.3666666666666663</v>
      </c>
      <c r="CI291" s="19" t="s">
        <v>5419</v>
      </c>
      <c r="CJ291" s="22">
        <v>5.1333333333333337</v>
      </c>
    </row>
    <row r="292" spans="80:88" x14ac:dyDescent="0.15">
      <c r="CB292" s="19" t="s">
        <v>8165</v>
      </c>
      <c r="CC292" s="22">
        <v>6.3666666666666663</v>
      </c>
      <c r="CI292" s="19" t="s">
        <v>7733</v>
      </c>
      <c r="CJ292" s="22">
        <v>5.1333333333333337</v>
      </c>
    </row>
    <row r="293" spans="80:88" x14ac:dyDescent="0.15">
      <c r="CB293" s="19" t="s">
        <v>137</v>
      </c>
      <c r="CC293" s="22">
        <v>6.3666666666666663</v>
      </c>
      <c r="CI293" s="19" t="s">
        <v>505</v>
      </c>
      <c r="CJ293" s="22">
        <v>5.1333333333333337</v>
      </c>
    </row>
    <row r="294" spans="80:88" x14ac:dyDescent="0.15">
      <c r="CB294" s="19" t="s">
        <v>2662</v>
      </c>
      <c r="CC294" s="22">
        <v>6.3666666666666663</v>
      </c>
      <c r="CI294" s="19" t="s">
        <v>2084</v>
      </c>
      <c r="CJ294" s="22">
        <v>5.1333333333333337</v>
      </c>
    </row>
    <row r="295" spans="80:88" x14ac:dyDescent="0.15">
      <c r="CB295" s="19" t="s">
        <v>5372</v>
      </c>
      <c r="CC295" s="22">
        <v>6.3666666666666663</v>
      </c>
      <c r="CI295" s="19" t="s">
        <v>2270</v>
      </c>
      <c r="CJ295" s="22">
        <v>5.1333333333333337</v>
      </c>
    </row>
    <row r="296" spans="80:88" x14ac:dyDescent="0.15">
      <c r="CB296" s="19" t="s">
        <v>1743</v>
      </c>
      <c r="CC296" s="22">
        <v>6.3666666666666663</v>
      </c>
      <c r="CI296" s="19" t="s">
        <v>2133</v>
      </c>
      <c r="CJ296" s="22">
        <v>5.1333333333333337</v>
      </c>
    </row>
    <row r="297" spans="80:88" x14ac:dyDescent="0.15">
      <c r="CB297" s="19" t="s">
        <v>1558</v>
      </c>
      <c r="CC297" s="22">
        <v>6.3666666666666663</v>
      </c>
      <c r="CI297" s="19" t="s">
        <v>5080</v>
      </c>
      <c r="CJ297" s="22">
        <v>5.166666666666667</v>
      </c>
    </row>
    <row r="298" spans="80:88" x14ac:dyDescent="0.15">
      <c r="CB298" s="19" t="s">
        <v>1288</v>
      </c>
      <c r="CC298" s="22">
        <v>6.333333333333333</v>
      </c>
      <c r="CI298" s="19" t="s">
        <v>3221</v>
      </c>
      <c r="CJ298" s="22">
        <v>5.166666666666667</v>
      </c>
    </row>
    <row r="299" spans="80:88" x14ac:dyDescent="0.15">
      <c r="CB299" s="19" t="s">
        <v>4474</v>
      </c>
      <c r="CC299" s="22">
        <v>6.333333333333333</v>
      </c>
      <c r="CI299" s="19" t="s">
        <v>8108</v>
      </c>
      <c r="CJ299" s="22">
        <v>5.166666666666667</v>
      </c>
    </row>
    <row r="300" spans="80:88" x14ac:dyDescent="0.15">
      <c r="CB300" s="19" t="s">
        <v>2426</v>
      </c>
      <c r="CC300" s="22">
        <v>6.333333333333333</v>
      </c>
      <c r="CI300" s="19" t="s">
        <v>904</v>
      </c>
      <c r="CJ300" s="22">
        <v>5.166666666666667</v>
      </c>
    </row>
    <row r="301" spans="80:88" x14ac:dyDescent="0.15">
      <c r="CB301" s="19" t="s">
        <v>1829</v>
      </c>
      <c r="CC301" s="22">
        <v>6.333333333333333</v>
      </c>
      <c r="CI301" s="19" t="s">
        <v>5547</v>
      </c>
      <c r="CJ301" s="22">
        <v>5.166666666666667</v>
      </c>
    </row>
    <row r="302" spans="80:88" x14ac:dyDescent="0.15">
      <c r="CB302" s="19" t="s">
        <v>8303</v>
      </c>
      <c r="CC302" s="22">
        <v>6.333333333333333</v>
      </c>
      <c r="CI302" s="19" t="s">
        <v>4333</v>
      </c>
      <c r="CJ302" s="22">
        <v>5.166666666666667</v>
      </c>
    </row>
    <row r="303" spans="80:88" x14ac:dyDescent="0.15">
      <c r="CB303" s="19" t="s">
        <v>6919</v>
      </c>
      <c r="CC303" s="22">
        <v>6.333333333333333</v>
      </c>
      <c r="CI303" s="19" t="s">
        <v>1280</v>
      </c>
      <c r="CJ303" s="22">
        <v>5.166666666666667</v>
      </c>
    </row>
    <row r="304" spans="80:88" x14ac:dyDescent="0.15">
      <c r="CB304" s="19" t="s">
        <v>4647</v>
      </c>
      <c r="CC304" s="22">
        <v>6.3</v>
      </c>
      <c r="CI304" s="19" t="s">
        <v>4832</v>
      </c>
      <c r="CJ304" s="22">
        <v>5.166666666666667</v>
      </c>
    </row>
    <row r="305" spans="80:88" x14ac:dyDescent="0.15">
      <c r="CB305" s="19" t="s">
        <v>5950</v>
      </c>
      <c r="CC305" s="22">
        <v>6.3</v>
      </c>
      <c r="CI305" s="19" t="s">
        <v>2058</v>
      </c>
      <c r="CJ305" s="22">
        <v>5.166666666666667</v>
      </c>
    </row>
    <row r="306" spans="80:88" x14ac:dyDescent="0.15">
      <c r="CB306" s="19" t="s">
        <v>4454</v>
      </c>
      <c r="CC306" s="22">
        <v>6.2666666666666666</v>
      </c>
      <c r="CI306" s="19" t="s">
        <v>3457</v>
      </c>
      <c r="CJ306" s="22">
        <v>5.166666666666667</v>
      </c>
    </row>
    <row r="307" spans="80:88" x14ac:dyDescent="0.15">
      <c r="CB307" s="19" t="s">
        <v>2550</v>
      </c>
      <c r="CC307" s="22">
        <v>6.2666666666666666</v>
      </c>
      <c r="CI307" s="19" t="s">
        <v>3394</v>
      </c>
      <c r="CJ307" s="22">
        <v>5.166666666666667</v>
      </c>
    </row>
    <row r="308" spans="80:88" x14ac:dyDescent="0.15">
      <c r="CB308" s="19" t="s">
        <v>5117</v>
      </c>
      <c r="CC308" s="22">
        <v>6.2666666666666666</v>
      </c>
      <c r="CI308" s="19" t="s">
        <v>5878</v>
      </c>
      <c r="CJ308" s="22">
        <v>5.166666666666667</v>
      </c>
    </row>
    <row r="309" spans="80:88" x14ac:dyDescent="0.15">
      <c r="CB309" s="19" t="s">
        <v>5000</v>
      </c>
      <c r="CC309" s="22">
        <v>6.2666666666666666</v>
      </c>
      <c r="CI309" s="19" t="s">
        <v>4120</v>
      </c>
      <c r="CJ309" s="22">
        <v>5.2</v>
      </c>
    </row>
    <row r="310" spans="80:88" x14ac:dyDescent="0.15">
      <c r="CB310" s="19" t="s">
        <v>5812</v>
      </c>
      <c r="CC310" s="22">
        <v>6.2666666666666666</v>
      </c>
      <c r="CI310" s="19" t="s">
        <v>7605</v>
      </c>
      <c r="CJ310" s="22">
        <v>5.2</v>
      </c>
    </row>
    <row r="311" spans="80:88" x14ac:dyDescent="0.15">
      <c r="CB311" s="19" t="s">
        <v>6933</v>
      </c>
      <c r="CC311" s="22">
        <v>6.2666666666666666</v>
      </c>
      <c r="CI311" s="19" t="s">
        <v>5998</v>
      </c>
      <c r="CJ311" s="22">
        <v>5.2</v>
      </c>
    </row>
    <row r="312" spans="80:88" x14ac:dyDescent="0.15">
      <c r="CB312" s="19" t="s">
        <v>4251</v>
      </c>
      <c r="CC312" s="22">
        <v>6.2666666666666666</v>
      </c>
      <c r="CI312" s="19" t="s">
        <v>2474</v>
      </c>
      <c r="CJ312" s="22">
        <v>5.2</v>
      </c>
    </row>
    <row r="313" spans="80:88" x14ac:dyDescent="0.15">
      <c r="CB313" s="19" t="s">
        <v>5028</v>
      </c>
      <c r="CC313" s="22">
        <v>6.2666666666666666</v>
      </c>
      <c r="CI313" s="19" t="s">
        <v>750</v>
      </c>
      <c r="CJ313" s="22">
        <v>5.2</v>
      </c>
    </row>
    <row r="314" spans="80:88" x14ac:dyDescent="0.15">
      <c r="CB314" s="19" t="s">
        <v>5190</v>
      </c>
      <c r="CC314" s="22">
        <v>6.2666666666666666</v>
      </c>
      <c r="CI314" s="19" t="s">
        <v>4463</v>
      </c>
      <c r="CJ314" s="22">
        <v>5.2</v>
      </c>
    </row>
    <row r="315" spans="80:88" x14ac:dyDescent="0.15">
      <c r="CB315" s="19" t="s">
        <v>6541</v>
      </c>
      <c r="CC315" s="22">
        <v>6.2666666666666666</v>
      </c>
      <c r="CI315" s="19" t="s">
        <v>6505</v>
      </c>
      <c r="CJ315" s="22">
        <v>5.2</v>
      </c>
    </row>
    <row r="316" spans="80:88" x14ac:dyDescent="0.15">
      <c r="CB316" s="19" t="s">
        <v>148</v>
      </c>
      <c r="CC316" s="22">
        <v>6.2333333333333334</v>
      </c>
      <c r="CI316" s="19" t="s">
        <v>5113</v>
      </c>
      <c r="CJ316" s="22">
        <v>5.2</v>
      </c>
    </row>
    <row r="317" spans="80:88" x14ac:dyDescent="0.15">
      <c r="CB317" s="19" t="s">
        <v>5325</v>
      </c>
      <c r="CC317" s="22">
        <v>6.2333333333333334</v>
      </c>
      <c r="CI317" s="19" t="s">
        <v>1553</v>
      </c>
      <c r="CJ317" s="22">
        <v>5.2</v>
      </c>
    </row>
    <row r="318" spans="80:88" x14ac:dyDescent="0.15">
      <c r="CB318" s="19" t="s">
        <v>4571</v>
      </c>
      <c r="CC318" s="22">
        <v>6.2333333333333334</v>
      </c>
      <c r="CI318" s="19" t="s">
        <v>6105</v>
      </c>
      <c r="CJ318" s="22">
        <v>5.2</v>
      </c>
    </row>
    <row r="319" spans="80:88" x14ac:dyDescent="0.15">
      <c r="CB319" s="19" t="s">
        <v>1655</v>
      </c>
      <c r="CC319" s="22">
        <v>6.2333333333333334</v>
      </c>
      <c r="CI319" s="19" t="s">
        <v>6369</v>
      </c>
      <c r="CJ319" s="22">
        <v>5.2</v>
      </c>
    </row>
    <row r="320" spans="80:88" x14ac:dyDescent="0.15">
      <c r="CB320" s="19" t="s">
        <v>2185</v>
      </c>
      <c r="CC320" s="22">
        <v>6.2333333333333334</v>
      </c>
      <c r="CI320" s="19" t="s">
        <v>2111</v>
      </c>
      <c r="CJ320" s="22">
        <v>5.2333333333333334</v>
      </c>
    </row>
    <row r="321" spans="80:88" x14ac:dyDescent="0.15">
      <c r="CB321" s="19" t="s">
        <v>5686</v>
      </c>
      <c r="CC321" s="22">
        <v>6.2333333333333334</v>
      </c>
      <c r="CI321" s="19" t="s">
        <v>8211</v>
      </c>
      <c r="CJ321" s="22">
        <v>5.2333333333333334</v>
      </c>
    </row>
    <row r="322" spans="80:88" x14ac:dyDescent="0.15">
      <c r="CB322" s="19" t="s">
        <v>5712</v>
      </c>
      <c r="CC322" s="22">
        <v>6.2333333333333334</v>
      </c>
      <c r="CI322" s="19" t="s">
        <v>8098</v>
      </c>
      <c r="CJ322" s="22">
        <v>5.2333333333333334</v>
      </c>
    </row>
    <row r="323" spans="80:88" x14ac:dyDescent="0.15">
      <c r="CB323" s="19" t="s">
        <v>2650</v>
      </c>
      <c r="CC323" s="22">
        <v>6.2</v>
      </c>
      <c r="CI323" s="19" t="s">
        <v>3788</v>
      </c>
      <c r="CJ323" s="22">
        <v>5.2333333333333334</v>
      </c>
    </row>
    <row r="324" spans="80:88" x14ac:dyDescent="0.15">
      <c r="CB324" s="19" t="s">
        <v>578</v>
      </c>
      <c r="CC324" s="22">
        <v>6.2</v>
      </c>
      <c r="CI324" s="19" t="s">
        <v>5933</v>
      </c>
      <c r="CJ324" s="22">
        <v>5.2333333333333334</v>
      </c>
    </row>
    <row r="325" spans="80:88" x14ac:dyDescent="0.15">
      <c r="CB325" s="19" t="s">
        <v>1312</v>
      </c>
      <c r="CC325" s="22">
        <v>6.2</v>
      </c>
      <c r="CI325" s="19" t="s">
        <v>316</v>
      </c>
      <c r="CJ325" s="22">
        <v>5.2333333333333334</v>
      </c>
    </row>
    <row r="326" spans="80:88" x14ac:dyDescent="0.15">
      <c r="CB326" s="19" t="s">
        <v>3642</v>
      </c>
      <c r="CC326" s="22">
        <v>6.2</v>
      </c>
      <c r="CI326" s="19" t="s">
        <v>6329</v>
      </c>
      <c r="CJ326" s="22">
        <v>5.2333333333333334</v>
      </c>
    </row>
    <row r="327" spans="80:88" x14ac:dyDescent="0.15">
      <c r="CB327" s="19" t="s">
        <v>3847</v>
      </c>
      <c r="CC327" s="22">
        <v>6.2</v>
      </c>
      <c r="CI327" s="19" t="s">
        <v>2120</v>
      </c>
      <c r="CJ327" s="22">
        <v>5.2333333333333334</v>
      </c>
    </row>
    <row r="328" spans="80:88" x14ac:dyDescent="0.15">
      <c r="CB328" s="19" t="s">
        <v>8325</v>
      </c>
      <c r="CC328" s="22">
        <v>6.2</v>
      </c>
      <c r="CI328" s="19" t="s">
        <v>2988</v>
      </c>
      <c r="CJ328" s="22">
        <v>5.2666666666666666</v>
      </c>
    </row>
    <row r="329" spans="80:88" x14ac:dyDescent="0.15">
      <c r="CB329" s="19" t="s">
        <v>8737</v>
      </c>
      <c r="CC329" s="22">
        <v>6.166666666666667</v>
      </c>
      <c r="CI329" s="19" t="s">
        <v>7199</v>
      </c>
      <c r="CJ329" s="22">
        <v>5.2666666666666666</v>
      </c>
    </row>
    <row r="330" spans="80:88" x14ac:dyDescent="0.15">
      <c r="CB330" s="19" t="s">
        <v>5065</v>
      </c>
      <c r="CC330" s="22">
        <v>6.166666666666667</v>
      </c>
      <c r="CI330" s="19" t="s">
        <v>6045</v>
      </c>
      <c r="CJ330" s="22">
        <v>5.2666666666666666</v>
      </c>
    </row>
    <row r="331" spans="80:88" x14ac:dyDescent="0.15">
      <c r="CB331" s="19" t="s">
        <v>5233</v>
      </c>
      <c r="CC331" s="22">
        <v>6.166666666666667</v>
      </c>
      <c r="CI331" s="19" t="s">
        <v>7274</v>
      </c>
      <c r="CJ331" s="22">
        <v>5.2666666666666666</v>
      </c>
    </row>
    <row r="332" spans="80:88" x14ac:dyDescent="0.15">
      <c r="CB332" s="19" t="s">
        <v>2561</v>
      </c>
      <c r="CC332" s="22">
        <v>6.166666666666667</v>
      </c>
      <c r="CI332" s="19" t="s">
        <v>2673</v>
      </c>
      <c r="CJ332" s="22">
        <v>5.2666666666666666</v>
      </c>
    </row>
    <row r="333" spans="80:88" x14ac:dyDescent="0.15">
      <c r="CB333" s="19" t="s">
        <v>179</v>
      </c>
      <c r="CC333" s="22">
        <v>6.166666666666667</v>
      </c>
      <c r="CI333" s="19" t="s">
        <v>4559</v>
      </c>
      <c r="CJ333" s="22">
        <v>5.2666666666666666</v>
      </c>
    </row>
    <row r="334" spans="80:88" x14ac:dyDescent="0.15">
      <c r="CB334" s="19" t="s">
        <v>2844</v>
      </c>
      <c r="CC334" s="22">
        <v>6.166666666666667</v>
      </c>
      <c r="CI334" s="19" t="s">
        <v>3003</v>
      </c>
      <c r="CJ334" s="22">
        <v>5.3</v>
      </c>
    </row>
    <row r="335" spans="80:88" x14ac:dyDescent="0.15">
      <c r="CB335" s="19" t="s">
        <v>7698</v>
      </c>
      <c r="CC335" s="22">
        <v>6.166666666666667</v>
      </c>
      <c r="CI335" s="19" t="s">
        <v>253</v>
      </c>
      <c r="CJ335" s="22">
        <v>5.3</v>
      </c>
    </row>
    <row r="336" spans="80:88" x14ac:dyDescent="0.15">
      <c r="CB336" s="19" t="s">
        <v>6279</v>
      </c>
      <c r="CC336" s="22">
        <v>6.166666666666667</v>
      </c>
      <c r="CI336" s="19" t="s">
        <v>7950</v>
      </c>
      <c r="CJ336" s="22">
        <v>5.3</v>
      </c>
    </row>
    <row r="337" spans="80:88" x14ac:dyDescent="0.15">
      <c r="CB337" s="19" t="s">
        <v>6653</v>
      </c>
      <c r="CC337" s="22">
        <v>6.1333333333333337</v>
      </c>
      <c r="CI337" s="19" t="s">
        <v>5587</v>
      </c>
      <c r="CJ337" s="22">
        <v>5.3</v>
      </c>
    </row>
    <row r="338" spans="80:88" x14ac:dyDescent="0.15">
      <c r="CB338" s="19" t="s">
        <v>6006</v>
      </c>
      <c r="CC338" s="22">
        <v>6.1333333333333337</v>
      </c>
      <c r="CI338" s="19" t="s">
        <v>1457</v>
      </c>
      <c r="CJ338" s="22">
        <v>5.3</v>
      </c>
    </row>
    <row r="339" spans="80:88" x14ac:dyDescent="0.15">
      <c r="CB339" s="19" t="s">
        <v>7989</v>
      </c>
      <c r="CC339" s="22">
        <v>6.1333333333333337</v>
      </c>
      <c r="CI339" s="19" t="s">
        <v>674</v>
      </c>
      <c r="CJ339" s="22">
        <v>5.3</v>
      </c>
    </row>
    <row r="340" spans="80:88" x14ac:dyDescent="0.15">
      <c r="CB340" s="19" t="s">
        <v>6766</v>
      </c>
      <c r="CC340" s="22">
        <v>6.1333333333333337</v>
      </c>
      <c r="CI340" s="19" t="s">
        <v>1259</v>
      </c>
      <c r="CJ340" s="22">
        <v>5.3</v>
      </c>
    </row>
    <row r="341" spans="80:88" x14ac:dyDescent="0.15">
      <c r="CB341" s="19" t="s">
        <v>5209</v>
      </c>
      <c r="CC341" s="22">
        <v>6.1333333333333337</v>
      </c>
      <c r="CI341" s="19" t="s">
        <v>5127</v>
      </c>
      <c r="CJ341" s="22">
        <v>5.3</v>
      </c>
    </row>
    <row r="342" spans="80:88" x14ac:dyDescent="0.15">
      <c r="CB342" s="19" t="s">
        <v>7455</v>
      </c>
      <c r="CC342" s="22">
        <v>6.1333333333333337</v>
      </c>
      <c r="CI342" s="19" t="s">
        <v>5196</v>
      </c>
      <c r="CJ342" s="22">
        <v>5.3</v>
      </c>
    </row>
    <row r="343" spans="80:88" x14ac:dyDescent="0.15">
      <c r="CB343" s="19" t="s">
        <v>2948</v>
      </c>
      <c r="CC343" s="22">
        <v>6.1166666666666671</v>
      </c>
      <c r="CI343" s="19" t="s">
        <v>2211</v>
      </c>
      <c r="CJ343" s="22">
        <v>5.3</v>
      </c>
    </row>
    <row r="344" spans="80:88" x14ac:dyDescent="0.15">
      <c r="CB344" s="19" t="s">
        <v>1560</v>
      </c>
      <c r="CC344" s="22">
        <v>6.1</v>
      </c>
      <c r="CI344" s="19" t="s">
        <v>7937</v>
      </c>
      <c r="CJ344" s="22">
        <v>5.3</v>
      </c>
    </row>
    <row r="345" spans="80:88" x14ac:dyDescent="0.15">
      <c r="CB345" s="19" t="s">
        <v>4479</v>
      </c>
      <c r="CC345" s="22">
        <v>6.1</v>
      </c>
      <c r="CI345" s="19" t="s">
        <v>7868</v>
      </c>
      <c r="CJ345" s="22">
        <v>5.333333333333333</v>
      </c>
    </row>
    <row r="346" spans="80:88" x14ac:dyDescent="0.15">
      <c r="CB346" s="19" t="s">
        <v>7835</v>
      </c>
      <c r="CC346" s="22">
        <v>6.1</v>
      </c>
      <c r="CI346" s="19" t="s">
        <v>7314</v>
      </c>
      <c r="CJ346" s="22">
        <v>5.333333333333333</v>
      </c>
    </row>
    <row r="347" spans="80:88" x14ac:dyDescent="0.15">
      <c r="CB347" s="19" t="s">
        <v>7371</v>
      </c>
      <c r="CC347" s="22">
        <v>6.0666666666666664</v>
      </c>
      <c r="CI347" s="19" t="s">
        <v>8175</v>
      </c>
      <c r="CJ347" s="22">
        <v>5.333333333333333</v>
      </c>
    </row>
    <row r="348" spans="80:88" x14ac:dyDescent="0.15">
      <c r="CB348" s="19" t="s">
        <v>1366</v>
      </c>
      <c r="CC348" s="22">
        <v>6.0666666666666664</v>
      </c>
      <c r="CI348" s="19" t="s">
        <v>1684</v>
      </c>
      <c r="CJ348" s="22">
        <v>5.333333333333333</v>
      </c>
    </row>
    <row r="349" spans="80:88" x14ac:dyDescent="0.15">
      <c r="CB349" s="19" t="s">
        <v>5098</v>
      </c>
      <c r="CC349" s="22">
        <v>6.0666666666666664</v>
      </c>
      <c r="CI349" s="19" t="s">
        <v>2204</v>
      </c>
      <c r="CJ349" s="22">
        <v>5.333333333333333</v>
      </c>
    </row>
    <row r="350" spans="80:88" x14ac:dyDescent="0.15">
      <c r="CB350" s="19" t="s">
        <v>924</v>
      </c>
      <c r="CC350" s="22">
        <v>6.0666666666666664</v>
      </c>
      <c r="CI350" s="19" t="s">
        <v>5009</v>
      </c>
      <c r="CJ350" s="22">
        <v>5.35</v>
      </c>
    </row>
    <row r="351" spans="80:88" x14ac:dyDescent="0.15">
      <c r="CB351" s="19" t="s">
        <v>7558</v>
      </c>
      <c r="CC351" s="22">
        <v>6.0666666666666664</v>
      </c>
      <c r="CI351" s="19" t="s">
        <v>6020</v>
      </c>
      <c r="CJ351" s="22">
        <v>5.3666666666666663</v>
      </c>
    </row>
    <row r="352" spans="80:88" x14ac:dyDescent="0.15">
      <c r="CB352" s="19" t="s">
        <v>1758</v>
      </c>
      <c r="CC352" s="22">
        <v>6.0666666666666664</v>
      </c>
      <c r="CI352" s="19" t="s">
        <v>5522</v>
      </c>
      <c r="CJ352" s="22">
        <v>5.3666666666666663</v>
      </c>
    </row>
    <row r="353" spans="80:88" x14ac:dyDescent="0.15">
      <c r="CB353" s="19" t="s">
        <v>5115</v>
      </c>
      <c r="CC353" s="22">
        <v>6.0666666666666664</v>
      </c>
      <c r="CI353" s="19" t="s">
        <v>2072</v>
      </c>
      <c r="CJ353" s="22">
        <v>5.3666666666666663</v>
      </c>
    </row>
    <row r="354" spans="80:88" x14ac:dyDescent="0.15">
      <c r="CB354" s="19" t="s">
        <v>4460</v>
      </c>
      <c r="CC354" s="22">
        <v>6.0666666666666664</v>
      </c>
      <c r="CI354" s="19" t="s">
        <v>4818</v>
      </c>
      <c r="CJ354" s="22">
        <v>5.3666666666666663</v>
      </c>
    </row>
    <row r="355" spans="80:88" x14ac:dyDescent="0.15">
      <c r="CB355" s="19" t="s">
        <v>5286</v>
      </c>
      <c r="CC355" s="22">
        <v>6.0333333333333332</v>
      </c>
      <c r="CI355" s="19" t="s">
        <v>2789</v>
      </c>
      <c r="CJ355" s="22">
        <v>5.3666666666666663</v>
      </c>
    </row>
    <row r="356" spans="80:88" x14ac:dyDescent="0.15">
      <c r="CB356" s="19" t="s">
        <v>6909</v>
      </c>
      <c r="CC356" s="22">
        <v>6.0333333333333332</v>
      </c>
      <c r="CI356" s="19" t="s">
        <v>2344</v>
      </c>
      <c r="CJ356" s="22">
        <v>5.3666666666666663</v>
      </c>
    </row>
    <row r="357" spans="80:88" x14ac:dyDescent="0.15">
      <c r="CB357" s="19" t="s">
        <v>4707</v>
      </c>
      <c r="CC357" s="22">
        <v>6.0333333333333332</v>
      </c>
      <c r="CI357" s="19" t="s">
        <v>4213</v>
      </c>
      <c r="CJ357" s="22">
        <v>5.3666666666666663</v>
      </c>
    </row>
    <row r="358" spans="80:88" x14ac:dyDescent="0.15">
      <c r="CB358" s="19" t="s">
        <v>7806</v>
      </c>
      <c r="CC358" s="22">
        <v>6.0333333333333332</v>
      </c>
      <c r="CI358" s="19" t="s">
        <v>7592</v>
      </c>
      <c r="CJ358" s="22">
        <v>5.3666666666666663</v>
      </c>
    </row>
    <row r="359" spans="80:88" x14ac:dyDescent="0.15">
      <c r="CB359" s="19" t="s">
        <v>2891</v>
      </c>
      <c r="CC359" s="22">
        <v>6.0333333333333332</v>
      </c>
      <c r="CI359" s="19" t="s">
        <v>4491</v>
      </c>
      <c r="CJ359" s="22">
        <v>5.3666666666666663</v>
      </c>
    </row>
    <row r="360" spans="80:88" x14ac:dyDescent="0.15">
      <c r="CB360" s="19" t="s">
        <v>422</v>
      </c>
      <c r="CC360" s="22">
        <v>6.0333333333333332</v>
      </c>
      <c r="CI360" s="19" t="s">
        <v>5883</v>
      </c>
      <c r="CJ360" s="22">
        <v>5.4</v>
      </c>
    </row>
    <row r="361" spans="80:88" x14ac:dyDescent="0.15">
      <c r="CB361" s="19" t="s">
        <v>1514</v>
      </c>
      <c r="CC361" s="22">
        <v>6.0333333333333332</v>
      </c>
      <c r="CI361" s="19" t="s">
        <v>1252</v>
      </c>
      <c r="CJ361" s="22">
        <v>5.4</v>
      </c>
    </row>
    <row r="362" spans="80:88" x14ac:dyDescent="0.15">
      <c r="CB362" s="19" t="s">
        <v>5002</v>
      </c>
      <c r="CC362" s="22">
        <v>6.0333333333333332</v>
      </c>
      <c r="CI362" s="19" t="s">
        <v>5700</v>
      </c>
      <c r="CJ362" s="22">
        <v>5.4</v>
      </c>
    </row>
    <row r="363" spans="80:88" x14ac:dyDescent="0.15">
      <c r="CB363" s="19" t="s">
        <v>8068</v>
      </c>
      <c r="CC363" s="22">
        <v>6</v>
      </c>
      <c r="CI363" s="19" t="s">
        <v>2856</v>
      </c>
      <c r="CJ363" s="22">
        <v>5.4</v>
      </c>
    </row>
    <row r="364" spans="80:88" x14ac:dyDescent="0.15">
      <c r="CB364" s="19" t="s">
        <v>7683</v>
      </c>
      <c r="CC364" s="22">
        <v>6</v>
      </c>
      <c r="CI364" s="19" t="s">
        <v>7390</v>
      </c>
      <c r="CJ364" s="22">
        <v>5.4</v>
      </c>
    </row>
    <row r="365" spans="80:88" x14ac:dyDescent="0.15">
      <c r="CB365" s="19" t="s">
        <v>4534</v>
      </c>
      <c r="CC365" s="22">
        <v>6</v>
      </c>
      <c r="CI365" s="19" t="s">
        <v>6075</v>
      </c>
      <c r="CJ365" s="22">
        <v>5.4</v>
      </c>
    </row>
    <row r="366" spans="80:88" x14ac:dyDescent="0.15">
      <c r="CB366" s="19" t="s">
        <v>4226</v>
      </c>
      <c r="CC366" s="22">
        <v>6</v>
      </c>
      <c r="CI366" s="19" t="s">
        <v>1285</v>
      </c>
      <c r="CJ366" s="22">
        <v>5.4</v>
      </c>
    </row>
    <row r="367" spans="80:88" x14ac:dyDescent="0.15">
      <c r="CB367" s="19" t="s">
        <v>950</v>
      </c>
      <c r="CC367" s="22">
        <v>6</v>
      </c>
      <c r="CI367" s="19" t="s">
        <v>7382</v>
      </c>
      <c r="CJ367" s="22">
        <v>5.4333333333333336</v>
      </c>
    </row>
    <row r="368" spans="80:88" x14ac:dyDescent="0.15">
      <c r="CB368" s="19" t="s">
        <v>5347</v>
      </c>
      <c r="CC368" s="22">
        <v>6</v>
      </c>
      <c r="CI368" s="19" t="s">
        <v>7433</v>
      </c>
      <c r="CJ368" s="22">
        <v>5.4333333333333336</v>
      </c>
    </row>
    <row r="369" spans="80:88" x14ac:dyDescent="0.15">
      <c r="CB369" s="19" t="s">
        <v>3510</v>
      </c>
      <c r="CC369" s="22">
        <v>6</v>
      </c>
      <c r="CI369" s="19" t="s">
        <v>2830</v>
      </c>
      <c r="CJ369" s="22">
        <v>5.4333333333333336</v>
      </c>
    </row>
    <row r="370" spans="80:88" x14ac:dyDescent="0.15">
      <c r="CB370" s="19" t="s">
        <v>1336</v>
      </c>
      <c r="CC370" s="22">
        <v>5.9666666666666668</v>
      </c>
      <c r="CI370" s="19" t="s">
        <v>1247</v>
      </c>
      <c r="CJ370" s="22">
        <v>5.4333333333333336</v>
      </c>
    </row>
    <row r="371" spans="80:88" x14ac:dyDescent="0.15">
      <c r="CB371" s="19" t="s">
        <v>6836</v>
      </c>
      <c r="CC371" s="22">
        <v>5.9666666666666668</v>
      </c>
      <c r="CI371" s="19" t="s">
        <v>4485</v>
      </c>
      <c r="CJ371" s="22">
        <v>5.4666666666666668</v>
      </c>
    </row>
    <row r="372" spans="80:88" x14ac:dyDescent="0.15">
      <c r="CB372" s="19" t="s">
        <v>7656</v>
      </c>
      <c r="CC372" s="22">
        <v>5.9666666666666668</v>
      </c>
      <c r="CI372" s="19" t="s">
        <v>6896</v>
      </c>
      <c r="CJ372" s="22">
        <v>5.4666666666666668</v>
      </c>
    </row>
    <row r="373" spans="80:88" x14ac:dyDescent="0.15">
      <c r="CB373" s="19" t="s">
        <v>7584</v>
      </c>
      <c r="CC373" s="22">
        <v>5.9666666666666668</v>
      </c>
      <c r="CI373" s="19" t="s">
        <v>2109</v>
      </c>
      <c r="CJ373" s="22">
        <v>5.4666666666666668</v>
      </c>
    </row>
    <row r="374" spans="80:88" x14ac:dyDescent="0.15">
      <c r="CB374" s="19" t="s">
        <v>3897</v>
      </c>
      <c r="CC374" s="22">
        <v>5.9333333333333336</v>
      </c>
      <c r="CI374" s="19" t="s">
        <v>1209</v>
      </c>
      <c r="CJ374" s="22">
        <v>5.4666666666666668</v>
      </c>
    </row>
    <row r="375" spans="80:88" x14ac:dyDescent="0.15">
      <c r="CB375" s="19" t="s">
        <v>2173</v>
      </c>
      <c r="CC375" s="22">
        <v>5.9333333333333336</v>
      </c>
      <c r="CI375" s="19" t="s">
        <v>6733</v>
      </c>
      <c r="CJ375" s="22">
        <v>5.5</v>
      </c>
    </row>
    <row r="376" spans="80:88" x14ac:dyDescent="0.15">
      <c r="CB376" s="19" t="s">
        <v>5840</v>
      </c>
      <c r="CC376" s="22">
        <v>5.9333333333333336</v>
      </c>
      <c r="CI376" s="19" t="s">
        <v>8188</v>
      </c>
      <c r="CJ376" s="22">
        <v>5.5</v>
      </c>
    </row>
    <row r="377" spans="80:88" x14ac:dyDescent="0.15">
      <c r="CB377" s="19" t="s">
        <v>3484</v>
      </c>
      <c r="CC377" s="22">
        <v>5.9333333333333336</v>
      </c>
      <c r="CI377" s="19" t="s">
        <v>596</v>
      </c>
      <c r="CJ377" s="22">
        <v>5.5</v>
      </c>
    </row>
    <row r="378" spans="80:88" x14ac:dyDescent="0.15">
      <c r="CB378" s="19" t="s">
        <v>865</v>
      </c>
      <c r="CC378" s="22">
        <v>5.9333333333333336</v>
      </c>
      <c r="CI378" s="19" t="s">
        <v>1773</v>
      </c>
      <c r="CJ378" s="22">
        <v>5.5</v>
      </c>
    </row>
    <row r="379" spans="80:88" x14ac:dyDescent="0.15">
      <c r="CB379" s="19" t="s">
        <v>645</v>
      </c>
      <c r="CC379" s="22">
        <v>5.9333333333333336</v>
      </c>
      <c r="CI379" s="19" t="s">
        <v>7549</v>
      </c>
      <c r="CJ379" s="22">
        <v>5.5</v>
      </c>
    </row>
    <row r="380" spans="80:88" x14ac:dyDescent="0.15">
      <c r="CB380" s="19" t="s">
        <v>4111</v>
      </c>
      <c r="CC380" s="22">
        <v>5.9</v>
      </c>
      <c r="CI380" s="19" t="s">
        <v>4293</v>
      </c>
      <c r="CJ380" s="22">
        <v>5.5</v>
      </c>
    </row>
    <row r="381" spans="80:88" x14ac:dyDescent="0.15">
      <c r="CB381" s="19" t="s">
        <v>5193</v>
      </c>
      <c r="CC381" s="22">
        <v>5.9</v>
      </c>
      <c r="CI381" s="19" t="s">
        <v>3838</v>
      </c>
      <c r="CJ381" s="22">
        <v>5.5</v>
      </c>
    </row>
    <row r="382" spans="80:88" x14ac:dyDescent="0.15">
      <c r="CB382" s="19" t="s">
        <v>7611</v>
      </c>
      <c r="CC382" s="22">
        <v>5.9</v>
      </c>
      <c r="CI382" s="19" t="s">
        <v>4412</v>
      </c>
      <c r="CJ382" s="22">
        <v>5.5</v>
      </c>
    </row>
    <row r="383" spans="80:88" x14ac:dyDescent="0.15">
      <c r="CB383" s="19" t="s">
        <v>7692</v>
      </c>
      <c r="CC383" s="22">
        <v>5.9</v>
      </c>
      <c r="CI383" s="19" t="s">
        <v>4495</v>
      </c>
      <c r="CJ383" s="22">
        <v>5.5333333333333332</v>
      </c>
    </row>
    <row r="384" spans="80:88" x14ac:dyDescent="0.15">
      <c r="CB384" s="19" t="s">
        <v>4146</v>
      </c>
      <c r="CC384" s="22">
        <v>5.9</v>
      </c>
      <c r="CI384" s="19" t="s">
        <v>2614</v>
      </c>
      <c r="CJ384" s="22">
        <v>5.5333333333333332</v>
      </c>
    </row>
    <row r="385" spans="80:88" x14ac:dyDescent="0.15">
      <c r="CB385" s="19" t="s">
        <v>3469</v>
      </c>
      <c r="CC385" s="22">
        <v>5.9</v>
      </c>
      <c r="CI385" s="19" t="s">
        <v>7495</v>
      </c>
      <c r="CJ385" s="22">
        <v>5.5333333333333332</v>
      </c>
    </row>
    <row r="386" spans="80:88" x14ac:dyDescent="0.15">
      <c r="CB386" s="19" t="s">
        <v>3956</v>
      </c>
      <c r="CC386" s="22">
        <v>5.9</v>
      </c>
      <c r="CI386" s="19" t="s">
        <v>5608</v>
      </c>
      <c r="CJ386" s="22">
        <v>5.5333333333333332</v>
      </c>
    </row>
    <row r="387" spans="80:88" x14ac:dyDescent="0.15">
      <c r="CB387" s="19" t="s">
        <v>7797</v>
      </c>
      <c r="CC387" s="22">
        <v>5.8666666666666663</v>
      </c>
      <c r="CI387" s="19" t="s">
        <v>1844</v>
      </c>
      <c r="CJ387" s="22">
        <v>5.5333333333333332</v>
      </c>
    </row>
    <row r="388" spans="80:88" x14ac:dyDescent="0.15">
      <c r="CB388" s="19" t="s">
        <v>4458</v>
      </c>
      <c r="CC388" s="22">
        <v>5.8666666666666663</v>
      </c>
      <c r="CI388" s="19" t="s">
        <v>2191</v>
      </c>
      <c r="CJ388" s="22">
        <v>5.5333333333333332</v>
      </c>
    </row>
    <row r="389" spans="80:88" x14ac:dyDescent="0.15">
      <c r="CB389" s="19" t="s">
        <v>4586</v>
      </c>
      <c r="CC389" s="22">
        <v>5.8666666666666663</v>
      </c>
      <c r="CI389" s="19" t="s">
        <v>5554</v>
      </c>
      <c r="CJ389" s="22">
        <v>5.5333333333333332</v>
      </c>
    </row>
    <row r="390" spans="80:88" x14ac:dyDescent="0.15">
      <c r="CB390" s="19" t="s">
        <v>4062</v>
      </c>
      <c r="CC390" s="22">
        <v>5.8666666666666663</v>
      </c>
      <c r="CI390" s="19" t="s">
        <v>2194</v>
      </c>
      <c r="CJ390" s="22">
        <v>5.5333333333333332</v>
      </c>
    </row>
    <row r="391" spans="80:88" x14ac:dyDescent="0.15">
      <c r="CB391" s="19" t="s">
        <v>6783</v>
      </c>
      <c r="CC391" s="22">
        <v>5.8666666666666663</v>
      </c>
      <c r="CI391" s="19" t="s">
        <v>364</v>
      </c>
      <c r="CJ391" s="22">
        <v>5.5666666666666664</v>
      </c>
    </row>
    <row r="392" spans="80:88" x14ac:dyDescent="0.15">
      <c r="CB392" s="19" t="s">
        <v>7919</v>
      </c>
      <c r="CC392" s="22">
        <v>5.8666666666666663</v>
      </c>
      <c r="CI392" s="19" t="s">
        <v>8578</v>
      </c>
      <c r="CJ392" s="22">
        <v>5.5666666666666664</v>
      </c>
    </row>
    <row r="393" spans="80:88" x14ac:dyDescent="0.15">
      <c r="CB393" s="19" t="s">
        <v>5504</v>
      </c>
      <c r="CC393" s="22">
        <v>5.8666666666666663</v>
      </c>
      <c r="CI393" s="19" t="s">
        <v>7250</v>
      </c>
      <c r="CJ393" s="22">
        <v>5.5666666666666664</v>
      </c>
    </row>
    <row r="394" spans="80:88" x14ac:dyDescent="0.15">
      <c r="CB394" s="19" t="s">
        <v>7974</v>
      </c>
      <c r="CC394" s="22">
        <v>5.833333333333333</v>
      </c>
      <c r="CI394" s="19" t="s">
        <v>5154</v>
      </c>
      <c r="CJ394" s="22">
        <v>5.6</v>
      </c>
    </row>
    <row r="395" spans="80:88" x14ac:dyDescent="0.15">
      <c r="CB395" s="19" t="s">
        <v>3739</v>
      </c>
      <c r="CC395" s="22">
        <v>5.833333333333333</v>
      </c>
      <c r="CI395" s="19" t="s">
        <v>2586</v>
      </c>
      <c r="CJ395" s="22">
        <v>5.6</v>
      </c>
    </row>
    <row r="396" spans="80:88" x14ac:dyDescent="0.15">
      <c r="CB396" s="19" t="s">
        <v>8751</v>
      </c>
      <c r="CC396" s="22">
        <v>5.833333333333333</v>
      </c>
      <c r="CI396" s="19" t="s">
        <v>3866</v>
      </c>
      <c r="CJ396" s="22">
        <v>5.6</v>
      </c>
    </row>
    <row r="397" spans="80:88" x14ac:dyDescent="0.15">
      <c r="CB397" s="19" t="s">
        <v>7067</v>
      </c>
      <c r="CC397" s="22">
        <v>5.833333333333333</v>
      </c>
      <c r="CI397" s="19" t="s">
        <v>8023</v>
      </c>
      <c r="CJ397" s="22">
        <v>5.6</v>
      </c>
    </row>
    <row r="398" spans="80:88" x14ac:dyDescent="0.15">
      <c r="CB398" s="19" t="s">
        <v>2333</v>
      </c>
      <c r="CC398" s="22">
        <v>5.833333333333333</v>
      </c>
      <c r="CI398" s="19" t="s">
        <v>6478</v>
      </c>
      <c r="CJ398" s="22">
        <v>5.6</v>
      </c>
    </row>
    <row r="399" spans="80:88" x14ac:dyDescent="0.15">
      <c r="CB399" s="19" t="s">
        <v>5765</v>
      </c>
      <c r="CC399" s="22">
        <v>5.8</v>
      </c>
      <c r="CI399" s="19" t="s">
        <v>7816</v>
      </c>
      <c r="CJ399" s="22">
        <v>5.6</v>
      </c>
    </row>
    <row r="400" spans="80:88" x14ac:dyDescent="0.15">
      <c r="CB400" s="19" t="s">
        <v>4451</v>
      </c>
      <c r="CC400" s="22">
        <v>5.8</v>
      </c>
      <c r="CI400" s="19" t="s">
        <v>2803</v>
      </c>
      <c r="CJ400" s="22">
        <v>5.6</v>
      </c>
    </row>
    <row r="401" spans="80:88" x14ac:dyDescent="0.15">
      <c r="CB401" s="19" t="s">
        <v>6196</v>
      </c>
      <c r="CC401" s="22">
        <v>5.8</v>
      </c>
      <c r="CI401" s="19" t="s">
        <v>7089</v>
      </c>
      <c r="CJ401" s="22">
        <v>5.6333333333333337</v>
      </c>
    </row>
    <row r="402" spans="80:88" x14ac:dyDescent="0.15">
      <c r="CB402" s="19" t="s">
        <v>7523</v>
      </c>
      <c r="CC402" s="22">
        <v>5.8</v>
      </c>
      <c r="CI402" s="19" t="s">
        <v>7421</v>
      </c>
      <c r="CJ402" s="22">
        <v>5.6333333333333337</v>
      </c>
    </row>
    <row r="403" spans="80:88" x14ac:dyDescent="0.15">
      <c r="CB403" s="19" t="s">
        <v>1201</v>
      </c>
      <c r="CC403" s="22">
        <v>5.8</v>
      </c>
      <c r="CI403" s="19" t="s">
        <v>6945</v>
      </c>
      <c r="CJ403" s="22">
        <v>5.6333333333333337</v>
      </c>
    </row>
    <row r="404" spans="80:88" x14ac:dyDescent="0.15">
      <c r="CB404" s="19" t="s">
        <v>2316</v>
      </c>
      <c r="CC404" s="22">
        <v>5.8</v>
      </c>
      <c r="CI404" s="19" t="s">
        <v>8252</v>
      </c>
      <c r="CJ404" s="22">
        <v>5.6333333333333337</v>
      </c>
    </row>
    <row r="405" spans="80:88" x14ac:dyDescent="0.15">
      <c r="CB405" s="19" t="s">
        <v>969</v>
      </c>
      <c r="CC405" s="22">
        <v>5.8</v>
      </c>
      <c r="CI405" s="19" t="s">
        <v>5889</v>
      </c>
      <c r="CJ405" s="22">
        <v>5.6333333333333337</v>
      </c>
    </row>
    <row r="406" spans="80:88" x14ac:dyDescent="0.15">
      <c r="CB406" s="19" t="s">
        <v>2088</v>
      </c>
      <c r="CC406" s="22">
        <v>5.8</v>
      </c>
      <c r="CI406" s="19" t="s">
        <v>5537</v>
      </c>
      <c r="CJ406" s="22">
        <v>5.6333333333333337</v>
      </c>
    </row>
    <row r="407" spans="80:88" x14ac:dyDescent="0.15">
      <c r="CB407" s="19" t="s">
        <v>4183</v>
      </c>
      <c r="CC407" s="22">
        <v>5.7666666666666666</v>
      </c>
      <c r="CI407" s="19" t="s">
        <v>5941</v>
      </c>
      <c r="CJ407" s="22">
        <v>5.666666666666667</v>
      </c>
    </row>
    <row r="408" spans="80:88" x14ac:dyDescent="0.15">
      <c r="CB408" s="19" t="s">
        <v>6872</v>
      </c>
      <c r="CC408" s="22">
        <v>5.7666666666666666</v>
      </c>
      <c r="CI408" s="19" t="s">
        <v>1873</v>
      </c>
      <c r="CJ408" s="22">
        <v>5.666666666666667</v>
      </c>
    </row>
    <row r="409" spans="80:88" x14ac:dyDescent="0.15">
      <c r="CB409" s="19" t="s">
        <v>5753</v>
      </c>
      <c r="CC409" s="22">
        <v>5.7666666666666666</v>
      </c>
      <c r="CI409" s="19" t="s">
        <v>2530</v>
      </c>
      <c r="CJ409" s="22">
        <v>5.666666666666667</v>
      </c>
    </row>
    <row r="410" spans="80:88" x14ac:dyDescent="0.15">
      <c r="CB410" s="19" t="s">
        <v>4472</v>
      </c>
      <c r="CC410" s="22">
        <v>5.7666666666666666</v>
      </c>
      <c r="CI410" s="19" t="s">
        <v>4320</v>
      </c>
      <c r="CJ410" s="22">
        <v>5.666666666666667</v>
      </c>
    </row>
    <row r="411" spans="80:88" x14ac:dyDescent="0.15">
      <c r="CB411" s="19" t="s">
        <v>5034</v>
      </c>
      <c r="CC411" s="22">
        <v>5.7666666666666666</v>
      </c>
      <c r="CI411" s="19" t="s">
        <v>6753</v>
      </c>
      <c r="CJ411" s="22">
        <v>5.666666666666667</v>
      </c>
    </row>
    <row r="412" spans="80:88" x14ac:dyDescent="0.15">
      <c r="CB412" s="19" t="s">
        <v>6684</v>
      </c>
      <c r="CC412" s="22">
        <v>5.7666666666666666</v>
      </c>
      <c r="CI412" s="19" t="s">
        <v>2097</v>
      </c>
      <c r="CJ412" s="22">
        <v>5.666666666666667</v>
      </c>
    </row>
    <row r="413" spans="80:88" x14ac:dyDescent="0.15">
      <c r="CB413" s="19" t="s">
        <v>2075</v>
      </c>
      <c r="CC413" s="22">
        <v>5.7666666666666666</v>
      </c>
      <c r="CI413" s="19" t="s">
        <v>4265</v>
      </c>
      <c r="CJ413" s="22">
        <v>5.7</v>
      </c>
    </row>
    <row r="414" spans="80:88" x14ac:dyDescent="0.15">
      <c r="CB414" s="19" t="s">
        <v>5806</v>
      </c>
      <c r="CC414" s="22">
        <v>5.7333333333333334</v>
      </c>
      <c r="CI414" s="19" t="s">
        <v>704</v>
      </c>
      <c r="CJ414" s="22">
        <v>5.7</v>
      </c>
    </row>
    <row r="415" spans="80:88" x14ac:dyDescent="0.15">
      <c r="CB415" s="19" t="s">
        <v>5312</v>
      </c>
      <c r="CC415" s="22">
        <v>5.7333333333333334</v>
      </c>
      <c r="CI415" s="19" t="s">
        <v>5562</v>
      </c>
      <c r="CJ415" s="22">
        <v>5.7</v>
      </c>
    </row>
    <row r="416" spans="80:88" x14ac:dyDescent="0.15">
      <c r="CB416" s="19" t="s">
        <v>2486</v>
      </c>
      <c r="CC416" s="22">
        <v>5.7333333333333334</v>
      </c>
      <c r="CI416" s="19" t="s">
        <v>4070</v>
      </c>
      <c r="CJ416" s="22">
        <v>5.7</v>
      </c>
    </row>
    <row r="417" spans="80:88" x14ac:dyDescent="0.15">
      <c r="CB417" s="19" t="s">
        <v>8134</v>
      </c>
      <c r="CC417" s="22">
        <v>5.7333333333333334</v>
      </c>
      <c r="CI417" s="19" t="s">
        <v>350</v>
      </c>
      <c r="CJ417" s="22">
        <v>5.7</v>
      </c>
    </row>
    <row r="418" spans="80:88" x14ac:dyDescent="0.15">
      <c r="CB418" s="19" t="s">
        <v>1669</v>
      </c>
      <c r="CC418" s="22">
        <v>5.7333333333333334</v>
      </c>
      <c r="CI418" s="19" t="s">
        <v>5031</v>
      </c>
      <c r="CJ418" s="22">
        <v>5.7</v>
      </c>
    </row>
    <row r="419" spans="80:88" x14ac:dyDescent="0.15">
      <c r="CB419" s="19" t="s">
        <v>477</v>
      </c>
      <c r="CC419" s="22">
        <v>5.7</v>
      </c>
      <c r="CI419" s="19" t="s">
        <v>477</v>
      </c>
      <c r="CJ419" s="22">
        <v>5.7</v>
      </c>
    </row>
    <row r="420" spans="80:88" x14ac:dyDescent="0.15">
      <c r="CB420" s="19" t="s">
        <v>5031</v>
      </c>
      <c r="CC420" s="22">
        <v>5.7</v>
      </c>
      <c r="CI420" s="19" t="s">
        <v>4969</v>
      </c>
      <c r="CJ420" s="22">
        <v>5.7</v>
      </c>
    </row>
    <row r="421" spans="80:88" x14ac:dyDescent="0.15">
      <c r="CB421" s="19" t="s">
        <v>4969</v>
      </c>
      <c r="CC421" s="22">
        <v>5.7</v>
      </c>
      <c r="CI421" s="19" t="s">
        <v>4614</v>
      </c>
      <c r="CJ421" s="22">
        <v>5.7</v>
      </c>
    </row>
    <row r="422" spans="80:88" x14ac:dyDescent="0.15">
      <c r="CB422" s="19" t="s">
        <v>8616</v>
      </c>
      <c r="CC422" s="22">
        <v>5.7</v>
      </c>
      <c r="CI422" s="19" t="s">
        <v>8616</v>
      </c>
      <c r="CJ422" s="22">
        <v>5.7</v>
      </c>
    </row>
    <row r="423" spans="80:88" x14ac:dyDescent="0.15">
      <c r="CB423" s="19" t="s">
        <v>4614</v>
      </c>
      <c r="CC423" s="22">
        <v>5.7</v>
      </c>
      <c r="CI423" s="19" t="s">
        <v>8134</v>
      </c>
      <c r="CJ423" s="22">
        <v>5.7333333333333334</v>
      </c>
    </row>
    <row r="424" spans="80:88" x14ac:dyDescent="0.15">
      <c r="CB424" s="19" t="s">
        <v>704</v>
      </c>
      <c r="CC424" s="22">
        <v>5.7</v>
      </c>
      <c r="CI424" s="19" t="s">
        <v>1669</v>
      </c>
      <c r="CJ424" s="22">
        <v>5.7333333333333334</v>
      </c>
    </row>
    <row r="425" spans="80:88" x14ac:dyDescent="0.15">
      <c r="CB425" s="19" t="s">
        <v>4265</v>
      </c>
      <c r="CC425" s="22">
        <v>5.7</v>
      </c>
      <c r="CI425" s="19" t="s">
        <v>5312</v>
      </c>
      <c r="CJ425" s="22">
        <v>5.7333333333333334</v>
      </c>
    </row>
    <row r="426" spans="80:88" x14ac:dyDescent="0.15">
      <c r="CB426" s="19" t="s">
        <v>350</v>
      </c>
      <c r="CC426" s="22">
        <v>5.7</v>
      </c>
      <c r="CI426" s="19" t="s">
        <v>5806</v>
      </c>
      <c r="CJ426" s="22">
        <v>5.7333333333333334</v>
      </c>
    </row>
    <row r="427" spans="80:88" x14ac:dyDescent="0.15">
      <c r="CB427" s="19" t="s">
        <v>4070</v>
      </c>
      <c r="CC427" s="22">
        <v>5.7</v>
      </c>
      <c r="CI427" s="19" t="s">
        <v>2486</v>
      </c>
      <c r="CJ427" s="22">
        <v>5.7333333333333334</v>
      </c>
    </row>
    <row r="428" spans="80:88" x14ac:dyDescent="0.15">
      <c r="CB428" s="19" t="s">
        <v>5562</v>
      </c>
      <c r="CC428" s="22">
        <v>5.7</v>
      </c>
      <c r="CI428" s="19" t="s">
        <v>6684</v>
      </c>
      <c r="CJ428" s="22">
        <v>5.7666666666666666</v>
      </c>
    </row>
    <row r="429" spans="80:88" x14ac:dyDescent="0.15">
      <c r="CB429" s="19" t="s">
        <v>2097</v>
      </c>
      <c r="CC429" s="22">
        <v>5.666666666666667</v>
      </c>
      <c r="CI429" s="19" t="s">
        <v>2075</v>
      </c>
      <c r="CJ429" s="22">
        <v>5.7666666666666666</v>
      </c>
    </row>
    <row r="430" spans="80:88" x14ac:dyDescent="0.15">
      <c r="CB430" s="19" t="s">
        <v>1873</v>
      </c>
      <c r="CC430" s="22">
        <v>5.666666666666667</v>
      </c>
      <c r="CI430" s="19" t="s">
        <v>5753</v>
      </c>
      <c r="CJ430" s="22">
        <v>5.7666666666666666</v>
      </c>
    </row>
    <row r="431" spans="80:88" x14ac:dyDescent="0.15">
      <c r="CB431" s="19" t="s">
        <v>5941</v>
      </c>
      <c r="CC431" s="22">
        <v>5.666666666666667</v>
      </c>
      <c r="CI431" s="19" t="s">
        <v>6872</v>
      </c>
      <c r="CJ431" s="22">
        <v>5.7666666666666666</v>
      </c>
    </row>
    <row r="432" spans="80:88" x14ac:dyDescent="0.15">
      <c r="CB432" s="19" t="s">
        <v>6753</v>
      </c>
      <c r="CC432" s="22">
        <v>5.666666666666667</v>
      </c>
      <c r="CI432" s="19" t="s">
        <v>4183</v>
      </c>
      <c r="CJ432" s="22">
        <v>5.7666666666666666</v>
      </c>
    </row>
    <row r="433" spans="80:88" x14ac:dyDescent="0.15">
      <c r="CB433" s="19" t="s">
        <v>2530</v>
      </c>
      <c r="CC433" s="22">
        <v>5.666666666666667</v>
      </c>
      <c r="CI433" s="19" t="s">
        <v>5034</v>
      </c>
      <c r="CJ433" s="22">
        <v>5.7666666666666666</v>
      </c>
    </row>
    <row r="434" spans="80:88" x14ac:dyDescent="0.15">
      <c r="CB434" s="19" t="s">
        <v>4320</v>
      </c>
      <c r="CC434" s="22">
        <v>5.666666666666667</v>
      </c>
      <c r="CI434" s="19" t="s">
        <v>4472</v>
      </c>
      <c r="CJ434" s="22">
        <v>5.7666666666666666</v>
      </c>
    </row>
    <row r="435" spans="80:88" x14ac:dyDescent="0.15">
      <c r="CB435" s="19" t="s">
        <v>5537</v>
      </c>
      <c r="CC435" s="22">
        <v>5.6333333333333337</v>
      </c>
      <c r="CI435" s="19" t="s">
        <v>2088</v>
      </c>
      <c r="CJ435" s="22">
        <v>5.8</v>
      </c>
    </row>
    <row r="436" spans="80:88" x14ac:dyDescent="0.15">
      <c r="CB436" s="19" t="s">
        <v>5889</v>
      </c>
      <c r="CC436" s="22">
        <v>5.6333333333333337</v>
      </c>
      <c r="CI436" s="19" t="s">
        <v>2316</v>
      </c>
      <c r="CJ436" s="22">
        <v>5.8</v>
      </c>
    </row>
    <row r="437" spans="80:88" x14ac:dyDescent="0.15">
      <c r="CB437" s="19" t="s">
        <v>8252</v>
      </c>
      <c r="CC437" s="22">
        <v>5.6333333333333337</v>
      </c>
      <c r="CI437" s="19" t="s">
        <v>969</v>
      </c>
      <c r="CJ437" s="22">
        <v>5.8</v>
      </c>
    </row>
    <row r="438" spans="80:88" x14ac:dyDescent="0.15">
      <c r="CB438" s="19" t="s">
        <v>7089</v>
      </c>
      <c r="CC438" s="22">
        <v>5.6333333333333337</v>
      </c>
      <c r="CI438" s="19" t="s">
        <v>1201</v>
      </c>
      <c r="CJ438" s="22">
        <v>5.8</v>
      </c>
    </row>
    <row r="439" spans="80:88" x14ac:dyDescent="0.15">
      <c r="CB439" s="19" t="s">
        <v>7421</v>
      </c>
      <c r="CC439" s="22">
        <v>5.6333333333333337</v>
      </c>
      <c r="CI439" s="19" t="s">
        <v>6196</v>
      </c>
      <c r="CJ439" s="22">
        <v>5.8</v>
      </c>
    </row>
    <row r="440" spans="80:88" x14ac:dyDescent="0.15">
      <c r="CB440" s="19" t="s">
        <v>6945</v>
      </c>
      <c r="CC440" s="22">
        <v>5.6333333333333337</v>
      </c>
      <c r="CI440" s="19" t="s">
        <v>5765</v>
      </c>
      <c r="CJ440" s="22">
        <v>5.8</v>
      </c>
    </row>
    <row r="441" spans="80:88" x14ac:dyDescent="0.15">
      <c r="CB441" s="19" t="s">
        <v>2803</v>
      </c>
      <c r="CC441" s="22">
        <v>5.6</v>
      </c>
      <c r="CI441" s="19" t="s">
        <v>7523</v>
      </c>
      <c r="CJ441" s="22">
        <v>5.8</v>
      </c>
    </row>
    <row r="442" spans="80:88" x14ac:dyDescent="0.15">
      <c r="CB442" s="19" t="s">
        <v>6478</v>
      </c>
      <c r="CC442" s="22">
        <v>5.6</v>
      </c>
      <c r="CI442" s="19" t="s">
        <v>4451</v>
      </c>
      <c r="CJ442" s="22">
        <v>5.8</v>
      </c>
    </row>
    <row r="443" spans="80:88" x14ac:dyDescent="0.15">
      <c r="CB443" s="19" t="s">
        <v>7816</v>
      </c>
      <c r="CC443" s="22">
        <v>5.6</v>
      </c>
      <c r="CI443" s="19" t="s">
        <v>2333</v>
      </c>
      <c r="CJ443" s="22">
        <v>5.833333333333333</v>
      </c>
    </row>
    <row r="444" spans="80:88" x14ac:dyDescent="0.15">
      <c r="CB444" s="19" t="s">
        <v>2586</v>
      </c>
      <c r="CC444" s="22">
        <v>5.6</v>
      </c>
      <c r="CI444" s="19" t="s">
        <v>7067</v>
      </c>
      <c r="CJ444" s="22">
        <v>5.833333333333333</v>
      </c>
    </row>
    <row r="445" spans="80:88" x14ac:dyDescent="0.15">
      <c r="CB445" s="19" t="s">
        <v>8023</v>
      </c>
      <c r="CC445" s="22">
        <v>5.6</v>
      </c>
      <c r="CI445" s="19" t="s">
        <v>8751</v>
      </c>
      <c r="CJ445" s="22">
        <v>5.833333333333333</v>
      </c>
    </row>
    <row r="446" spans="80:88" x14ac:dyDescent="0.15">
      <c r="CB446" s="19" t="s">
        <v>3866</v>
      </c>
      <c r="CC446" s="22">
        <v>5.6</v>
      </c>
      <c r="CI446" s="19" t="s">
        <v>3739</v>
      </c>
      <c r="CJ446" s="22">
        <v>5.833333333333333</v>
      </c>
    </row>
    <row r="447" spans="80:88" x14ac:dyDescent="0.15">
      <c r="CB447" s="19" t="s">
        <v>5154</v>
      </c>
      <c r="CC447" s="22">
        <v>5.6</v>
      </c>
      <c r="CI447" s="19" t="s">
        <v>7974</v>
      </c>
      <c r="CJ447" s="22">
        <v>5.833333333333333</v>
      </c>
    </row>
    <row r="448" spans="80:88" x14ac:dyDescent="0.15">
      <c r="CB448" s="19" t="s">
        <v>8578</v>
      </c>
      <c r="CC448" s="22">
        <v>5.5666666666666664</v>
      </c>
      <c r="CI448" s="19" t="s">
        <v>7919</v>
      </c>
      <c r="CJ448" s="22">
        <v>5.8666666666666663</v>
      </c>
    </row>
    <row r="449" spans="80:88" x14ac:dyDescent="0.15">
      <c r="CB449" s="19" t="s">
        <v>7250</v>
      </c>
      <c r="CC449" s="22">
        <v>5.5666666666666664</v>
      </c>
      <c r="CI449" s="19" t="s">
        <v>6783</v>
      </c>
      <c r="CJ449" s="22">
        <v>5.8666666666666663</v>
      </c>
    </row>
    <row r="450" spans="80:88" x14ac:dyDescent="0.15">
      <c r="CB450" s="19" t="s">
        <v>364</v>
      </c>
      <c r="CC450" s="22">
        <v>5.5666666666666664</v>
      </c>
      <c r="CI450" s="19" t="s">
        <v>5504</v>
      </c>
      <c r="CJ450" s="22">
        <v>5.8666666666666663</v>
      </c>
    </row>
    <row r="451" spans="80:88" x14ac:dyDescent="0.15">
      <c r="CB451" s="19" t="s">
        <v>1844</v>
      </c>
      <c r="CC451" s="22">
        <v>5.5333333333333332</v>
      </c>
      <c r="CI451" s="19" t="s">
        <v>4062</v>
      </c>
      <c r="CJ451" s="22">
        <v>5.8666666666666663</v>
      </c>
    </row>
    <row r="452" spans="80:88" x14ac:dyDescent="0.15">
      <c r="CB452" s="19" t="s">
        <v>2191</v>
      </c>
      <c r="CC452" s="22">
        <v>5.5333333333333332</v>
      </c>
      <c r="CI452" s="19" t="s">
        <v>7797</v>
      </c>
      <c r="CJ452" s="22">
        <v>5.8666666666666663</v>
      </c>
    </row>
    <row r="453" spans="80:88" x14ac:dyDescent="0.15">
      <c r="CB453" s="19" t="s">
        <v>2194</v>
      </c>
      <c r="CC453" s="22">
        <v>5.5333333333333332</v>
      </c>
      <c r="CI453" s="19" t="s">
        <v>4586</v>
      </c>
      <c r="CJ453" s="22">
        <v>5.8666666666666663</v>
      </c>
    </row>
    <row r="454" spans="80:88" x14ac:dyDescent="0.15">
      <c r="CB454" s="19" t="s">
        <v>5554</v>
      </c>
      <c r="CC454" s="22">
        <v>5.5333333333333332</v>
      </c>
      <c r="CI454" s="19" t="s">
        <v>4458</v>
      </c>
      <c r="CJ454" s="22">
        <v>5.8666666666666663</v>
      </c>
    </row>
    <row r="455" spans="80:88" x14ac:dyDescent="0.15">
      <c r="CB455" s="19" t="s">
        <v>4495</v>
      </c>
      <c r="CC455" s="22">
        <v>5.5333333333333332</v>
      </c>
      <c r="CI455" s="19" t="s">
        <v>4146</v>
      </c>
      <c r="CJ455" s="22">
        <v>5.9</v>
      </c>
    </row>
    <row r="456" spans="80:88" x14ac:dyDescent="0.15">
      <c r="CB456" s="19" t="s">
        <v>7495</v>
      </c>
      <c r="CC456" s="22">
        <v>5.5333333333333332</v>
      </c>
      <c r="CI456" s="19" t="s">
        <v>3956</v>
      </c>
      <c r="CJ456" s="22">
        <v>5.9</v>
      </c>
    </row>
    <row r="457" spans="80:88" x14ac:dyDescent="0.15">
      <c r="CB457" s="19" t="s">
        <v>5608</v>
      </c>
      <c r="CC457" s="22">
        <v>5.5333333333333332</v>
      </c>
      <c r="CI457" s="19" t="s">
        <v>7692</v>
      </c>
      <c r="CJ457" s="22">
        <v>5.9</v>
      </c>
    </row>
    <row r="458" spans="80:88" x14ac:dyDescent="0.15">
      <c r="CB458" s="19" t="s">
        <v>2614</v>
      </c>
      <c r="CC458" s="22">
        <v>5.5333333333333332</v>
      </c>
      <c r="CI458" s="19" t="s">
        <v>3469</v>
      </c>
      <c r="CJ458" s="22">
        <v>5.9</v>
      </c>
    </row>
    <row r="459" spans="80:88" x14ac:dyDescent="0.15">
      <c r="CB459" s="19" t="s">
        <v>4412</v>
      </c>
      <c r="CC459" s="22">
        <v>5.5</v>
      </c>
      <c r="CI459" s="19" t="s">
        <v>7611</v>
      </c>
      <c r="CJ459" s="22">
        <v>5.9</v>
      </c>
    </row>
    <row r="460" spans="80:88" x14ac:dyDescent="0.15">
      <c r="CB460" s="19" t="s">
        <v>3838</v>
      </c>
      <c r="CC460" s="22">
        <v>5.5</v>
      </c>
      <c r="CI460" s="19" t="s">
        <v>5193</v>
      </c>
      <c r="CJ460" s="22">
        <v>5.9</v>
      </c>
    </row>
    <row r="461" spans="80:88" x14ac:dyDescent="0.15">
      <c r="CB461" s="19" t="s">
        <v>1773</v>
      </c>
      <c r="CC461" s="22">
        <v>5.5</v>
      </c>
      <c r="CI461" s="19" t="s">
        <v>4111</v>
      </c>
      <c r="CJ461" s="22">
        <v>5.9</v>
      </c>
    </row>
    <row r="462" spans="80:88" x14ac:dyDescent="0.15">
      <c r="CB462" s="19" t="s">
        <v>6733</v>
      </c>
      <c r="CC462" s="22">
        <v>5.5</v>
      </c>
      <c r="CI462" s="19" t="s">
        <v>865</v>
      </c>
      <c r="CJ462" s="22">
        <v>5.9333333333333336</v>
      </c>
    </row>
    <row r="463" spans="80:88" x14ac:dyDescent="0.15">
      <c r="CB463" s="19" t="s">
        <v>8188</v>
      </c>
      <c r="CC463" s="22">
        <v>5.5</v>
      </c>
      <c r="CI463" s="19" t="s">
        <v>645</v>
      </c>
      <c r="CJ463" s="22">
        <v>5.9333333333333336</v>
      </c>
    </row>
    <row r="464" spans="80:88" x14ac:dyDescent="0.15">
      <c r="CB464" s="19" t="s">
        <v>4293</v>
      </c>
      <c r="CC464" s="22">
        <v>5.5</v>
      </c>
      <c r="CI464" s="19" t="s">
        <v>2173</v>
      </c>
      <c r="CJ464" s="22">
        <v>5.9333333333333336</v>
      </c>
    </row>
    <row r="465" spans="80:88" x14ac:dyDescent="0.15">
      <c r="CB465" s="19" t="s">
        <v>7549</v>
      </c>
      <c r="CC465" s="22">
        <v>5.5</v>
      </c>
      <c r="CI465" s="19" t="s">
        <v>5840</v>
      </c>
      <c r="CJ465" s="22">
        <v>5.9333333333333336</v>
      </c>
    </row>
    <row r="466" spans="80:88" x14ac:dyDescent="0.15">
      <c r="CB466" s="19" t="s">
        <v>596</v>
      </c>
      <c r="CC466" s="22">
        <v>5.5</v>
      </c>
      <c r="CI466" s="19" t="s">
        <v>3897</v>
      </c>
      <c r="CJ466" s="22">
        <v>5.9333333333333336</v>
      </c>
    </row>
    <row r="467" spans="80:88" x14ac:dyDescent="0.15">
      <c r="CB467" s="19" t="s">
        <v>2109</v>
      </c>
      <c r="CC467" s="22">
        <v>5.4666666666666668</v>
      </c>
      <c r="CI467" s="19" t="s">
        <v>3484</v>
      </c>
      <c r="CJ467" s="22">
        <v>5.9333333333333336</v>
      </c>
    </row>
    <row r="468" spans="80:88" x14ac:dyDescent="0.15">
      <c r="CB468" s="19" t="s">
        <v>6896</v>
      </c>
      <c r="CC468" s="22">
        <v>5.4666666666666668</v>
      </c>
      <c r="CI468" s="19" t="s">
        <v>7656</v>
      </c>
      <c r="CJ468" s="22">
        <v>5.9666666666666668</v>
      </c>
    </row>
    <row r="469" spans="80:88" x14ac:dyDescent="0.15">
      <c r="CB469" s="19" t="s">
        <v>1209</v>
      </c>
      <c r="CC469" s="22">
        <v>5.4666666666666668</v>
      </c>
      <c r="CI469" s="19" t="s">
        <v>6836</v>
      </c>
      <c r="CJ469" s="22">
        <v>5.9666666666666668</v>
      </c>
    </row>
    <row r="470" spans="80:88" x14ac:dyDescent="0.15">
      <c r="CB470" s="19" t="s">
        <v>4485</v>
      </c>
      <c r="CC470" s="22">
        <v>5.4666666666666668</v>
      </c>
      <c r="CI470" s="19" t="s">
        <v>7584</v>
      </c>
      <c r="CJ470" s="22">
        <v>5.9666666666666668</v>
      </c>
    </row>
    <row r="471" spans="80:88" x14ac:dyDescent="0.15">
      <c r="CB471" s="19" t="s">
        <v>1247</v>
      </c>
      <c r="CC471" s="22">
        <v>5.4333333333333336</v>
      </c>
      <c r="CI471" s="19" t="s">
        <v>1336</v>
      </c>
      <c r="CJ471" s="22">
        <v>5.9666666666666668</v>
      </c>
    </row>
    <row r="472" spans="80:88" x14ac:dyDescent="0.15">
      <c r="CB472" s="19" t="s">
        <v>2830</v>
      </c>
      <c r="CC472" s="22">
        <v>5.4333333333333336</v>
      </c>
      <c r="CI472" s="19" t="s">
        <v>950</v>
      </c>
      <c r="CJ472" s="22">
        <v>6</v>
      </c>
    </row>
    <row r="473" spans="80:88" x14ac:dyDescent="0.15">
      <c r="CB473" s="19" t="s">
        <v>7433</v>
      </c>
      <c r="CC473" s="22">
        <v>5.4333333333333336</v>
      </c>
      <c r="CI473" s="19" t="s">
        <v>4226</v>
      </c>
      <c r="CJ473" s="22">
        <v>6</v>
      </c>
    </row>
    <row r="474" spans="80:88" x14ac:dyDescent="0.15">
      <c r="CB474" s="19" t="s">
        <v>7382</v>
      </c>
      <c r="CC474" s="22">
        <v>5.4333333333333336</v>
      </c>
      <c r="CI474" s="19" t="s">
        <v>5347</v>
      </c>
      <c r="CJ474" s="22">
        <v>6</v>
      </c>
    </row>
    <row r="475" spans="80:88" x14ac:dyDescent="0.15">
      <c r="CB475" s="19" t="s">
        <v>6075</v>
      </c>
      <c r="CC475" s="22">
        <v>5.4</v>
      </c>
      <c r="CI475" s="19" t="s">
        <v>3510</v>
      </c>
      <c r="CJ475" s="22">
        <v>6</v>
      </c>
    </row>
    <row r="476" spans="80:88" x14ac:dyDescent="0.15">
      <c r="CB476" s="19" t="s">
        <v>7390</v>
      </c>
      <c r="CC476" s="22">
        <v>5.4</v>
      </c>
      <c r="CI476" s="19" t="s">
        <v>4534</v>
      </c>
      <c r="CJ476" s="22">
        <v>6</v>
      </c>
    </row>
    <row r="477" spans="80:88" x14ac:dyDescent="0.15">
      <c r="CB477" s="19" t="s">
        <v>1285</v>
      </c>
      <c r="CC477" s="22">
        <v>5.4</v>
      </c>
      <c r="CI477" s="19" t="s">
        <v>7683</v>
      </c>
      <c r="CJ477" s="22">
        <v>6</v>
      </c>
    </row>
    <row r="478" spans="80:88" x14ac:dyDescent="0.15">
      <c r="CB478" s="19" t="s">
        <v>5700</v>
      </c>
      <c r="CC478" s="22">
        <v>5.4</v>
      </c>
      <c r="CI478" s="19" t="s">
        <v>8068</v>
      </c>
      <c r="CJ478" s="22">
        <v>6</v>
      </c>
    </row>
    <row r="479" spans="80:88" x14ac:dyDescent="0.15">
      <c r="CB479" s="19" t="s">
        <v>2856</v>
      </c>
      <c r="CC479" s="22">
        <v>5.4</v>
      </c>
      <c r="CI479" s="19" t="s">
        <v>1514</v>
      </c>
      <c r="CJ479" s="22">
        <v>6.0333333333333332</v>
      </c>
    </row>
    <row r="480" spans="80:88" x14ac:dyDescent="0.15">
      <c r="CB480" s="19" t="s">
        <v>5883</v>
      </c>
      <c r="CC480" s="22">
        <v>5.4</v>
      </c>
      <c r="CI480" s="19" t="s">
        <v>422</v>
      </c>
      <c r="CJ480" s="22">
        <v>6.0333333333333332</v>
      </c>
    </row>
    <row r="481" spans="80:88" x14ac:dyDescent="0.15">
      <c r="CB481" s="19" t="s">
        <v>1252</v>
      </c>
      <c r="CC481" s="22">
        <v>5.4</v>
      </c>
      <c r="CI481" s="19" t="s">
        <v>2891</v>
      </c>
      <c r="CJ481" s="22">
        <v>6.0333333333333332</v>
      </c>
    </row>
    <row r="482" spans="80:88" x14ac:dyDescent="0.15">
      <c r="CB482" s="19" t="s">
        <v>4213</v>
      </c>
      <c r="CC482" s="22">
        <v>5.3666666666666663</v>
      </c>
      <c r="CI482" s="19" t="s">
        <v>5002</v>
      </c>
      <c r="CJ482" s="22">
        <v>6.0333333333333332</v>
      </c>
    </row>
    <row r="483" spans="80:88" x14ac:dyDescent="0.15">
      <c r="CB483" s="19" t="s">
        <v>2789</v>
      </c>
      <c r="CC483" s="22">
        <v>5.3666666666666663</v>
      </c>
      <c r="CI483" s="19" t="s">
        <v>4707</v>
      </c>
      <c r="CJ483" s="22">
        <v>6.0333333333333332</v>
      </c>
    </row>
    <row r="484" spans="80:88" x14ac:dyDescent="0.15">
      <c r="CB484" s="19" t="s">
        <v>7592</v>
      </c>
      <c r="CC484" s="22">
        <v>5.3666666666666663</v>
      </c>
      <c r="CI484" s="19" t="s">
        <v>7806</v>
      </c>
      <c r="CJ484" s="22">
        <v>6.0333333333333332</v>
      </c>
    </row>
    <row r="485" spans="80:88" x14ac:dyDescent="0.15">
      <c r="CB485" s="19" t="s">
        <v>2344</v>
      </c>
      <c r="CC485" s="22">
        <v>5.3666666666666663</v>
      </c>
      <c r="CI485" s="19" t="s">
        <v>5286</v>
      </c>
      <c r="CJ485" s="22">
        <v>6.0333333333333332</v>
      </c>
    </row>
    <row r="486" spans="80:88" x14ac:dyDescent="0.15">
      <c r="CB486" s="19" t="s">
        <v>5522</v>
      </c>
      <c r="CC486" s="22">
        <v>5.3666666666666663</v>
      </c>
      <c r="CI486" s="19" t="s">
        <v>6909</v>
      </c>
      <c r="CJ486" s="22">
        <v>6.0333333333333332</v>
      </c>
    </row>
    <row r="487" spans="80:88" x14ac:dyDescent="0.15">
      <c r="CB487" s="19" t="s">
        <v>4818</v>
      </c>
      <c r="CC487" s="22">
        <v>5.3666666666666663</v>
      </c>
      <c r="CI487" s="19" t="s">
        <v>924</v>
      </c>
      <c r="CJ487" s="22">
        <v>6.0666666666666664</v>
      </c>
    </row>
    <row r="488" spans="80:88" x14ac:dyDescent="0.15">
      <c r="CB488" s="19" t="s">
        <v>2072</v>
      </c>
      <c r="CC488" s="22">
        <v>5.3666666666666663</v>
      </c>
      <c r="CI488" s="19" t="s">
        <v>1366</v>
      </c>
      <c r="CJ488" s="22">
        <v>6.0666666666666664</v>
      </c>
    </row>
    <row r="489" spans="80:88" x14ac:dyDescent="0.15">
      <c r="CB489" s="19" t="s">
        <v>4491</v>
      </c>
      <c r="CC489" s="22">
        <v>5.3666666666666663</v>
      </c>
      <c r="CI489" s="19" t="s">
        <v>5098</v>
      </c>
      <c r="CJ489" s="22">
        <v>6.0666666666666664</v>
      </c>
    </row>
    <row r="490" spans="80:88" x14ac:dyDescent="0.15">
      <c r="CB490" s="19" t="s">
        <v>6020</v>
      </c>
      <c r="CC490" s="22">
        <v>5.3666666666666663</v>
      </c>
      <c r="CI490" s="19" t="s">
        <v>5115</v>
      </c>
      <c r="CJ490" s="22">
        <v>6.0666666666666664</v>
      </c>
    </row>
    <row r="491" spans="80:88" x14ac:dyDescent="0.15">
      <c r="CB491" s="19" t="s">
        <v>5009</v>
      </c>
      <c r="CC491" s="22">
        <v>5.35</v>
      </c>
      <c r="CI491" s="19" t="s">
        <v>1758</v>
      </c>
      <c r="CJ491" s="22">
        <v>6.0666666666666664</v>
      </c>
    </row>
    <row r="492" spans="80:88" x14ac:dyDescent="0.15">
      <c r="CB492" s="19" t="s">
        <v>7868</v>
      </c>
      <c r="CC492" s="22">
        <v>5.333333333333333</v>
      </c>
      <c r="CI492" s="19" t="s">
        <v>4460</v>
      </c>
      <c r="CJ492" s="22">
        <v>6.0666666666666664</v>
      </c>
    </row>
    <row r="493" spans="80:88" x14ac:dyDescent="0.15">
      <c r="CB493" s="19" t="s">
        <v>8175</v>
      </c>
      <c r="CC493" s="22">
        <v>5.333333333333333</v>
      </c>
      <c r="CI493" s="19" t="s">
        <v>7558</v>
      </c>
      <c r="CJ493" s="22">
        <v>6.0666666666666664</v>
      </c>
    </row>
    <row r="494" spans="80:88" x14ac:dyDescent="0.15">
      <c r="CB494" s="19" t="s">
        <v>2204</v>
      </c>
      <c r="CC494" s="22">
        <v>5.333333333333333</v>
      </c>
      <c r="CI494" s="19" t="s">
        <v>7371</v>
      </c>
      <c r="CJ494" s="22">
        <v>6.0666666666666664</v>
      </c>
    </row>
    <row r="495" spans="80:88" x14ac:dyDescent="0.15">
      <c r="CB495" s="19" t="s">
        <v>1684</v>
      </c>
      <c r="CC495" s="22">
        <v>5.333333333333333</v>
      </c>
      <c r="CI495" s="19" t="s">
        <v>7835</v>
      </c>
      <c r="CJ495" s="22">
        <v>6.1</v>
      </c>
    </row>
    <row r="496" spans="80:88" x14ac:dyDescent="0.15">
      <c r="CB496" s="19" t="s">
        <v>7314</v>
      </c>
      <c r="CC496" s="22">
        <v>5.333333333333333</v>
      </c>
      <c r="CI496" s="19" t="s">
        <v>1560</v>
      </c>
      <c r="CJ496" s="22">
        <v>6.1</v>
      </c>
    </row>
    <row r="497" spans="80:88" x14ac:dyDescent="0.15">
      <c r="CB497" s="19" t="s">
        <v>5196</v>
      </c>
      <c r="CC497" s="22">
        <v>5.3</v>
      </c>
      <c r="CI497" s="19" t="s">
        <v>4479</v>
      </c>
      <c r="CJ497" s="22">
        <v>6.1</v>
      </c>
    </row>
    <row r="498" spans="80:88" x14ac:dyDescent="0.15">
      <c r="CB498" s="19" t="s">
        <v>7937</v>
      </c>
      <c r="CC498" s="22">
        <v>5.3</v>
      </c>
      <c r="CI498" s="19" t="s">
        <v>2948</v>
      </c>
      <c r="CJ498" s="22">
        <v>6.1166666666666671</v>
      </c>
    </row>
    <row r="499" spans="80:88" x14ac:dyDescent="0.15">
      <c r="CB499" s="19" t="s">
        <v>1259</v>
      </c>
      <c r="CC499" s="22">
        <v>5.3</v>
      </c>
      <c r="CI499" s="19" t="s">
        <v>7455</v>
      </c>
      <c r="CJ499" s="22">
        <v>6.1333333333333337</v>
      </c>
    </row>
    <row r="500" spans="80:88" x14ac:dyDescent="0.15">
      <c r="CB500" s="19" t="s">
        <v>2211</v>
      </c>
      <c r="CC500" s="22">
        <v>5.3</v>
      </c>
      <c r="CI500" s="19" t="s">
        <v>5209</v>
      </c>
      <c r="CJ500" s="22">
        <v>6.1333333333333337</v>
      </c>
    </row>
    <row r="501" spans="80:88" x14ac:dyDescent="0.15">
      <c r="CB501" s="19" t="s">
        <v>5127</v>
      </c>
      <c r="CC501" s="22">
        <v>5.3</v>
      </c>
      <c r="CI501" s="19" t="s">
        <v>6766</v>
      </c>
      <c r="CJ501" s="22">
        <v>6.1333333333333337</v>
      </c>
    </row>
    <row r="502" spans="80:88" x14ac:dyDescent="0.15">
      <c r="CB502" s="19" t="s">
        <v>5587</v>
      </c>
      <c r="CC502" s="22">
        <v>5.3</v>
      </c>
      <c r="CI502" s="19" t="s">
        <v>7989</v>
      </c>
      <c r="CJ502" s="22">
        <v>6.1333333333333337</v>
      </c>
    </row>
    <row r="503" spans="80:88" x14ac:dyDescent="0.15">
      <c r="CB503" s="19" t="s">
        <v>3003</v>
      </c>
      <c r="CC503" s="22">
        <v>5.3</v>
      </c>
      <c r="CI503" s="19" t="s">
        <v>6653</v>
      </c>
      <c r="CJ503" s="22">
        <v>6.1333333333333337</v>
      </c>
    </row>
    <row r="504" spans="80:88" x14ac:dyDescent="0.15">
      <c r="CB504" s="19" t="s">
        <v>1457</v>
      </c>
      <c r="CC504" s="22">
        <v>5.3</v>
      </c>
      <c r="CI504" s="19" t="s">
        <v>6006</v>
      </c>
      <c r="CJ504" s="22">
        <v>6.1333333333333337</v>
      </c>
    </row>
    <row r="505" spans="80:88" x14ac:dyDescent="0.15">
      <c r="CB505" s="19" t="s">
        <v>674</v>
      </c>
      <c r="CC505" s="22">
        <v>5.3</v>
      </c>
      <c r="CI505" s="19" t="s">
        <v>6279</v>
      </c>
      <c r="CJ505" s="22">
        <v>6.166666666666667</v>
      </c>
    </row>
    <row r="506" spans="80:88" x14ac:dyDescent="0.15">
      <c r="CB506" s="19" t="s">
        <v>7950</v>
      </c>
      <c r="CC506" s="22">
        <v>5.3</v>
      </c>
      <c r="CI506" s="19" t="s">
        <v>2844</v>
      </c>
      <c r="CJ506" s="22">
        <v>6.166666666666667</v>
      </c>
    </row>
    <row r="507" spans="80:88" x14ac:dyDescent="0.15">
      <c r="CB507" s="19" t="s">
        <v>253</v>
      </c>
      <c r="CC507" s="22">
        <v>5.3</v>
      </c>
      <c r="CI507" s="19" t="s">
        <v>7698</v>
      </c>
      <c r="CJ507" s="22">
        <v>6.166666666666667</v>
      </c>
    </row>
    <row r="508" spans="80:88" x14ac:dyDescent="0.15">
      <c r="CB508" s="19" t="s">
        <v>4559</v>
      </c>
      <c r="CC508" s="22">
        <v>5.2666666666666666</v>
      </c>
      <c r="CI508" s="19" t="s">
        <v>5233</v>
      </c>
      <c r="CJ508" s="22">
        <v>6.166666666666667</v>
      </c>
    </row>
    <row r="509" spans="80:88" x14ac:dyDescent="0.15">
      <c r="CB509" s="19" t="s">
        <v>2673</v>
      </c>
      <c r="CC509" s="22">
        <v>5.2666666666666666</v>
      </c>
      <c r="CI509" s="19" t="s">
        <v>179</v>
      </c>
      <c r="CJ509" s="22">
        <v>6.166666666666667</v>
      </c>
    </row>
    <row r="510" spans="80:88" x14ac:dyDescent="0.15">
      <c r="CB510" s="19" t="s">
        <v>7274</v>
      </c>
      <c r="CC510" s="22">
        <v>5.2666666666666666</v>
      </c>
      <c r="CI510" s="19" t="s">
        <v>8737</v>
      </c>
      <c r="CJ510" s="22">
        <v>6.166666666666667</v>
      </c>
    </row>
    <row r="511" spans="80:88" x14ac:dyDescent="0.15">
      <c r="CB511" s="19" t="s">
        <v>2988</v>
      </c>
      <c r="CC511" s="22">
        <v>5.2666666666666666</v>
      </c>
      <c r="CI511" s="19" t="s">
        <v>5065</v>
      </c>
      <c r="CJ511" s="22">
        <v>6.166666666666667</v>
      </c>
    </row>
    <row r="512" spans="80:88" x14ac:dyDescent="0.15">
      <c r="CB512" s="19" t="s">
        <v>7199</v>
      </c>
      <c r="CC512" s="22">
        <v>5.2666666666666666</v>
      </c>
      <c r="CI512" s="19" t="s">
        <v>2561</v>
      </c>
      <c r="CJ512" s="22">
        <v>6.166666666666667</v>
      </c>
    </row>
    <row r="513" spans="80:88" x14ac:dyDescent="0.15">
      <c r="CB513" s="19" t="s">
        <v>6045</v>
      </c>
      <c r="CC513" s="22">
        <v>5.2666666666666666</v>
      </c>
      <c r="CI513" s="19" t="s">
        <v>3847</v>
      </c>
      <c r="CJ513" s="22">
        <v>6.2</v>
      </c>
    </row>
    <row r="514" spans="80:88" x14ac:dyDescent="0.15">
      <c r="CB514" s="19" t="s">
        <v>316</v>
      </c>
      <c r="CC514" s="22">
        <v>5.2333333333333334</v>
      </c>
      <c r="CI514" s="19" t="s">
        <v>8325</v>
      </c>
      <c r="CJ514" s="22">
        <v>6.2</v>
      </c>
    </row>
    <row r="515" spans="80:88" x14ac:dyDescent="0.15">
      <c r="CB515" s="19" t="s">
        <v>5933</v>
      </c>
      <c r="CC515" s="22">
        <v>5.2333333333333334</v>
      </c>
      <c r="CI515" s="19" t="s">
        <v>2650</v>
      </c>
      <c r="CJ515" s="22">
        <v>6.2</v>
      </c>
    </row>
    <row r="516" spans="80:88" x14ac:dyDescent="0.15">
      <c r="CB516" s="19" t="s">
        <v>6329</v>
      </c>
      <c r="CC516" s="22">
        <v>5.2333333333333334</v>
      </c>
      <c r="CI516" s="19" t="s">
        <v>1312</v>
      </c>
      <c r="CJ516" s="22">
        <v>6.2</v>
      </c>
    </row>
    <row r="517" spans="80:88" x14ac:dyDescent="0.15">
      <c r="CB517" s="19" t="s">
        <v>2120</v>
      </c>
      <c r="CC517" s="22">
        <v>5.2333333333333334</v>
      </c>
      <c r="CI517" s="19" t="s">
        <v>3642</v>
      </c>
      <c r="CJ517" s="22">
        <v>6.2</v>
      </c>
    </row>
    <row r="518" spans="80:88" x14ac:dyDescent="0.15">
      <c r="CB518" s="19" t="s">
        <v>3788</v>
      </c>
      <c r="CC518" s="22">
        <v>5.2333333333333334</v>
      </c>
      <c r="CI518" s="19" t="s">
        <v>578</v>
      </c>
      <c r="CJ518" s="22">
        <v>6.2</v>
      </c>
    </row>
    <row r="519" spans="80:88" x14ac:dyDescent="0.15">
      <c r="CB519" s="19" t="s">
        <v>2111</v>
      </c>
      <c r="CC519" s="22">
        <v>5.2333333333333334</v>
      </c>
      <c r="CI519" s="19" t="s">
        <v>5686</v>
      </c>
      <c r="CJ519" s="22">
        <v>6.2333333333333334</v>
      </c>
    </row>
    <row r="520" spans="80:88" x14ac:dyDescent="0.15">
      <c r="CB520" s="19" t="s">
        <v>8098</v>
      </c>
      <c r="CC520" s="22">
        <v>5.2333333333333334</v>
      </c>
      <c r="CI520" s="19" t="s">
        <v>2185</v>
      </c>
      <c r="CJ520" s="22">
        <v>6.2333333333333334</v>
      </c>
    </row>
    <row r="521" spans="80:88" x14ac:dyDescent="0.15">
      <c r="CB521" s="19" t="s">
        <v>8211</v>
      </c>
      <c r="CC521" s="22">
        <v>5.2333333333333334</v>
      </c>
      <c r="CI521" s="19" t="s">
        <v>1655</v>
      </c>
      <c r="CJ521" s="22">
        <v>6.2333333333333334</v>
      </c>
    </row>
    <row r="522" spans="80:88" x14ac:dyDescent="0.15">
      <c r="CB522" s="19" t="s">
        <v>5113</v>
      </c>
      <c r="CC522" s="22">
        <v>5.2</v>
      </c>
      <c r="CI522" s="19" t="s">
        <v>5712</v>
      </c>
      <c r="CJ522" s="22">
        <v>6.2333333333333334</v>
      </c>
    </row>
    <row r="523" spans="80:88" x14ac:dyDescent="0.15">
      <c r="CB523" s="19" t="s">
        <v>6505</v>
      </c>
      <c r="CC523" s="22">
        <v>5.2</v>
      </c>
      <c r="CI523" s="19" t="s">
        <v>4571</v>
      </c>
      <c r="CJ523" s="22">
        <v>6.2333333333333334</v>
      </c>
    </row>
    <row r="524" spans="80:88" x14ac:dyDescent="0.15">
      <c r="CB524" s="19" t="s">
        <v>1553</v>
      </c>
      <c r="CC524" s="22">
        <v>5.2</v>
      </c>
      <c r="CI524" s="19" t="s">
        <v>148</v>
      </c>
      <c r="CJ524" s="22">
        <v>6.2333333333333334</v>
      </c>
    </row>
    <row r="525" spans="80:88" x14ac:dyDescent="0.15">
      <c r="CB525" s="19" t="s">
        <v>6105</v>
      </c>
      <c r="CC525" s="22">
        <v>5.2</v>
      </c>
      <c r="CI525" s="19" t="s">
        <v>5325</v>
      </c>
      <c r="CJ525" s="22">
        <v>6.2333333333333334</v>
      </c>
    </row>
    <row r="526" spans="80:88" x14ac:dyDescent="0.15">
      <c r="CB526" s="19" t="s">
        <v>6369</v>
      </c>
      <c r="CC526" s="22">
        <v>5.2</v>
      </c>
      <c r="CI526" s="19" t="s">
        <v>4251</v>
      </c>
      <c r="CJ526" s="22">
        <v>6.2666666666666666</v>
      </c>
    </row>
    <row r="527" spans="80:88" x14ac:dyDescent="0.15">
      <c r="CB527" s="19" t="s">
        <v>4463</v>
      </c>
      <c r="CC527" s="22">
        <v>5.2</v>
      </c>
      <c r="CI527" s="19" t="s">
        <v>5190</v>
      </c>
      <c r="CJ527" s="22">
        <v>6.2666666666666666</v>
      </c>
    </row>
    <row r="528" spans="80:88" x14ac:dyDescent="0.15">
      <c r="CB528" s="19" t="s">
        <v>2474</v>
      </c>
      <c r="CC528" s="22">
        <v>5.2</v>
      </c>
      <c r="CI528" s="19" t="s">
        <v>5028</v>
      </c>
      <c r="CJ528" s="22">
        <v>6.2666666666666666</v>
      </c>
    </row>
    <row r="529" spans="80:88" x14ac:dyDescent="0.15">
      <c r="CB529" s="19" t="s">
        <v>4120</v>
      </c>
      <c r="CC529" s="22">
        <v>5.2</v>
      </c>
      <c r="CI529" s="19" t="s">
        <v>6541</v>
      </c>
      <c r="CJ529" s="22">
        <v>6.2666666666666666</v>
      </c>
    </row>
    <row r="530" spans="80:88" x14ac:dyDescent="0.15">
      <c r="CB530" s="19" t="s">
        <v>7605</v>
      </c>
      <c r="CC530" s="22">
        <v>5.2</v>
      </c>
      <c r="CI530" s="19" t="s">
        <v>5000</v>
      </c>
      <c r="CJ530" s="22">
        <v>6.2666666666666666</v>
      </c>
    </row>
    <row r="531" spans="80:88" x14ac:dyDescent="0.15">
      <c r="CB531" s="19" t="s">
        <v>750</v>
      </c>
      <c r="CC531" s="22">
        <v>5.2</v>
      </c>
      <c r="CI531" s="19" t="s">
        <v>6933</v>
      </c>
      <c r="CJ531" s="22">
        <v>6.2666666666666666</v>
      </c>
    </row>
    <row r="532" spans="80:88" x14ac:dyDescent="0.15">
      <c r="CB532" s="19" t="s">
        <v>5998</v>
      </c>
      <c r="CC532" s="22">
        <v>5.2</v>
      </c>
      <c r="CI532" s="19" t="s">
        <v>5812</v>
      </c>
      <c r="CJ532" s="22">
        <v>6.2666666666666666</v>
      </c>
    </row>
    <row r="533" spans="80:88" x14ac:dyDescent="0.15">
      <c r="CB533" s="19" t="s">
        <v>4832</v>
      </c>
      <c r="CC533" s="22">
        <v>5.166666666666667</v>
      </c>
      <c r="CI533" s="19" t="s">
        <v>2550</v>
      </c>
      <c r="CJ533" s="22">
        <v>6.2666666666666666</v>
      </c>
    </row>
    <row r="534" spans="80:88" x14ac:dyDescent="0.15">
      <c r="CB534" s="19" t="s">
        <v>3457</v>
      </c>
      <c r="CC534" s="22">
        <v>5.166666666666667</v>
      </c>
      <c r="CI534" s="19" t="s">
        <v>5117</v>
      </c>
      <c r="CJ534" s="22">
        <v>6.2666666666666666</v>
      </c>
    </row>
    <row r="535" spans="80:88" x14ac:dyDescent="0.15">
      <c r="CB535" s="19" t="s">
        <v>3394</v>
      </c>
      <c r="CC535" s="22">
        <v>5.166666666666667</v>
      </c>
      <c r="CI535" s="19" t="s">
        <v>4454</v>
      </c>
      <c r="CJ535" s="22">
        <v>6.2666666666666666</v>
      </c>
    </row>
    <row r="536" spans="80:88" x14ac:dyDescent="0.15">
      <c r="CB536" s="19" t="s">
        <v>5878</v>
      </c>
      <c r="CC536" s="22">
        <v>5.166666666666667</v>
      </c>
      <c r="CI536" s="19" t="s">
        <v>5950</v>
      </c>
      <c r="CJ536" s="22">
        <v>6.3</v>
      </c>
    </row>
    <row r="537" spans="80:88" x14ac:dyDescent="0.15">
      <c r="CB537" s="19" t="s">
        <v>2058</v>
      </c>
      <c r="CC537" s="22">
        <v>5.166666666666667</v>
      </c>
      <c r="CI537" s="19" t="s">
        <v>4647</v>
      </c>
      <c r="CJ537" s="22">
        <v>6.3</v>
      </c>
    </row>
    <row r="538" spans="80:88" x14ac:dyDescent="0.15">
      <c r="CB538" s="19" t="s">
        <v>3221</v>
      </c>
      <c r="CC538" s="22">
        <v>5.166666666666667</v>
      </c>
      <c r="CI538" s="19" t="s">
        <v>6919</v>
      </c>
      <c r="CJ538" s="22">
        <v>6.333333333333333</v>
      </c>
    </row>
    <row r="539" spans="80:88" x14ac:dyDescent="0.15">
      <c r="CB539" s="19" t="s">
        <v>1280</v>
      </c>
      <c r="CC539" s="22">
        <v>5.166666666666667</v>
      </c>
      <c r="CI539" s="19" t="s">
        <v>4474</v>
      </c>
      <c r="CJ539" s="22">
        <v>6.333333333333333</v>
      </c>
    </row>
    <row r="540" spans="80:88" x14ac:dyDescent="0.15">
      <c r="CB540" s="19" t="s">
        <v>5547</v>
      </c>
      <c r="CC540" s="22">
        <v>5.166666666666667</v>
      </c>
      <c r="CI540" s="19" t="s">
        <v>1829</v>
      </c>
      <c r="CJ540" s="22">
        <v>6.333333333333333</v>
      </c>
    </row>
    <row r="541" spans="80:88" x14ac:dyDescent="0.15">
      <c r="CB541" s="19" t="s">
        <v>5080</v>
      </c>
      <c r="CC541" s="22">
        <v>5.166666666666667</v>
      </c>
      <c r="CI541" s="19" t="s">
        <v>1288</v>
      </c>
      <c r="CJ541" s="22">
        <v>6.333333333333333</v>
      </c>
    </row>
    <row r="542" spans="80:88" x14ac:dyDescent="0.15">
      <c r="CB542" s="19" t="s">
        <v>904</v>
      </c>
      <c r="CC542" s="22">
        <v>5.166666666666667</v>
      </c>
      <c r="CI542" s="19" t="s">
        <v>2426</v>
      </c>
      <c r="CJ542" s="22">
        <v>6.333333333333333</v>
      </c>
    </row>
    <row r="543" spans="80:88" x14ac:dyDescent="0.15">
      <c r="CB543" s="19" t="s">
        <v>4333</v>
      </c>
      <c r="CC543" s="22">
        <v>5.166666666666667</v>
      </c>
      <c r="CI543" s="19" t="s">
        <v>8303</v>
      </c>
      <c r="CJ543" s="22">
        <v>6.333333333333333</v>
      </c>
    </row>
    <row r="544" spans="80:88" x14ac:dyDescent="0.15">
      <c r="CB544" s="19" t="s">
        <v>8108</v>
      </c>
      <c r="CC544" s="22">
        <v>5.166666666666667</v>
      </c>
      <c r="CI544" s="19" t="s">
        <v>2662</v>
      </c>
      <c r="CJ544" s="22">
        <v>6.3666666666666663</v>
      </c>
    </row>
    <row r="545" spans="80:88" x14ac:dyDescent="0.15">
      <c r="CB545" s="19" t="s">
        <v>2270</v>
      </c>
      <c r="CC545" s="22">
        <v>5.1333333333333337</v>
      </c>
      <c r="CI545" s="19" t="s">
        <v>1558</v>
      </c>
      <c r="CJ545" s="22">
        <v>6.3666666666666663</v>
      </c>
    </row>
    <row r="546" spans="80:88" x14ac:dyDescent="0.15">
      <c r="CB546" s="19" t="s">
        <v>505</v>
      </c>
      <c r="CC546" s="22">
        <v>5.1333333333333337</v>
      </c>
      <c r="CI546" s="19" t="s">
        <v>1743</v>
      </c>
      <c r="CJ546" s="22">
        <v>6.3666666666666663</v>
      </c>
    </row>
    <row r="547" spans="80:88" x14ac:dyDescent="0.15">
      <c r="CB547" s="19" t="s">
        <v>2133</v>
      </c>
      <c r="CC547" s="22">
        <v>5.1333333333333337</v>
      </c>
      <c r="CI547" s="19" t="s">
        <v>137</v>
      </c>
      <c r="CJ547" s="22">
        <v>6.3666666666666663</v>
      </c>
    </row>
    <row r="548" spans="80:88" x14ac:dyDescent="0.15">
      <c r="CB548" s="19" t="s">
        <v>2084</v>
      </c>
      <c r="CC548" s="22">
        <v>5.1333333333333337</v>
      </c>
      <c r="CI548" s="19" t="s">
        <v>5372</v>
      </c>
      <c r="CJ548" s="22">
        <v>6.3666666666666663</v>
      </c>
    </row>
    <row r="549" spans="80:88" x14ac:dyDescent="0.15">
      <c r="CB549" s="19" t="s">
        <v>521</v>
      </c>
      <c r="CC549" s="22">
        <v>5.1333333333333337</v>
      </c>
      <c r="CI549" s="19" t="s">
        <v>2454</v>
      </c>
      <c r="CJ549" s="22">
        <v>6.3666666666666663</v>
      </c>
    </row>
    <row r="550" spans="80:88" x14ac:dyDescent="0.15">
      <c r="CB550" s="19" t="s">
        <v>5419</v>
      </c>
      <c r="CC550" s="22">
        <v>5.1333333333333337</v>
      </c>
      <c r="CI550" s="19" t="s">
        <v>4468</v>
      </c>
      <c r="CJ550" s="22">
        <v>6.3666666666666663</v>
      </c>
    </row>
    <row r="551" spans="80:88" x14ac:dyDescent="0.15">
      <c r="CB551" s="19" t="s">
        <v>7733</v>
      </c>
      <c r="CC551" s="22">
        <v>5.1333333333333337</v>
      </c>
      <c r="CI551" s="19" t="s">
        <v>8165</v>
      </c>
      <c r="CJ551" s="22">
        <v>6.3666666666666663</v>
      </c>
    </row>
    <row r="552" spans="80:88" x14ac:dyDescent="0.15">
      <c r="CB552" s="19" t="s">
        <v>5635</v>
      </c>
      <c r="CC552" s="22">
        <v>5.12</v>
      </c>
      <c r="CI552" s="19" t="s">
        <v>8040</v>
      </c>
      <c r="CJ552" s="22">
        <v>6.4</v>
      </c>
    </row>
    <row r="553" spans="80:88" x14ac:dyDescent="0.15">
      <c r="CB553" s="19" t="s">
        <v>1408</v>
      </c>
      <c r="CC553" s="22">
        <v>5.0999999999999996</v>
      </c>
      <c r="CI553" s="19" t="s">
        <v>4132</v>
      </c>
      <c r="CJ553" s="22">
        <v>6.4</v>
      </c>
    </row>
    <row r="554" spans="80:88" x14ac:dyDescent="0.15">
      <c r="CB554" s="19" t="s">
        <v>7597</v>
      </c>
      <c r="CC554" s="22">
        <v>5.0999999999999996</v>
      </c>
      <c r="CI554" s="19" t="s">
        <v>7826</v>
      </c>
      <c r="CJ554" s="22">
        <v>6.4</v>
      </c>
    </row>
    <row r="555" spans="80:88" x14ac:dyDescent="0.15">
      <c r="CB555" s="19" t="s">
        <v>5091</v>
      </c>
      <c r="CC555" s="22">
        <v>5.0999999999999996</v>
      </c>
      <c r="CI555" s="19" t="s">
        <v>5835</v>
      </c>
      <c r="CJ555" s="22">
        <v>6.4</v>
      </c>
    </row>
    <row r="556" spans="80:88" x14ac:dyDescent="0.15">
      <c r="CB556" s="19" t="s">
        <v>2294</v>
      </c>
      <c r="CC556" s="22">
        <v>5.0999999999999996</v>
      </c>
      <c r="CI556" s="19" t="s">
        <v>4666</v>
      </c>
      <c r="CJ556" s="22">
        <v>6.4</v>
      </c>
    </row>
    <row r="557" spans="80:88" x14ac:dyDescent="0.15">
      <c r="CB557" s="19" t="s">
        <v>7895</v>
      </c>
      <c r="CC557" s="22">
        <v>5.0999999999999996</v>
      </c>
      <c r="CI557" s="19" t="s">
        <v>996</v>
      </c>
      <c r="CJ557" s="22">
        <v>6.4</v>
      </c>
    </row>
    <row r="558" spans="80:88" x14ac:dyDescent="0.15">
      <c r="CB558" s="19" t="s">
        <v>5131</v>
      </c>
      <c r="CC558" s="22">
        <v>5.0999999999999996</v>
      </c>
      <c r="CI558" s="19" t="s">
        <v>3380</v>
      </c>
      <c r="CJ558" s="22">
        <v>6.4</v>
      </c>
    </row>
    <row r="559" spans="80:88" x14ac:dyDescent="0.15">
      <c r="CB559" s="19" t="s">
        <v>8620</v>
      </c>
      <c r="CC559" s="22">
        <v>5.0999999999999996</v>
      </c>
      <c r="CI559" s="19" t="s">
        <v>7007</v>
      </c>
      <c r="CJ559" s="22">
        <v>6.4333333333333336</v>
      </c>
    </row>
    <row r="560" spans="80:88" x14ac:dyDescent="0.15">
      <c r="CB560" s="19" t="s">
        <v>568</v>
      </c>
      <c r="CC560" s="22">
        <v>5.0999999999999996</v>
      </c>
      <c r="CI560" s="19" t="s">
        <v>7327</v>
      </c>
      <c r="CJ560" s="22">
        <v>6.4333333333333336</v>
      </c>
    </row>
    <row r="561" spans="80:88" x14ac:dyDescent="0.15">
      <c r="CB561" s="19" t="s">
        <v>1643</v>
      </c>
      <c r="CC561" s="22">
        <v>5.0999999999999996</v>
      </c>
      <c r="CI561" s="19" t="s">
        <v>6669</v>
      </c>
      <c r="CJ561" s="22">
        <v>6.4333333333333336</v>
      </c>
    </row>
    <row r="562" spans="80:88" x14ac:dyDescent="0.15">
      <c r="CB562" s="19" t="s">
        <v>2774</v>
      </c>
      <c r="CC562" s="22">
        <v>5.0999999999999996</v>
      </c>
      <c r="CI562" s="19" t="s">
        <v>212</v>
      </c>
      <c r="CJ562" s="22">
        <v>6.4333333333333336</v>
      </c>
    </row>
    <row r="563" spans="80:88" x14ac:dyDescent="0.15">
      <c r="CB563" s="19" t="s">
        <v>5828</v>
      </c>
      <c r="CC563" s="22">
        <v>5.0666666666666664</v>
      </c>
      <c r="CI563" s="19" t="s">
        <v>5722</v>
      </c>
      <c r="CJ563" s="22">
        <v>6.4333333333333336</v>
      </c>
    </row>
    <row r="564" spans="80:88" x14ac:dyDescent="0.15">
      <c r="CB564" s="19" t="s">
        <v>8172</v>
      </c>
      <c r="CC564" s="22">
        <v>5.0666666666666664</v>
      </c>
      <c r="CI564" s="19" t="s">
        <v>4130</v>
      </c>
      <c r="CJ564" s="22">
        <v>6.4333333333333336</v>
      </c>
    </row>
    <row r="565" spans="80:88" x14ac:dyDescent="0.15">
      <c r="CB565" s="19" t="s">
        <v>5594</v>
      </c>
      <c r="CC565" s="22">
        <v>5.0666666666666664</v>
      </c>
      <c r="CI565" s="19" t="s">
        <v>7745</v>
      </c>
      <c r="CJ565" s="22">
        <v>6.4333333333333336</v>
      </c>
    </row>
    <row r="566" spans="80:88" x14ac:dyDescent="0.15">
      <c r="CB566" s="19" t="s">
        <v>8352</v>
      </c>
      <c r="CC566" s="22">
        <v>5.0666666666666664</v>
      </c>
      <c r="CI566" s="19" t="s">
        <v>6339</v>
      </c>
      <c r="CJ566" s="22">
        <v>6.4333333333333336</v>
      </c>
    </row>
    <row r="567" spans="80:88" x14ac:dyDescent="0.15">
      <c r="CB567" s="19" t="s">
        <v>5725</v>
      </c>
      <c r="CC567" s="22">
        <v>5.0666666666666664</v>
      </c>
      <c r="CI567" s="19" t="s">
        <v>4659</v>
      </c>
      <c r="CJ567" s="22">
        <v>6.4333333333333336</v>
      </c>
    </row>
    <row r="568" spans="80:88" x14ac:dyDescent="0.15">
      <c r="CB568" s="19" t="s">
        <v>2540</v>
      </c>
      <c r="CC568" s="22">
        <v>5.0666666666666664</v>
      </c>
      <c r="CI568" s="19" t="s">
        <v>4050</v>
      </c>
      <c r="CJ568" s="22">
        <v>6.4333333333333336</v>
      </c>
    </row>
    <row r="569" spans="80:88" x14ac:dyDescent="0.15">
      <c r="CB569" s="19" t="s">
        <v>4385</v>
      </c>
      <c r="CC569" s="22">
        <v>5.0666666666666664</v>
      </c>
      <c r="CI569" s="19" t="s">
        <v>7930</v>
      </c>
      <c r="CJ569" s="22">
        <v>6.4333333333333336</v>
      </c>
    </row>
    <row r="570" spans="80:88" x14ac:dyDescent="0.15">
      <c r="CB570" s="19" t="s">
        <v>4152</v>
      </c>
      <c r="CC570" s="22">
        <v>5.0666666666666664</v>
      </c>
      <c r="CI570" s="19" t="s">
        <v>4730</v>
      </c>
      <c r="CJ570" s="22">
        <v>6.4333333333333336</v>
      </c>
    </row>
    <row r="571" spans="80:88" x14ac:dyDescent="0.15">
      <c r="CB571" s="19" t="s">
        <v>1388</v>
      </c>
      <c r="CC571" s="22">
        <v>5.0666666666666664</v>
      </c>
      <c r="CI571" s="19" t="s">
        <v>4279</v>
      </c>
      <c r="CJ571" s="22">
        <v>6.4666666666666668</v>
      </c>
    </row>
    <row r="572" spans="80:88" x14ac:dyDescent="0.15">
      <c r="CB572" s="19" t="s">
        <v>7789</v>
      </c>
      <c r="CC572" s="22">
        <v>5.0666666666666664</v>
      </c>
      <c r="CI572" s="19" t="s">
        <v>4198</v>
      </c>
      <c r="CJ572" s="22">
        <v>6.4666666666666668</v>
      </c>
    </row>
    <row r="573" spans="80:88" x14ac:dyDescent="0.15">
      <c r="CB573" s="19" t="s">
        <v>5101</v>
      </c>
      <c r="CC573" s="22">
        <v>5.0333333333333332</v>
      </c>
      <c r="CI573" s="19" t="s">
        <v>6722</v>
      </c>
      <c r="CJ573" s="22">
        <v>6.4666666666666668</v>
      </c>
    </row>
    <row r="574" spans="80:88" x14ac:dyDescent="0.15">
      <c r="CB574" s="19" t="s">
        <v>3030</v>
      </c>
      <c r="CC574" s="22">
        <v>5.0333333333333332</v>
      </c>
      <c r="CI574" s="19" t="s">
        <v>8220</v>
      </c>
      <c r="CJ574" s="22">
        <v>6.4666666666666668</v>
      </c>
    </row>
    <row r="575" spans="80:88" x14ac:dyDescent="0.15">
      <c r="CB575" s="19" t="s">
        <v>2176</v>
      </c>
      <c r="CC575" s="22">
        <v>5.0333333333333332</v>
      </c>
      <c r="CI575" s="19" t="s">
        <v>6463</v>
      </c>
      <c r="CJ575" s="22">
        <v>6.4666666666666668</v>
      </c>
    </row>
    <row r="576" spans="80:88" x14ac:dyDescent="0.15">
      <c r="CB576" s="19" t="s">
        <v>6319</v>
      </c>
      <c r="CC576" s="22">
        <v>5.0333333333333332</v>
      </c>
      <c r="CI576" s="19" t="s">
        <v>3419</v>
      </c>
      <c r="CJ576" s="22">
        <v>6.4666666666666668</v>
      </c>
    </row>
    <row r="577" spans="80:88" x14ac:dyDescent="0.15">
      <c r="CB577" s="19" t="s">
        <v>4939</v>
      </c>
      <c r="CC577" s="22">
        <v>5.0333333333333332</v>
      </c>
      <c r="CI577" s="19" t="s">
        <v>3015</v>
      </c>
      <c r="CJ577" s="22">
        <v>6.5</v>
      </c>
    </row>
    <row r="578" spans="80:88" x14ac:dyDescent="0.15">
      <c r="CB578" s="19" t="s">
        <v>6354</v>
      </c>
      <c r="CC578" s="22">
        <v>5</v>
      </c>
      <c r="CI578" s="19" t="s">
        <v>4360</v>
      </c>
      <c r="CJ578" s="22">
        <v>6.5</v>
      </c>
    </row>
    <row r="579" spans="80:88" x14ac:dyDescent="0.15">
      <c r="CB579" s="19" t="s">
        <v>1699</v>
      </c>
      <c r="CC579" s="22">
        <v>5</v>
      </c>
      <c r="CI579" s="19" t="s">
        <v>7778</v>
      </c>
      <c r="CJ579" s="22">
        <v>6.5</v>
      </c>
    </row>
    <row r="580" spans="80:88" x14ac:dyDescent="0.15">
      <c r="CB580" s="19" t="s">
        <v>7769</v>
      </c>
      <c r="CC580" s="22">
        <v>5</v>
      </c>
      <c r="CI580" s="19" t="s">
        <v>5778</v>
      </c>
      <c r="CJ580" s="22">
        <v>6.5333333333333332</v>
      </c>
    </row>
    <row r="581" spans="80:88" x14ac:dyDescent="0.15">
      <c r="CB581" s="19" t="s">
        <v>4138</v>
      </c>
      <c r="CC581" s="22">
        <v>5</v>
      </c>
      <c r="CI581" s="19" t="s">
        <v>6709</v>
      </c>
      <c r="CJ581" s="22">
        <v>6.5333333333333332</v>
      </c>
    </row>
    <row r="582" spans="80:88" x14ac:dyDescent="0.15">
      <c r="CB582" s="19" t="s">
        <v>5962</v>
      </c>
      <c r="CC582" s="22">
        <v>4.9666666666666668</v>
      </c>
      <c r="CI582" s="19" t="s">
        <v>1518</v>
      </c>
      <c r="CJ582" s="22">
        <v>6.5333333333333332</v>
      </c>
    </row>
    <row r="583" spans="80:88" x14ac:dyDescent="0.15">
      <c r="CB583" s="19" t="s">
        <v>960</v>
      </c>
      <c r="CC583" s="22">
        <v>4.9666666666666668</v>
      </c>
      <c r="CI583" s="19" t="s">
        <v>548</v>
      </c>
      <c r="CJ583" s="22">
        <v>6.5333333333333332</v>
      </c>
    </row>
    <row r="584" spans="80:88" x14ac:dyDescent="0.15">
      <c r="CB584" s="19" t="s">
        <v>6697</v>
      </c>
      <c r="CC584" s="22">
        <v>4.9666666666666668</v>
      </c>
      <c r="CI584" s="19" t="s">
        <v>5139</v>
      </c>
      <c r="CJ584" s="22">
        <v>6.5333333333333332</v>
      </c>
    </row>
    <row r="585" spans="80:88" x14ac:dyDescent="0.15">
      <c r="CB585" s="19" t="s">
        <v>8313</v>
      </c>
      <c r="CC585" s="22">
        <v>4.9666666666666668</v>
      </c>
      <c r="CI585" s="19" t="s">
        <v>1997</v>
      </c>
      <c r="CJ585" s="22">
        <v>6.5333333333333332</v>
      </c>
    </row>
    <row r="586" spans="80:88" x14ac:dyDescent="0.15">
      <c r="CB586" s="19" t="s">
        <v>732</v>
      </c>
      <c r="CC586" s="22">
        <v>4.9666666666666668</v>
      </c>
      <c r="CI586" s="19" t="s">
        <v>1900</v>
      </c>
      <c r="CJ586" s="22">
        <v>6.5333333333333332</v>
      </c>
    </row>
    <row r="587" spans="80:88" x14ac:dyDescent="0.15">
      <c r="CB587" s="19" t="s">
        <v>5648</v>
      </c>
      <c r="CC587" s="22">
        <v>4.9333333333333336</v>
      </c>
      <c r="CI587" s="19" t="s">
        <v>4944</v>
      </c>
      <c r="CJ587" s="22">
        <v>6.5666666666666664</v>
      </c>
    </row>
    <row r="588" spans="80:88" x14ac:dyDescent="0.15">
      <c r="CB588" s="19" t="s">
        <v>4439</v>
      </c>
      <c r="CC588" s="22">
        <v>4.9333333333333336</v>
      </c>
      <c r="CI588" s="19" t="s">
        <v>608</v>
      </c>
      <c r="CJ588" s="22">
        <v>6.5666666666666664</v>
      </c>
    </row>
    <row r="589" spans="80:88" x14ac:dyDescent="0.15">
      <c r="CB589" s="19" t="s">
        <v>6256</v>
      </c>
      <c r="CC589" s="22">
        <v>4.9333333333333336</v>
      </c>
      <c r="CI589" s="19" t="s">
        <v>556</v>
      </c>
      <c r="CJ589" s="22">
        <v>6.5666666666666664</v>
      </c>
    </row>
    <row r="590" spans="80:88" x14ac:dyDescent="0.15">
      <c r="CB590" s="19" t="s">
        <v>5796</v>
      </c>
      <c r="CC590" s="22">
        <v>4.9333333333333336</v>
      </c>
      <c r="CI590" s="19" t="s">
        <v>1628</v>
      </c>
      <c r="CJ590" s="22">
        <v>6.5666666666666664</v>
      </c>
    </row>
    <row r="591" spans="80:88" x14ac:dyDescent="0.15">
      <c r="CB591" s="19" t="s">
        <v>4446</v>
      </c>
      <c r="CC591" s="22">
        <v>4.9333333333333336</v>
      </c>
      <c r="CI591" s="19" t="s">
        <v>5087</v>
      </c>
      <c r="CJ591" s="22">
        <v>6.5666666666666664</v>
      </c>
    </row>
    <row r="592" spans="80:88" x14ac:dyDescent="0.15">
      <c r="CB592" s="19" t="s">
        <v>408</v>
      </c>
      <c r="CC592" s="22">
        <v>4.9333333333333336</v>
      </c>
      <c r="CI592" s="19" t="s">
        <v>1803</v>
      </c>
      <c r="CJ592" s="22">
        <v>6.6</v>
      </c>
    </row>
    <row r="593" spans="80:88" x14ac:dyDescent="0.15">
      <c r="CB593" s="19" t="s">
        <v>5056</v>
      </c>
      <c r="CC593" s="22">
        <v>4.9333333333333336</v>
      </c>
      <c r="CI593" s="19" t="s">
        <v>4779</v>
      </c>
      <c r="CJ593" s="22">
        <v>6.6</v>
      </c>
    </row>
    <row r="594" spans="80:88" x14ac:dyDescent="0.15">
      <c r="CB594" s="19" t="s">
        <v>2918</v>
      </c>
      <c r="CC594" s="22">
        <v>4.9333333333333336</v>
      </c>
      <c r="CI594" s="19" t="s">
        <v>6608</v>
      </c>
      <c r="CJ594" s="22">
        <v>6.6</v>
      </c>
    </row>
    <row r="595" spans="80:88" x14ac:dyDescent="0.15">
      <c r="CB595" s="19" t="s">
        <v>8797</v>
      </c>
      <c r="CC595" s="22">
        <v>4.92</v>
      </c>
      <c r="CI595" s="19" t="s">
        <v>4892</v>
      </c>
      <c r="CJ595" s="22">
        <v>6.6</v>
      </c>
    </row>
    <row r="596" spans="80:88" x14ac:dyDescent="0.15">
      <c r="CB596" s="19" t="s">
        <v>8807</v>
      </c>
      <c r="CC596" s="22">
        <v>4.92</v>
      </c>
      <c r="CI596" s="19" t="s">
        <v>4600</v>
      </c>
      <c r="CJ596" s="22">
        <v>6.6</v>
      </c>
    </row>
    <row r="597" spans="80:88" x14ac:dyDescent="0.15">
      <c r="CB597" s="19" t="s">
        <v>5184</v>
      </c>
      <c r="CC597" s="22">
        <v>4.9000000000000004</v>
      </c>
      <c r="CI597" s="19" t="s">
        <v>5143</v>
      </c>
      <c r="CJ597" s="22">
        <v>6.6</v>
      </c>
    </row>
    <row r="598" spans="80:88" x14ac:dyDescent="0.15">
      <c r="CB598" s="19" t="s">
        <v>5217</v>
      </c>
      <c r="CC598" s="22">
        <v>4.9000000000000004</v>
      </c>
      <c r="CI598" s="19" t="s">
        <v>7757</v>
      </c>
      <c r="CJ598" s="22">
        <v>6.6333333333333337</v>
      </c>
    </row>
    <row r="599" spans="80:88" x14ac:dyDescent="0.15">
      <c r="CB599" s="19" t="s">
        <v>7467</v>
      </c>
      <c r="CC599" s="22">
        <v>4.9000000000000004</v>
      </c>
      <c r="CI599" s="19" t="s">
        <v>1818</v>
      </c>
      <c r="CJ599" s="22">
        <v>6.6333333333333337</v>
      </c>
    </row>
    <row r="600" spans="80:88" x14ac:dyDescent="0.15">
      <c r="CB600" s="19" t="s">
        <v>8560</v>
      </c>
      <c r="CC600" s="22">
        <v>4.8666666666666663</v>
      </c>
      <c r="CI600" s="19" t="s">
        <v>6996</v>
      </c>
      <c r="CJ600" s="22">
        <v>6.6333333333333337</v>
      </c>
    </row>
    <row r="601" spans="80:88" x14ac:dyDescent="0.15">
      <c r="CB601" s="19" t="s">
        <v>4920</v>
      </c>
      <c r="CC601" s="22">
        <v>4.8666666666666663</v>
      </c>
      <c r="CI601" s="19" t="s">
        <v>4483</v>
      </c>
      <c r="CJ601" s="22">
        <v>6.6333333333333337</v>
      </c>
    </row>
    <row r="602" spans="80:88" x14ac:dyDescent="0.15">
      <c r="CB602" s="19" t="s">
        <v>1451</v>
      </c>
      <c r="CC602" s="22">
        <v>4.8666666666666663</v>
      </c>
      <c r="CI602" s="19" t="s">
        <v>1522</v>
      </c>
      <c r="CJ602" s="22">
        <v>6.666666666666667</v>
      </c>
    </row>
    <row r="603" spans="80:88" x14ac:dyDescent="0.15">
      <c r="CB603" s="19" t="s">
        <v>3968</v>
      </c>
      <c r="CC603" s="22">
        <v>4.8666666666666663</v>
      </c>
      <c r="CI603" s="19" t="s">
        <v>1240</v>
      </c>
      <c r="CJ603" s="22">
        <v>6.666666666666667</v>
      </c>
    </row>
    <row r="604" spans="80:88" x14ac:dyDescent="0.15">
      <c r="CB604" s="19" t="s">
        <v>3077</v>
      </c>
      <c r="CC604" s="22">
        <v>4.8666666666666663</v>
      </c>
      <c r="CI604" s="19" t="s">
        <v>1538</v>
      </c>
      <c r="CJ604" s="22">
        <v>6.666666666666667</v>
      </c>
    </row>
    <row r="605" spans="80:88" x14ac:dyDescent="0.15">
      <c r="CB605" s="19" t="s">
        <v>7515</v>
      </c>
      <c r="CC605" s="22">
        <v>4.8666666666666663</v>
      </c>
      <c r="CI605" s="19" t="s">
        <v>1542</v>
      </c>
      <c r="CJ605" s="22">
        <v>6.666666666666667</v>
      </c>
    </row>
    <row r="606" spans="80:88" x14ac:dyDescent="0.15">
      <c r="CB606" s="19" t="s">
        <v>719</v>
      </c>
      <c r="CC606" s="22">
        <v>4.8666666666666663</v>
      </c>
      <c r="CI606" s="19" t="s">
        <v>1520</v>
      </c>
      <c r="CJ606" s="22">
        <v>6.666666666666667</v>
      </c>
    </row>
    <row r="607" spans="80:88" x14ac:dyDescent="0.15">
      <c r="CB607" s="19" t="s">
        <v>8725</v>
      </c>
      <c r="CC607" s="22">
        <v>4.833333333333333</v>
      </c>
      <c r="CI607" s="19" t="s">
        <v>7162</v>
      </c>
      <c r="CJ607" s="22">
        <v>6.666666666666667</v>
      </c>
    </row>
    <row r="608" spans="80:88" x14ac:dyDescent="0.15">
      <c r="CB608" s="19" t="s">
        <v>3824</v>
      </c>
      <c r="CC608" s="22">
        <v>4.833333333333333</v>
      </c>
      <c r="CI608" s="19" t="s">
        <v>3805</v>
      </c>
      <c r="CJ608" s="22">
        <v>6.666666666666667</v>
      </c>
    </row>
    <row r="609" spans="80:88" x14ac:dyDescent="0.15">
      <c r="CB609" s="19" t="s">
        <v>5051</v>
      </c>
      <c r="CC609" s="22">
        <v>4.833333333333333</v>
      </c>
      <c r="CI609" s="19" t="s">
        <v>8268</v>
      </c>
      <c r="CJ609" s="22">
        <v>6.666666666666667</v>
      </c>
    </row>
    <row r="610" spans="80:88" x14ac:dyDescent="0.15">
      <c r="CB610" s="19" t="s">
        <v>3882</v>
      </c>
      <c r="CC610" s="22">
        <v>4.833333333333333</v>
      </c>
      <c r="CI610" s="19" t="s">
        <v>3283</v>
      </c>
      <c r="CJ610" s="22">
        <v>6.7</v>
      </c>
    </row>
    <row r="611" spans="80:88" x14ac:dyDescent="0.15">
      <c r="CB611" s="19" t="s">
        <v>3798</v>
      </c>
      <c r="CC611" s="22">
        <v>4.833333333333333</v>
      </c>
      <c r="CI611" s="19" t="s">
        <v>4624</v>
      </c>
      <c r="CJ611" s="22">
        <v>6.7</v>
      </c>
    </row>
    <row r="612" spans="80:88" x14ac:dyDescent="0.15">
      <c r="CB612" s="19" t="s">
        <v>6226</v>
      </c>
      <c r="CC612" s="22">
        <v>4.833333333333333</v>
      </c>
      <c r="CI612" s="19" t="s">
        <v>3597</v>
      </c>
      <c r="CJ612" s="22">
        <v>6.7</v>
      </c>
    </row>
    <row r="613" spans="80:88" x14ac:dyDescent="0.15">
      <c r="CB613" s="19" t="s">
        <v>5912</v>
      </c>
      <c r="CC613" s="22">
        <v>4.8</v>
      </c>
      <c r="CI613" s="19" t="s">
        <v>2012</v>
      </c>
      <c r="CJ613" s="22">
        <v>6.7</v>
      </c>
    </row>
    <row r="614" spans="80:88" x14ac:dyDescent="0.15">
      <c r="CB614" s="19" t="s">
        <v>7410</v>
      </c>
      <c r="CC614" s="22">
        <v>4.8</v>
      </c>
      <c r="CI614" s="19" t="s">
        <v>7853</v>
      </c>
      <c r="CJ614" s="22">
        <v>6.7</v>
      </c>
    </row>
    <row r="615" spans="80:88" x14ac:dyDescent="0.15">
      <c r="CB615" s="19" t="s">
        <v>3669</v>
      </c>
      <c r="CC615" s="22">
        <v>4.8</v>
      </c>
      <c r="CI615" s="19" t="s">
        <v>1314</v>
      </c>
      <c r="CJ615" s="22">
        <v>6.7333333333333334</v>
      </c>
    </row>
    <row r="616" spans="80:88" x14ac:dyDescent="0.15">
      <c r="CB616" s="19" t="s">
        <v>1324</v>
      </c>
      <c r="CC616" s="22">
        <v>4.8</v>
      </c>
      <c r="CI616" s="19" t="s">
        <v>450</v>
      </c>
      <c r="CJ616" s="22">
        <v>6.7333333333333334</v>
      </c>
    </row>
    <row r="617" spans="80:88" x14ac:dyDescent="0.15">
      <c r="CB617" s="19" t="s">
        <v>6241</v>
      </c>
      <c r="CC617" s="22">
        <v>4.8</v>
      </c>
      <c r="CI617" s="19" t="s">
        <v>5971</v>
      </c>
      <c r="CJ617" s="22">
        <v>6.7333333333333334</v>
      </c>
    </row>
    <row r="618" spans="80:88" x14ac:dyDescent="0.15">
      <c r="CB618" s="19" t="s">
        <v>2976</v>
      </c>
      <c r="CC618" s="22">
        <v>4.8</v>
      </c>
      <c r="CI618" s="19" t="s">
        <v>1517</v>
      </c>
      <c r="CJ618" s="22">
        <v>6.7333333333333334</v>
      </c>
    </row>
    <row r="619" spans="80:88" x14ac:dyDescent="0.15">
      <c r="CB619" s="19" t="s">
        <v>84</v>
      </c>
      <c r="CC619" s="22">
        <v>4.8</v>
      </c>
      <c r="CI619" s="19" t="s">
        <v>1176</v>
      </c>
      <c r="CJ619" s="22">
        <v>6.7333333333333334</v>
      </c>
    </row>
    <row r="620" spans="80:88" x14ac:dyDescent="0.15">
      <c r="CB620" s="19" t="s">
        <v>3499</v>
      </c>
      <c r="CC620" s="22">
        <v>4.8</v>
      </c>
      <c r="CI620" s="19" t="s">
        <v>2517</v>
      </c>
      <c r="CJ620" s="22">
        <v>6.7333333333333334</v>
      </c>
    </row>
    <row r="621" spans="80:88" x14ac:dyDescent="0.15">
      <c r="CB621" s="19" t="s">
        <v>7618</v>
      </c>
      <c r="CC621" s="22">
        <v>4.8</v>
      </c>
      <c r="CI621" s="19" t="s">
        <v>5724</v>
      </c>
      <c r="CJ621" s="22">
        <v>6.7333333333333334</v>
      </c>
    </row>
    <row r="622" spans="80:88" x14ac:dyDescent="0.15">
      <c r="CB622" s="19" t="s">
        <v>7540</v>
      </c>
      <c r="CC622" s="22">
        <v>4.7666666666666666</v>
      </c>
      <c r="CI622" s="19" t="s">
        <v>5847</v>
      </c>
      <c r="CJ622" s="22">
        <v>6.7333333333333334</v>
      </c>
    </row>
    <row r="623" spans="80:88" x14ac:dyDescent="0.15">
      <c r="CB623" s="19" t="s">
        <v>585</v>
      </c>
      <c r="CC623" s="22">
        <v>4.7666666666666666</v>
      </c>
      <c r="CI623" s="19" t="s">
        <v>2625</v>
      </c>
      <c r="CJ623" s="22">
        <v>6.7333333333333334</v>
      </c>
    </row>
    <row r="624" spans="80:88" x14ac:dyDescent="0.15">
      <c r="CB624" s="19" t="s">
        <v>7478</v>
      </c>
      <c r="CC624" s="22">
        <v>4.7666666666666666</v>
      </c>
      <c r="CI624" s="19" t="s">
        <v>1355</v>
      </c>
      <c r="CJ624" s="22">
        <v>6.7333333333333334</v>
      </c>
    </row>
    <row r="625" spans="80:88" x14ac:dyDescent="0.15">
      <c r="CB625" s="19" t="s">
        <v>877</v>
      </c>
      <c r="CC625" s="22">
        <v>4.7666666666666666</v>
      </c>
      <c r="CI625" s="19" t="s">
        <v>1464</v>
      </c>
      <c r="CJ625" s="22">
        <v>6.7666666666666666</v>
      </c>
    </row>
    <row r="626" spans="80:88" x14ac:dyDescent="0.15">
      <c r="CB626" s="19" t="s">
        <v>1858</v>
      </c>
      <c r="CC626" s="22">
        <v>4.7666666666666666</v>
      </c>
      <c r="CI626" s="19" t="s">
        <v>1164</v>
      </c>
      <c r="CJ626" s="22">
        <v>6.7666666666666666</v>
      </c>
    </row>
    <row r="627" spans="80:88" x14ac:dyDescent="0.15">
      <c r="CB627" s="19" t="s">
        <v>689</v>
      </c>
      <c r="CC627" s="22">
        <v>4.7333333333333334</v>
      </c>
      <c r="CI627" s="19" t="s">
        <v>2638</v>
      </c>
      <c r="CJ627" s="22">
        <v>6.7666666666666666</v>
      </c>
    </row>
    <row r="628" spans="80:88" x14ac:dyDescent="0.15">
      <c r="CB628" s="19" t="s">
        <v>6639</v>
      </c>
      <c r="CC628" s="22">
        <v>4.7333333333333334</v>
      </c>
      <c r="CI628" s="19" t="s">
        <v>5082</v>
      </c>
      <c r="CJ628" s="22">
        <v>6.7666666666666666</v>
      </c>
    </row>
    <row r="629" spans="80:88" x14ac:dyDescent="0.15">
      <c r="CB629" s="19" t="s">
        <v>660</v>
      </c>
      <c r="CC629" s="22">
        <v>4.7333333333333334</v>
      </c>
      <c r="CI629" s="19" t="s">
        <v>282</v>
      </c>
      <c r="CJ629" s="22">
        <v>6.8</v>
      </c>
    </row>
    <row r="630" spans="80:88" x14ac:dyDescent="0.15">
      <c r="CB630" s="19" t="s">
        <v>5106</v>
      </c>
      <c r="CC630" s="22">
        <v>4.7333333333333334</v>
      </c>
      <c r="CI630" s="19" t="s">
        <v>6414</v>
      </c>
      <c r="CJ630" s="22">
        <v>6.8</v>
      </c>
    </row>
    <row r="631" spans="80:88" x14ac:dyDescent="0.15">
      <c r="CB631" s="19" t="s">
        <v>5614</v>
      </c>
      <c r="CC631" s="22">
        <v>4.7333333333333334</v>
      </c>
      <c r="CI631" s="19" t="s">
        <v>222</v>
      </c>
      <c r="CJ631" s="22">
        <v>6.8</v>
      </c>
    </row>
    <row r="632" spans="80:88" x14ac:dyDescent="0.15">
      <c r="CB632" s="19" t="s">
        <v>1985</v>
      </c>
      <c r="CC632" s="22">
        <v>4.7</v>
      </c>
      <c r="CI632" s="19" t="s">
        <v>8295</v>
      </c>
      <c r="CJ632" s="22">
        <v>6.8</v>
      </c>
    </row>
    <row r="633" spans="80:88" x14ac:dyDescent="0.15">
      <c r="CB633" s="19" t="s">
        <v>4902</v>
      </c>
      <c r="CC633" s="22">
        <v>4.7</v>
      </c>
      <c r="CI633" s="19" t="s">
        <v>3521</v>
      </c>
      <c r="CJ633" s="22">
        <v>6.8</v>
      </c>
    </row>
    <row r="634" spans="80:88" x14ac:dyDescent="0.15">
      <c r="CB634" s="19" t="s">
        <v>6211</v>
      </c>
      <c r="CC634" s="22">
        <v>4.7</v>
      </c>
      <c r="CI634" s="19" t="s">
        <v>4489</v>
      </c>
      <c r="CJ634" s="22">
        <v>6.833333333333333</v>
      </c>
    </row>
    <row r="635" spans="80:88" x14ac:dyDescent="0.15">
      <c r="CB635" s="19" t="s">
        <v>5360</v>
      </c>
      <c r="CC635" s="22">
        <v>4.7</v>
      </c>
      <c r="CI635" s="19" t="s">
        <v>1567</v>
      </c>
      <c r="CJ635" s="22">
        <v>6.833333333333333</v>
      </c>
    </row>
    <row r="636" spans="80:88" x14ac:dyDescent="0.15">
      <c r="CB636" s="19" t="s">
        <v>6305</v>
      </c>
      <c r="CC636" s="22">
        <v>4.7</v>
      </c>
      <c r="CI636" s="19" t="s">
        <v>6560</v>
      </c>
      <c r="CJ636" s="22">
        <v>6.833333333333333</v>
      </c>
    </row>
    <row r="637" spans="80:88" x14ac:dyDescent="0.15">
      <c r="CB637" s="19" t="s">
        <v>5618</v>
      </c>
      <c r="CC637" s="22">
        <v>4.68</v>
      </c>
      <c r="CI637" s="19" t="s">
        <v>7225</v>
      </c>
      <c r="CJ637" s="22">
        <v>6.833333333333333</v>
      </c>
    </row>
    <row r="638" spans="80:88" x14ac:dyDescent="0.15">
      <c r="CB638" s="19" t="s">
        <v>8775</v>
      </c>
      <c r="CC638" s="22">
        <v>4.666666666666667</v>
      </c>
      <c r="CI638" s="19" t="s">
        <v>4909</v>
      </c>
      <c r="CJ638" s="22">
        <v>6.833333333333333</v>
      </c>
    </row>
    <row r="639" spans="80:88" x14ac:dyDescent="0.15">
      <c r="CB639" s="19" t="s">
        <v>34</v>
      </c>
      <c r="CC639" s="22">
        <v>4.666666666666667</v>
      </c>
      <c r="CI639" s="19" t="s">
        <v>4845</v>
      </c>
      <c r="CJ639" s="22">
        <v>6.8666666666666663</v>
      </c>
    </row>
    <row r="640" spans="80:88" x14ac:dyDescent="0.15">
      <c r="CB640" s="19" t="s">
        <v>3815</v>
      </c>
      <c r="CC640" s="22">
        <v>4.666666666666667</v>
      </c>
      <c r="CI640" s="19" t="s">
        <v>2462</v>
      </c>
      <c r="CJ640" s="22">
        <v>6.8666666666666663</v>
      </c>
    </row>
    <row r="641" spans="80:88" x14ac:dyDescent="0.15">
      <c r="CB641" s="19" t="s">
        <v>101</v>
      </c>
      <c r="CC641" s="22">
        <v>4.666666666666667</v>
      </c>
      <c r="CI641" s="19" t="s">
        <v>7150</v>
      </c>
      <c r="CJ641" s="22">
        <v>6.8666666666666663</v>
      </c>
    </row>
    <row r="642" spans="80:88" x14ac:dyDescent="0.15">
      <c r="CB642" s="19" t="s">
        <v>1435</v>
      </c>
      <c r="CC642" s="22">
        <v>4.666666666666667</v>
      </c>
      <c r="CI642" s="19" t="s">
        <v>65</v>
      </c>
      <c r="CJ642" s="22">
        <v>6.8666666666666663</v>
      </c>
    </row>
    <row r="643" spans="80:88" x14ac:dyDescent="0.15">
      <c r="CB643" s="19" t="s">
        <v>6292</v>
      </c>
      <c r="CC643" s="22">
        <v>4.666666666666667</v>
      </c>
      <c r="CI643" s="19" t="s">
        <v>2080</v>
      </c>
      <c r="CJ643" s="22">
        <v>6.8833333333333337</v>
      </c>
    </row>
    <row r="644" spans="80:88" x14ac:dyDescent="0.15">
      <c r="CB644" s="19" t="s">
        <v>6491</v>
      </c>
      <c r="CC644" s="22">
        <v>4.6333333333333337</v>
      </c>
      <c r="CI644" s="19" t="s">
        <v>1956</v>
      </c>
      <c r="CJ644" s="22">
        <v>6.9</v>
      </c>
    </row>
    <row r="645" spans="80:88" x14ac:dyDescent="0.15">
      <c r="CB645" s="19" t="s">
        <v>6121</v>
      </c>
      <c r="CC645" s="22">
        <v>4.6333333333333337</v>
      </c>
      <c r="CI645" s="19" t="s">
        <v>4691</v>
      </c>
      <c r="CJ645" s="22">
        <v>6.9</v>
      </c>
    </row>
    <row r="646" spans="80:88" x14ac:dyDescent="0.15">
      <c r="CB646" s="19" t="s">
        <v>4492</v>
      </c>
      <c r="CC646" s="22">
        <v>4.6333333333333337</v>
      </c>
      <c r="CI646" s="19" t="s">
        <v>199</v>
      </c>
      <c r="CJ646" s="22">
        <v>6.9</v>
      </c>
    </row>
    <row r="647" spans="80:88" x14ac:dyDescent="0.15">
      <c r="CB647" s="19" t="s">
        <v>7213</v>
      </c>
      <c r="CC647" s="22">
        <v>4.6333333333333337</v>
      </c>
      <c r="CI647" s="19" t="s">
        <v>2498</v>
      </c>
      <c r="CJ647" s="22">
        <v>6.9333333333333336</v>
      </c>
    </row>
    <row r="648" spans="80:88" x14ac:dyDescent="0.15">
      <c r="CB648" s="19" t="s">
        <v>739</v>
      </c>
      <c r="CC648" s="22">
        <v>4.6333333333333337</v>
      </c>
      <c r="CI648" s="19" t="s">
        <v>6819</v>
      </c>
      <c r="CJ648" s="22">
        <v>6.9666666666666668</v>
      </c>
    </row>
    <row r="649" spans="80:88" x14ac:dyDescent="0.15">
      <c r="CB649" s="19" t="s">
        <v>8201</v>
      </c>
      <c r="CC649" s="22">
        <v>4.6333333333333337</v>
      </c>
      <c r="CI649" s="19" t="s">
        <v>4476</v>
      </c>
      <c r="CJ649" s="22">
        <v>6.9666666666666668</v>
      </c>
    </row>
    <row r="650" spans="80:88" x14ac:dyDescent="0.15">
      <c r="CB650" s="19" t="s">
        <v>4931</v>
      </c>
      <c r="CC650" s="22">
        <v>4.6333333333333337</v>
      </c>
      <c r="CI650" s="19" t="s">
        <v>8153</v>
      </c>
      <c r="CJ650" s="22">
        <v>6.9666666666666668</v>
      </c>
    </row>
    <row r="651" spans="80:88" x14ac:dyDescent="0.15">
      <c r="CB651" s="19" t="s">
        <v>4872</v>
      </c>
      <c r="CC651" s="22">
        <v>4.5999999999999996</v>
      </c>
      <c r="CI651" s="19" t="s">
        <v>437</v>
      </c>
      <c r="CJ651" s="22">
        <v>6.9666666666666668</v>
      </c>
    </row>
    <row r="652" spans="80:88" x14ac:dyDescent="0.15">
      <c r="CB652" s="19" t="s">
        <v>7566</v>
      </c>
      <c r="CC652" s="22">
        <v>4.5999999999999996</v>
      </c>
      <c r="CI652" s="19" t="s">
        <v>1503</v>
      </c>
      <c r="CJ652" s="22">
        <v>7</v>
      </c>
    </row>
    <row r="653" spans="80:88" x14ac:dyDescent="0.15">
      <c r="CB653" s="19" t="s">
        <v>4502</v>
      </c>
      <c r="CC653" s="22">
        <v>4.5999999999999996</v>
      </c>
      <c r="CI653" s="19" t="s">
        <v>5259</v>
      </c>
      <c r="CJ653" s="22">
        <v>7</v>
      </c>
    </row>
    <row r="654" spans="80:88" x14ac:dyDescent="0.15">
      <c r="CB654" s="19" t="s">
        <v>2255</v>
      </c>
      <c r="CC654" s="22">
        <v>4.5999999999999996</v>
      </c>
      <c r="CI654" s="19" t="s">
        <v>1512</v>
      </c>
      <c r="CJ654" s="22">
        <v>7</v>
      </c>
    </row>
    <row r="655" spans="80:88" x14ac:dyDescent="0.15">
      <c r="CB655" s="19" t="s">
        <v>7177</v>
      </c>
      <c r="CC655" s="22">
        <v>4.5999999999999996</v>
      </c>
      <c r="CI655" s="19" t="s">
        <v>6857</v>
      </c>
      <c r="CJ655" s="22">
        <v>7</v>
      </c>
    </row>
    <row r="656" spans="80:88" x14ac:dyDescent="0.15">
      <c r="CB656" s="19" t="s">
        <v>5430</v>
      </c>
      <c r="CC656" s="22">
        <v>4.5666666666666664</v>
      </c>
      <c r="CI656" s="19" t="s">
        <v>3174</v>
      </c>
      <c r="CJ656" s="22">
        <v>7</v>
      </c>
    </row>
    <row r="657" spans="80:88" x14ac:dyDescent="0.15">
      <c r="CB657" s="19" t="s">
        <v>4679</v>
      </c>
      <c r="CC657" s="22">
        <v>4.5666666666666664</v>
      </c>
      <c r="CI657" s="19" t="s">
        <v>5070</v>
      </c>
      <c r="CJ657" s="22">
        <v>7</v>
      </c>
    </row>
    <row r="658" spans="80:88" x14ac:dyDescent="0.15">
      <c r="CB658" s="19" t="s">
        <v>2223</v>
      </c>
      <c r="CC658" s="22">
        <v>4.5666666666666664</v>
      </c>
      <c r="CI658" s="19" t="s">
        <v>8639</v>
      </c>
      <c r="CJ658" s="22">
        <v>7</v>
      </c>
    </row>
    <row r="659" spans="80:88" x14ac:dyDescent="0.15">
      <c r="CB659" s="19" t="s">
        <v>5898</v>
      </c>
      <c r="CC659" s="22">
        <v>4.5333333333333332</v>
      </c>
      <c r="CI659" s="19" t="s">
        <v>4859</v>
      </c>
      <c r="CJ659" s="22">
        <v>7</v>
      </c>
    </row>
    <row r="660" spans="80:88" x14ac:dyDescent="0.15">
      <c r="CB660" s="19" t="s">
        <v>2867</v>
      </c>
      <c r="CC660" s="22">
        <v>4.5333333333333332</v>
      </c>
      <c r="CI660" s="19" t="s">
        <v>6060</v>
      </c>
      <c r="CJ660" s="22">
        <v>7</v>
      </c>
    </row>
    <row r="661" spans="80:88" x14ac:dyDescent="0.15">
      <c r="CB661" s="19" t="s">
        <v>4962</v>
      </c>
      <c r="CC661" s="22">
        <v>4.5333333333333332</v>
      </c>
      <c r="CI661" s="19" t="s">
        <v>4346</v>
      </c>
      <c r="CJ661" s="22">
        <v>7</v>
      </c>
    </row>
    <row r="662" spans="80:88" x14ac:dyDescent="0.15">
      <c r="CB662" s="19" t="s">
        <v>2053</v>
      </c>
      <c r="CC662" s="22">
        <v>4.5333333333333332</v>
      </c>
      <c r="CI662" s="19" t="s">
        <v>1346</v>
      </c>
      <c r="CJ662" s="22">
        <v>7</v>
      </c>
    </row>
    <row r="663" spans="80:88" x14ac:dyDescent="0.15">
      <c r="CB663" s="19" t="s">
        <v>5072</v>
      </c>
      <c r="CC663" s="22">
        <v>4.5333333333333332</v>
      </c>
      <c r="CI663" s="19" t="s">
        <v>5491</v>
      </c>
      <c r="CJ663" s="22">
        <v>7.0333333333333332</v>
      </c>
    </row>
    <row r="664" spans="80:88" x14ac:dyDescent="0.15">
      <c r="CB664" s="19" t="s">
        <v>126</v>
      </c>
      <c r="CC664" s="22">
        <v>4.5333333333333332</v>
      </c>
      <c r="CI664" s="19" t="s">
        <v>1377</v>
      </c>
      <c r="CJ664" s="22">
        <v>7.0333333333333332</v>
      </c>
    </row>
    <row r="665" spans="80:88" x14ac:dyDescent="0.15">
      <c r="CB665" s="19" t="s">
        <v>2169</v>
      </c>
      <c r="CC665" s="22">
        <v>4.5</v>
      </c>
      <c r="CI665" s="19" t="s">
        <v>7670</v>
      </c>
      <c r="CJ665" s="22">
        <v>7.0333333333333332</v>
      </c>
    </row>
    <row r="666" spans="80:88" x14ac:dyDescent="0.15">
      <c r="CB666" s="19" t="s">
        <v>4127</v>
      </c>
      <c r="CC666" s="22">
        <v>4.5</v>
      </c>
      <c r="CI666" s="19" t="s">
        <v>4635</v>
      </c>
      <c r="CJ666" s="22">
        <v>7.0333333333333332</v>
      </c>
    </row>
    <row r="667" spans="80:88" x14ac:dyDescent="0.15">
      <c r="CB667" s="19" t="s">
        <v>3130</v>
      </c>
      <c r="CC667" s="22">
        <v>4.5</v>
      </c>
      <c r="CI667" s="19" t="s">
        <v>4481</v>
      </c>
      <c r="CJ667" s="22">
        <v>7.0333333333333332</v>
      </c>
    </row>
    <row r="668" spans="80:88" x14ac:dyDescent="0.15">
      <c r="CB668" s="19" t="s">
        <v>4444</v>
      </c>
      <c r="CC668" s="22">
        <v>4.5</v>
      </c>
      <c r="CI668" s="19" t="s">
        <v>8564</v>
      </c>
      <c r="CJ668" s="22">
        <v>7.0333333333333332</v>
      </c>
    </row>
    <row r="669" spans="80:88" x14ac:dyDescent="0.15">
      <c r="CB669" s="19" t="s">
        <v>3711</v>
      </c>
      <c r="CC669" s="22">
        <v>4.5</v>
      </c>
      <c r="CI669" s="19" t="s">
        <v>7910</v>
      </c>
      <c r="CJ669" s="22">
        <v>7.0333333333333332</v>
      </c>
    </row>
    <row r="670" spans="80:88" x14ac:dyDescent="0.15">
      <c r="CB670" s="19" t="s">
        <v>4373</v>
      </c>
      <c r="CC670" s="22">
        <v>4.5</v>
      </c>
      <c r="CI670" s="19" t="s">
        <v>4134</v>
      </c>
      <c r="CJ670" s="22">
        <v>7.0666666666666664</v>
      </c>
    </row>
    <row r="671" spans="80:88" x14ac:dyDescent="0.15">
      <c r="CB671" s="19" t="s">
        <v>6036</v>
      </c>
      <c r="CC671" s="22">
        <v>4.5</v>
      </c>
      <c r="CI671" s="19" t="s">
        <v>7722</v>
      </c>
      <c r="CJ671" s="22">
        <v>7.0666666666666664</v>
      </c>
    </row>
    <row r="672" spans="80:88" x14ac:dyDescent="0.15">
      <c r="CB672" s="19" t="s">
        <v>7301</v>
      </c>
      <c r="CC672" s="22">
        <v>4.4666666666666668</v>
      </c>
      <c r="CI672" s="19" t="s">
        <v>7885</v>
      </c>
      <c r="CJ672" s="22">
        <v>7.0666666666666664</v>
      </c>
    </row>
    <row r="673" spans="80:88" x14ac:dyDescent="0.15">
      <c r="CB673" s="19" t="s">
        <v>5989</v>
      </c>
      <c r="CC673" s="22">
        <v>4.4666666666666668</v>
      </c>
      <c r="CI673" s="19" t="s">
        <v>1546</v>
      </c>
      <c r="CJ673" s="22">
        <v>7.1</v>
      </c>
    </row>
    <row r="674" spans="80:88" x14ac:dyDescent="0.15">
      <c r="CB674" s="19" t="s">
        <v>7642</v>
      </c>
      <c r="CC674" s="22">
        <v>4.4666666666666668</v>
      </c>
      <c r="CI674" s="19" t="s">
        <v>1729</v>
      </c>
      <c r="CJ674" s="22">
        <v>7.1</v>
      </c>
    </row>
    <row r="675" spans="80:88" x14ac:dyDescent="0.15">
      <c r="CB675" s="19" t="s">
        <v>7262</v>
      </c>
      <c r="CC675" s="22">
        <v>4.4666666666666668</v>
      </c>
      <c r="CI675" s="19" t="s">
        <v>1529</v>
      </c>
      <c r="CJ675" s="22">
        <v>7.1333333333333337</v>
      </c>
    </row>
    <row r="676" spans="80:88" x14ac:dyDescent="0.15">
      <c r="CB676" s="19" t="s">
        <v>156</v>
      </c>
      <c r="CC676" s="22">
        <v>4.4666666666666668</v>
      </c>
      <c r="CI676" s="19" t="s">
        <v>1714</v>
      </c>
      <c r="CJ676" s="22">
        <v>7.1333333333333337</v>
      </c>
    </row>
    <row r="677" spans="80:88" x14ac:dyDescent="0.15">
      <c r="CB677" s="19" t="s">
        <v>3582</v>
      </c>
      <c r="CC677" s="22">
        <v>4.4333333333333336</v>
      </c>
      <c r="CI677" s="19" t="s">
        <v>7056</v>
      </c>
      <c r="CJ677" s="22">
        <v>7.1333333333333337</v>
      </c>
    </row>
    <row r="678" spans="80:88" x14ac:dyDescent="0.15">
      <c r="CB678" s="19" t="s">
        <v>8553</v>
      </c>
      <c r="CC678" s="22">
        <v>4.4333333333333336</v>
      </c>
      <c r="CI678" s="19" t="s">
        <v>934</v>
      </c>
      <c r="CJ678" s="22">
        <v>7.1333333333333337</v>
      </c>
    </row>
    <row r="679" spans="80:88" x14ac:dyDescent="0.15">
      <c r="CB679" s="19" t="s">
        <v>5939</v>
      </c>
      <c r="CC679" s="22">
        <v>4.4333333333333336</v>
      </c>
      <c r="CI679" s="19" t="s">
        <v>3539</v>
      </c>
      <c r="CJ679" s="22">
        <v>7.166666666666667</v>
      </c>
    </row>
    <row r="680" spans="80:88" x14ac:dyDescent="0.15">
      <c r="CB680" s="19" t="s">
        <v>263</v>
      </c>
      <c r="CC680" s="22">
        <v>4.4333333333333336</v>
      </c>
      <c r="CI680" s="19" t="s">
        <v>1583</v>
      </c>
      <c r="CJ680" s="22">
        <v>7.166666666666667</v>
      </c>
    </row>
    <row r="681" spans="80:88" x14ac:dyDescent="0.15">
      <c r="CB681" s="19" t="s">
        <v>8159</v>
      </c>
      <c r="CC681" s="22">
        <v>4.4000000000000004</v>
      </c>
      <c r="CI681" s="19" t="s">
        <v>4791</v>
      </c>
      <c r="CJ681" s="22">
        <v>7.166666666666667</v>
      </c>
    </row>
    <row r="682" spans="80:88" x14ac:dyDescent="0.15">
      <c r="CB682" s="19" t="s">
        <v>630</v>
      </c>
      <c r="CC682" s="22">
        <v>4.4000000000000004</v>
      </c>
      <c r="CI682" s="19" t="s">
        <v>1788</v>
      </c>
      <c r="CJ682" s="22">
        <v>7.166666666666667</v>
      </c>
    </row>
    <row r="683" spans="80:88" x14ac:dyDescent="0.15">
      <c r="CB683" s="19" t="s">
        <v>1497</v>
      </c>
      <c r="CC683" s="22">
        <v>4.4000000000000004</v>
      </c>
      <c r="CI683" s="19" t="s">
        <v>4720</v>
      </c>
      <c r="CJ683" s="22">
        <v>7.166666666666667</v>
      </c>
    </row>
    <row r="684" spans="80:88" x14ac:dyDescent="0.15">
      <c r="CB684" s="19" t="s">
        <v>4053</v>
      </c>
      <c r="CC684" s="22">
        <v>4.3666666666666663</v>
      </c>
      <c r="CI684" s="19" t="s">
        <v>3909</v>
      </c>
      <c r="CJ684" s="22">
        <v>7.166666666666667</v>
      </c>
    </row>
    <row r="685" spans="80:88" x14ac:dyDescent="0.15">
      <c r="CB685" s="19" t="s">
        <v>3725</v>
      </c>
      <c r="CC685" s="22">
        <v>4.3666666666666663</v>
      </c>
      <c r="CI685" s="19" t="s">
        <v>2506</v>
      </c>
      <c r="CJ685" s="22">
        <v>7.166666666666667</v>
      </c>
    </row>
    <row r="686" spans="80:88" x14ac:dyDescent="0.15">
      <c r="CB686" s="19" t="s">
        <v>7188</v>
      </c>
      <c r="CC686" s="22">
        <v>4.3666666666666663</v>
      </c>
      <c r="CI686" s="19" t="s">
        <v>8054</v>
      </c>
      <c r="CJ686" s="22">
        <v>7.2</v>
      </c>
    </row>
    <row r="687" spans="80:88" x14ac:dyDescent="0.15">
      <c r="CB687" s="19" t="s">
        <v>4497</v>
      </c>
      <c r="CC687" s="22">
        <v>4.3666666666666663</v>
      </c>
      <c r="CI687" s="19" t="s">
        <v>1548</v>
      </c>
      <c r="CJ687" s="22">
        <v>7.2</v>
      </c>
    </row>
    <row r="688" spans="80:88" x14ac:dyDescent="0.15">
      <c r="CB688" s="19" t="s">
        <v>1970</v>
      </c>
      <c r="CC688" s="22">
        <v>4.3666666666666663</v>
      </c>
      <c r="CI688" s="19" t="s">
        <v>3324</v>
      </c>
      <c r="CJ688" s="22">
        <v>7.2</v>
      </c>
    </row>
    <row r="689" spans="80:88" x14ac:dyDescent="0.15">
      <c r="CB689" s="19" t="s">
        <v>7847</v>
      </c>
      <c r="CC689" s="22">
        <v>4.3666666666666663</v>
      </c>
      <c r="CI689" s="19" t="s">
        <v>1495</v>
      </c>
      <c r="CJ689" s="22">
        <v>7.2</v>
      </c>
    </row>
    <row r="690" spans="80:88" x14ac:dyDescent="0.15">
      <c r="CB690" s="19" t="s">
        <v>7571</v>
      </c>
      <c r="CC690" s="22">
        <v>4.3666666666666663</v>
      </c>
      <c r="CI690" s="19" t="s">
        <v>2391</v>
      </c>
      <c r="CJ690" s="22">
        <v>7.2</v>
      </c>
    </row>
    <row r="691" spans="80:88" x14ac:dyDescent="0.15">
      <c r="CB691" s="19" t="s">
        <v>2882</v>
      </c>
      <c r="CC691" s="22">
        <v>4.3666666666666663</v>
      </c>
      <c r="CI691" s="19" t="s">
        <v>4487</v>
      </c>
      <c r="CJ691" s="22">
        <v>7.2</v>
      </c>
    </row>
    <row r="692" spans="80:88" x14ac:dyDescent="0.15">
      <c r="CB692" s="19" t="s">
        <v>5136</v>
      </c>
      <c r="CC692" s="22">
        <v>4.3666666666666663</v>
      </c>
      <c r="CI692" s="19" t="s">
        <v>5039</v>
      </c>
      <c r="CJ692" s="22">
        <v>7.2</v>
      </c>
    </row>
    <row r="693" spans="80:88" x14ac:dyDescent="0.15">
      <c r="CB693" s="19" t="s">
        <v>3268</v>
      </c>
      <c r="CC693" s="22">
        <v>4.3666666666666663</v>
      </c>
      <c r="CI693" s="19" t="s">
        <v>3066</v>
      </c>
      <c r="CJ693" s="22">
        <v>7.2333333333333334</v>
      </c>
    </row>
    <row r="694" spans="80:88" x14ac:dyDescent="0.15">
      <c r="CB694" s="19" t="s">
        <v>7398</v>
      </c>
      <c r="CC694" s="22">
        <v>4.333333333333333</v>
      </c>
      <c r="CI694" s="19" t="s">
        <v>1544</v>
      </c>
      <c r="CJ694" s="22">
        <v>7.2333333333333334</v>
      </c>
    </row>
    <row r="695" spans="80:88" x14ac:dyDescent="0.15">
      <c r="CB695" s="19" t="s">
        <v>2045</v>
      </c>
      <c r="CC695" s="22">
        <v>4.333333333333333</v>
      </c>
      <c r="CI695" s="19" t="s">
        <v>8591</v>
      </c>
      <c r="CJ695" s="22">
        <v>7.2333333333333334</v>
      </c>
    </row>
    <row r="696" spans="80:88" x14ac:dyDescent="0.15">
      <c r="CB696" s="19" t="s">
        <v>7631</v>
      </c>
      <c r="CC696" s="22">
        <v>4.333333333333333</v>
      </c>
      <c r="CI696" s="19" t="s">
        <v>7137</v>
      </c>
      <c r="CJ696" s="22">
        <v>7.2666666666666666</v>
      </c>
    </row>
    <row r="697" spans="80:88" x14ac:dyDescent="0.15">
      <c r="CB697" s="19" t="s">
        <v>615</v>
      </c>
      <c r="CC697" s="22">
        <v>4.333333333333333</v>
      </c>
      <c r="CI697" s="19" t="s">
        <v>5273</v>
      </c>
      <c r="CJ697" s="22">
        <v>7.2666666666666666</v>
      </c>
    </row>
    <row r="698" spans="80:88" x14ac:dyDescent="0.15">
      <c r="CB698" s="19" t="s">
        <v>4424</v>
      </c>
      <c r="CC698" s="22">
        <v>4.333333333333333</v>
      </c>
      <c r="CI698" s="19" t="s">
        <v>1912</v>
      </c>
      <c r="CJ698" s="22">
        <v>7.2666666666666666</v>
      </c>
    </row>
    <row r="699" spans="80:88" x14ac:dyDescent="0.15">
      <c r="CB699" s="19" t="s">
        <v>536</v>
      </c>
      <c r="CC699" s="22">
        <v>4.3</v>
      </c>
      <c r="CI699" s="19" t="s">
        <v>6883</v>
      </c>
      <c r="CJ699" s="22">
        <v>7.3</v>
      </c>
    </row>
    <row r="700" spans="80:88" x14ac:dyDescent="0.15">
      <c r="CB700" s="19" t="s">
        <v>114</v>
      </c>
      <c r="CC700" s="22">
        <v>4.3</v>
      </c>
      <c r="CI700" s="19" t="s">
        <v>1418</v>
      </c>
      <c r="CJ700" s="22">
        <v>7.3</v>
      </c>
    </row>
    <row r="701" spans="80:88" x14ac:dyDescent="0.15">
      <c r="CB701" s="19" t="s">
        <v>3552</v>
      </c>
      <c r="CC701" s="22">
        <v>4.3</v>
      </c>
      <c r="CI701" s="19" t="s">
        <v>232</v>
      </c>
      <c r="CJ701" s="22">
        <v>7.3</v>
      </c>
    </row>
    <row r="702" spans="80:88" x14ac:dyDescent="0.15">
      <c r="CB702" s="19" t="s">
        <v>3932</v>
      </c>
      <c r="CC702" s="22">
        <v>4.2666666666666666</v>
      </c>
      <c r="CI702" s="19" t="s">
        <v>3366</v>
      </c>
      <c r="CJ702" s="22">
        <v>7.3</v>
      </c>
    </row>
    <row r="703" spans="80:88" x14ac:dyDescent="0.15">
      <c r="CB703" s="19" t="s">
        <v>3859</v>
      </c>
      <c r="CC703" s="22">
        <v>4.2666666666666666</v>
      </c>
      <c r="CI703" s="19" t="s">
        <v>1273</v>
      </c>
      <c r="CJ703" s="22">
        <v>7.333333333333333</v>
      </c>
    </row>
    <row r="704" spans="80:88" x14ac:dyDescent="0.15">
      <c r="CB704" s="19" t="s">
        <v>5337</v>
      </c>
      <c r="CC704" s="22">
        <v>4.2333333333333334</v>
      </c>
      <c r="CI704" s="19" t="s">
        <v>4399</v>
      </c>
      <c r="CJ704" s="22">
        <v>7.333333333333333</v>
      </c>
    </row>
    <row r="705" spans="80:88" x14ac:dyDescent="0.15">
      <c r="CB705" s="19" t="s">
        <v>2746</v>
      </c>
      <c r="CC705" s="22">
        <v>4.2333333333333334</v>
      </c>
      <c r="CI705" s="19" t="s">
        <v>1524</v>
      </c>
      <c r="CJ705" s="22">
        <v>7.333333333333333</v>
      </c>
    </row>
    <row r="706" spans="80:88" x14ac:dyDescent="0.15">
      <c r="CB706" s="19" t="s">
        <v>2354</v>
      </c>
      <c r="CC706" s="22">
        <v>4.2333333333333334</v>
      </c>
      <c r="CI706" s="19" t="s">
        <v>3160</v>
      </c>
      <c r="CJ706" s="22">
        <v>7.333333333333333</v>
      </c>
    </row>
    <row r="707" spans="80:88" x14ac:dyDescent="0.15">
      <c r="CB707" s="19" t="s">
        <v>6268</v>
      </c>
      <c r="CC707" s="22">
        <v>4.2333333333333334</v>
      </c>
      <c r="CI707" s="19" t="s">
        <v>300</v>
      </c>
      <c r="CJ707" s="22">
        <v>7.333333333333333</v>
      </c>
    </row>
    <row r="708" spans="80:88" x14ac:dyDescent="0.15">
      <c r="CB708" s="19" t="s">
        <v>7707</v>
      </c>
      <c r="CC708" s="22">
        <v>4.2333333333333334</v>
      </c>
      <c r="CI708" s="19" t="s">
        <v>1193</v>
      </c>
      <c r="CJ708" s="22">
        <v>7.333333333333333</v>
      </c>
    </row>
    <row r="709" spans="80:88" x14ac:dyDescent="0.15">
      <c r="CB709" s="19" t="s">
        <v>2029</v>
      </c>
      <c r="CC709" s="22">
        <v>4.2</v>
      </c>
      <c r="CI709" s="19" t="s">
        <v>8702</v>
      </c>
      <c r="CJ709" s="22">
        <v>7.333333333333333</v>
      </c>
    </row>
    <row r="710" spans="80:88" x14ac:dyDescent="0.15">
      <c r="CB710" s="19" t="s">
        <v>2279</v>
      </c>
      <c r="CC710" s="22">
        <v>4.2</v>
      </c>
      <c r="CI710" s="19" t="s">
        <v>8120</v>
      </c>
      <c r="CJ710" s="22">
        <v>7.333333333333333</v>
      </c>
    </row>
    <row r="711" spans="80:88" x14ac:dyDescent="0.15">
      <c r="CB711" s="19" t="s">
        <v>8520</v>
      </c>
      <c r="CC711" s="22">
        <v>4.2</v>
      </c>
      <c r="CI711" s="19" t="s">
        <v>5394</v>
      </c>
      <c r="CJ711" s="22">
        <v>7.3666666666666663</v>
      </c>
    </row>
    <row r="712" spans="80:88" x14ac:dyDescent="0.15">
      <c r="CB712" s="19" t="s">
        <v>916</v>
      </c>
      <c r="CC712" s="22">
        <v>4.2</v>
      </c>
      <c r="CI712" s="19" t="s">
        <v>2403</v>
      </c>
      <c r="CJ712" s="22">
        <v>7.3666666666666663</v>
      </c>
    </row>
    <row r="713" spans="80:88" x14ac:dyDescent="0.15">
      <c r="CB713" s="19" t="s">
        <v>4168</v>
      </c>
      <c r="CC713" s="22">
        <v>4.2</v>
      </c>
      <c r="CI713" s="19" t="s">
        <v>3406</v>
      </c>
      <c r="CJ713" s="22">
        <v>7.3666666666666663</v>
      </c>
    </row>
    <row r="714" spans="80:88" x14ac:dyDescent="0.15">
      <c r="CB714" s="19" t="s">
        <v>6090</v>
      </c>
      <c r="CC714" s="22">
        <v>4.2</v>
      </c>
      <c r="CI714" s="19" t="s">
        <v>1598</v>
      </c>
      <c r="CJ714" s="22">
        <v>7.4</v>
      </c>
    </row>
    <row r="715" spans="80:88" x14ac:dyDescent="0.15">
      <c r="CB715" s="19" t="s">
        <v>490</v>
      </c>
      <c r="CC715" s="22">
        <v>4.166666666666667</v>
      </c>
      <c r="CI715" s="19" t="s">
        <v>6578</v>
      </c>
      <c r="CJ715" s="22">
        <v>7.4</v>
      </c>
    </row>
    <row r="716" spans="80:88" x14ac:dyDescent="0.15">
      <c r="CB716" s="19" t="s">
        <v>7237</v>
      </c>
      <c r="CC716" s="22">
        <v>4.166666666666667</v>
      </c>
      <c r="CI716" s="19" t="s">
        <v>5603</v>
      </c>
      <c r="CJ716" s="22">
        <v>7.4333333333333336</v>
      </c>
    </row>
    <row r="717" spans="80:88" x14ac:dyDescent="0.15">
      <c r="CB717" s="19" t="s">
        <v>4116</v>
      </c>
      <c r="CC717" s="22">
        <v>4.166666666666667</v>
      </c>
      <c r="CI717" s="19" t="s">
        <v>6384</v>
      </c>
      <c r="CJ717" s="22">
        <v>7.4333333333333336</v>
      </c>
    </row>
    <row r="718" spans="80:88" x14ac:dyDescent="0.15">
      <c r="CB718" s="19" t="s">
        <v>2092</v>
      </c>
      <c r="CC718" s="22">
        <v>4.166666666666667</v>
      </c>
      <c r="CI718" s="19" t="s">
        <v>6824</v>
      </c>
      <c r="CJ718" s="22">
        <v>7.4666666666666668</v>
      </c>
    </row>
    <row r="719" spans="80:88" x14ac:dyDescent="0.15">
      <c r="CB719" s="19" t="s">
        <v>5726</v>
      </c>
      <c r="CC719" s="22">
        <v>4.166666666666667</v>
      </c>
      <c r="CI719" s="19" t="s">
        <v>8341</v>
      </c>
      <c r="CJ719" s="22">
        <v>7.4666666666666668</v>
      </c>
    </row>
    <row r="720" spans="80:88" x14ac:dyDescent="0.15">
      <c r="CB720" s="19" t="s">
        <v>5122</v>
      </c>
      <c r="CC720" s="22">
        <v>4.1333333333333337</v>
      </c>
      <c r="CI720" s="19" t="s">
        <v>8383</v>
      </c>
      <c r="CJ720" s="22">
        <v>7.4666666666666668</v>
      </c>
    </row>
    <row r="721" spans="80:88" x14ac:dyDescent="0.15">
      <c r="CB721" s="19" t="s">
        <v>7340</v>
      </c>
      <c r="CC721" s="22">
        <v>4.1333333333333337</v>
      </c>
      <c r="CI721" s="19" t="s">
        <v>2574</v>
      </c>
      <c r="CJ721" s="22">
        <v>7.4666666666666668</v>
      </c>
    </row>
    <row r="722" spans="80:88" x14ac:dyDescent="0.15">
      <c r="CB722" s="19" t="s">
        <v>2103</v>
      </c>
      <c r="CC722" s="22">
        <v>4.1333333333333337</v>
      </c>
      <c r="CI722" s="19" t="s">
        <v>5581</v>
      </c>
      <c r="CJ722" s="22">
        <v>7.5</v>
      </c>
    </row>
    <row r="723" spans="80:88" x14ac:dyDescent="0.15">
      <c r="CB723" s="19" t="s">
        <v>8780</v>
      </c>
      <c r="CC723" s="22">
        <v>4.1333333333333337</v>
      </c>
      <c r="CI723" s="19" t="s">
        <v>4546</v>
      </c>
      <c r="CJ723" s="22">
        <v>7.5</v>
      </c>
    </row>
    <row r="724" spans="80:88" x14ac:dyDescent="0.15">
      <c r="CB724" s="19" t="s">
        <v>2219</v>
      </c>
      <c r="CC724" s="22">
        <v>4.1333333333333337</v>
      </c>
      <c r="CI724" s="19" t="s">
        <v>2414</v>
      </c>
      <c r="CJ724" s="22">
        <v>7.5</v>
      </c>
    </row>
    <row r="725" spans="80:88" x14ac:dyDescent="0.15">
      <c r="CB725" s="19" t="s">
        <v>5300</v>
      </c>
      <c r="CC725" s="22">
        <v>4.1333333333333337</v>
      </c>
      <c r="CI725" s="19" t="s">
        <v>5787</v>
      </c>
      <c r="CJ725" s="22">
        <v>7.5</v>
      </c>
    </row>
    <row r="726" spans="80:88" x14ac:dyDescent="0.15">
      <c r="CB726" s="19" t="s">
        <v>3697</v>
      </c>
      <c r="CC726" s="22">
        <v>4.1333333333333337</v>
      </c>
      <c r="CI726" s="19" t="s">
        <v>5662</v>
      </c>
      <c r="CJ726" s="22">
        <v>7.5</v>
      </c>
    </row>
    <row r="727" spans="80:88" x14ac:dyDescent="0.15">
      <c r="CB727" s="19" t="s">
        <v>8790</v>
      </c>
      <c r="CC727" s="22">
        <v>4.0999999999999996</v>
      </c>
      <c r="CI727" s="19" t="s">
        <v>2362</v>
      </c>
      <c r="CJ727" s="22">
        <v>7.5</v>
      </c>
    </row>
    <row r="728" spans="80:88" x14ac:dyDescent="0.15">
      <c r="CB728" s="19" t="s">
        <v>4142</v>
      </c>
      <c r="CC728" s="22">
        <v>4.0999999999999996</v>
      </c>
      <c r="CI728" s="19" t="s">
        <v>5570</v>
      </c>
      <c r="CJ728" s="22">
        <v>7.5333333333333332</v>
      </c>
    </row>
    <row r="729" spans="80:88" x14ac:dyDescent="0.15">
      <c r="CB729" s="19" t="s">
        <v>1399</v>
      </c>
      <c r="CC729" s="22">
        <v>4.0999999999999996</v>
      </c>
      <c r="CI729" s="19" t="s">
        <v>6623</v>
      </c>
      <c r="CJ729" s="22">
        <v>7.5333333333333332</v>
      </c>
    </row>
    <row r="730" spans="80:88" x14ac:dyDescent="0.15">
      <c r="CB730" s="19" t="s">
        <v>2816</v>
      </c>
      <c r="CC730" s="22">
        <v>4.0666666666666664</v>
      </c>
      <c r="CI730" s="19" t="s">
        <v>2378</v>
      </c>
      <c r="CJ730" s="22">
        <v>7.5666666666666664</v>
      </c>
    </row>
    <row r="731" spans="80:88" x14ac:dyDescent="0.15">
      <c r="CB731" s="19" t="s">
        <v>3626</v>
      </c>
      <c r="CC731" s="22">
        <v>4.0666666666666664</v>
      </c>
      <c r="CI731" s="19" t="s">
        <v>4089</v>
      </c>
      <c r="CJ731" s="22">
        <v>7.5666666666666664</v>
      </c>
    </row>
    <row r="732" spans="80:88" x14ac:dyDescent="0.15">
      <c r="CB732" s="19" t="s">
        <v>245</v>
      </c>
      <c r="CC732" s="22">
        <v>4.0666666666666664</v>
      </c>
      <c r="CI732" s="19" t="s">
        <v>3432</v>
      </c>
      <c r="CJ732" s="22">
        <v>7.5666666666666664</v>
      </c>
    </row>
    <row r="733" spans="80:88" x14ac:dyDescent="0.15">
      <c r="CB733" s="19" t="s">
        <v>2284</v>
      </c>
      <c r="CC733" s="22">
        <v>4.0666666666666664</v>
      </c>
      <c r="CI733" s="19" t="s">
        <v>6972</v>
      </c>
      <c r="CJ733" s="22">
        <v>7.5666666666666664</v>
      </c>
    </row>
    <row r="734" spans="80:88" x14ac:dyDescent="0.15">
      <c r="CB734" s="19" t="s">
        <v>1613</v>
      </c>
      <c r="CC734" s="22">
        <v>4.0333333333333332</v>
      </c>
      <c r="CI734" s="19" t="s">
        <v>6960</v>
      </c>
      <c r="CJ734" s="22">
        <v>7.6</v>
      </c>
    </row>
    <row r="735" spans="80:88" x14ac:dyDescent="0.15">
      <c r="CB735" s="19" t="s">
        <v>2684</v>
      </c>
      <c r="CC735" s="22">
        <v>4.0333333333333332</v>
      </c>
      <c r="CI735" s="19" t="s">
        <v>6792</v>
      </c>
      <c r="CJ735" s="22">
        <v>7.6</v>
      </c>
    </row>
    <row r="736" spans="80:88" x14ac:dyDescent="0.15">
      <c r="CB736" s="19" t="s">
        <v>3253</v>
      </c>
      <c r="CC736" s="22">
        <v>4.0333333333333332</v>
      </c>
      <c r="CI736" s="19" t="s">
        <v>2962</v>
      </c>
      <c r="CJ736" s="22">
        <v>7.6</v>
      </c>
    </row>
    <row r="737" spans="80:88" x14ac:dyDescent="0.15">
      <c r="CB737" s="19" t="s">
        <v>2609</v>
      </c>
      <c r="CC737" s="22">
        <v>4</v>
      </c>
      <c r="CI737" s="19" t="s">
        <v>4754</v>
      </c>
      <c r="CJ737" s="22">
        <v>7.6333333333333337</v>
      </c>
    </row>
    <row r="738" spans="80:88" x14ac:dyDescent="0.15">
      <c r="CB738" s="19" t="s">
        <v>2198</v>
      </c>
      <c r="CC738" s="22">
        <v>4</v>
      </c>
      <c r="CI738" s="19" t="s">
        <v>6529</v>
      </c>
      <c r="CJ738" s="22">
        <v>7.6333333333333337</v>
      </c>
    </row>
    <row r="739" spans="80:88" x14ac:dyDescent="0.15">
      <c r="CB739" s="19" t="s">
        <v>2347</v>
      </c>
      <c r="CC739" s="22">
        <v>4</v>
      </c>
      <c r="CI739" s="19" t="s">
        <v>7118</v>
      </c>
      <c r="CJ739" s="22">
        <v>7.6333333333333337</v>
      </c>
    </row>
    <row r="740" spans="80:88" x14ac:dyDescent="0.15">
      <c r="CB740" s="19" t="s">
        <v>5054</v>
      </c>
      <c r="CC740" s="22">
        <v>4</v>
      </c>
      <c r="CI740" s="19" t="s">
        <v>2433</v>
      </c>
      <c r="CJ740" s="22">
        <v>7.666666666666667</v>
      </c>
    </row>
    <row r="741" spans="80:88" x14ac:dyDescent="0.15">
      <c r="CB741" s="19" t="s">
        <v>8770</v>
      </c>
      <c r="CC741" s="22">
        <v>3.9666666666666668</v>
      </c>
      <c r="CI741" s="19" t="s">
        <v>4306</v>
      </c>
      <c r="CJ741" s="22">
        <v>7.666666666666667</v>
      </c>
    </row>
    <row r="742" spans="80:88" x14ac:dyDescent="0.15">
      <c r="CB742" s="19" t="s">
        <v>169</v>
      </c>
      <c r="CC742" s="22">
        <v>3.9666666666666668</v>
      </c>
      <c r="CI742" s="19" t="s">
        <v>3116</v>
      </c>
      <c r="CJ742" s="22">
        <v>7.666666666666667</v>
      </c>
    </row>
    <row r="743" spans="80:88" x14ac:dyDescent="0.15">
      <c r="CB743" s="19" t="s">
        <v>2303</v>
      </c>
      <c r="CC743" s="22">
        <v>3.9333333333333331</v>
      </c>
      <c r="CI743" s="19" t="s">
        <v>1927</v>
      </c>
      <c r="CJ743" s="22">
        <v>7.666666666666667</v>
      </c>
    </row>
    <row r="744" spans="80:88" x14ac:dyDescent="0.15">
      <c r="CB744" s="19" t="s">
        <v>5103</v>
      </c>
      <c r="CC744" s="22">
        <v>3.9</v>
      </c>
      <c r="CI744" s="19" t="s">
        <v>1886</v>
      </c>
      <c r="CJ744" s="22">
        <v>7.666666666666667</v>
      </c>
    </row>
    <row r="745" spans="80:88" x14ac:dyDescent="0.15">
      <c r="CB745" s="19" t="s">
        <v>2234</v>
      </c>
      <c r="CC745" s="22">
        <v>3.9</v>
      </c>
      <c r="CI745" s="19" t="s">
        <v>1527</v>
      </c>
      <c r="CJ745" s="22">
        <v>7.7</v>
      </c>
    </row>
    <row r="746" spans="80:88" x14ac:dyDescent="0.15">
      <c r="CB746" s="19" t="s">
        <v>5893</v>
      </c>
      <c r="CC746" s="22">
        <v>3.9</v>
      </c>
      <c r="CI746" s="19" t="s">
        <v>1506</v>
      </c>
      <c r="CJ746" s="22">
        <v>7.7</v>
      </c>
    </row>
    <row r="747" spans="80:88" x14ac:dyDescent="0.15">
      <c r="CB747" s="19" t="s">
        <v>5170</v>
      </c>
      <c r="CC747" s="22">
        <v>3.9</v>
      </c>
      <c r="CI747" s="19" t="s">
        <v>7033</v>
      </c>
      <c r="CJ747" s="22">
        <v>7.7</v>
      </c>
    </row>
    <row r="748" spans="80:88" x14ac:dyDescent="0.15">
      <c r="CB748" s="19" t="s">
        <v>7578</v>
      </c>
      <c r="CC748" s="22">
        <v>3.8333333333333335</v>
      </c>
      <c r="CI748" s="19" t="s">
        <v>8603</v>
      </c>
      <c r="CJ748" s="22">
        <v>7.7</v>
      </c>
    </row>
    <row r="749" spans="80:88" x14ac:dyDescent="0.15">
      <c r="CB749" s="19" t="s">
        <v>759</v>
      </c>
      <c r="CC749" s="22">
        <v>3.8333333333333335</v>
      </c>
      <c r="CI749" s="19" t="s">
        <v>4095</v>
      </c>
      <c r="CJ749" s="22">
        <v>7.7</v>
      </c>
    </row>
    <row r="750" spans="80:88" x14ac:dyDescent="0.15">
      <c r="CB750" s="19" t="s">
        <v>3942</v>
      </c>
      <c r="CC750" s="22">
        <v>3.8</v>
      </c>
      <c r="CI750" s="19" t="s">
        <v>3445</v>
      </c>
      <c r="CJ750" s="22">
        <v>7.7</v>
      </c>
    </row>
    <row r="751" spans="80:88" x14ac:dyDescent="0.15">
      <c r="CB751" s="19" t="s">
        <v>3923</v>
      </c>
      <c r="CC751" s="22">
        <v>3.8</v>
      </c>
      <c r="CI751" s="19" t="s">
        <v>4519</v>
      </c>
      <c r="CJ751" s="22">
        <v>7.7333333333333334</v>
      </c>
    </row>
    <row r="752" spans="80:88" x14ac:dyDescent="0.15">
      <c r="CB752" s="19" t="s">
        <v>394</v>
      </c>
      <c r="CC752" s="22">
        <v>3.8</v>
      </c>
      <c r="CI752" s="19" t="s">
        <v>1233</v>
      </c>
      <c r="CJ752" s="22">
        <v>7.7333333333333334</v>
      </c>
    </row>
    <row r="753" spans="80:88" x14ac:dyDescent="0.15">
      <c r="CB753" s="19" t="s">
        <v>3683</v>
      </c>
      <c r="CC753" s="22">
        <v>3.8</v>
      </c>
      <c r="CI753" s="19" t="s">
        <v>8007</v>
      </c>
      <c r="CJ753" s="22">
        <v>7.7333333333333334</v>
      </c>
    </row>
    <row r="754" spans="80:88" x14ac:dyDescent="0.15">
      <c r="CB754" s="19" t="s">
        <v>3238</v>
      </c>
      <c r="CC754" s="22">
        <v>3.8</v>
      </c>
      <c r="CI754" s="19" t="s">
        <v>6399</v>
      </c>
      <c r="CJ754" s="22">
        <v>7.7333333333333334</v>
      </c>
    </row>
    <row r="755" spans="80:88" x14ac:dyDescent="0.15">
      <c r="CB755" s="19" t="s">
        <v>4106</v>
      </c>
      <c r="CC755" s="22">
        <v>3.7333333333333334</v>
      </c>
      <c r="CI755" s="19" t="s">
        <v>7020</v>
      </c>
      <c r="CJ755" s="22">
        <v>7.7333333333333334</v>
      </c>
    </row>
    <row r="756" spans="80:88" x14ac:dyDescent="0.15">
      <c r="CB756" s="19" t="s">
        <v>2324</v>
      </c>
      <c r="CC756" s="22">
        <v>3.7333333333333334</v>
      </c>
      <c r="CI756" s="19" t="s">
        <v>333</v>
      </c>
      <c r="CJ756" s="22">
        <v>7.7333333333333334</v>
      </c>
    </row>
    <row r="757" spans="80:88" x14ac:dyDescent="0.15">
      <c r="CB757" s="19" t="s">
        <v>5049</v>
      </c>
      <c r="CC757" s="22">
        <v>3.7</v>
      </c>
      <c r="CI757" s="19" t="s">
        <v>1526</v>
      </c>
      <c r="CJ757" s="22">
        <v>7.7333333333333334</v>
      </c>
    </row>
    <row r="758" spans="80:88" x14ac:dyDescent="0.15">
      <c r="CB758" s="19" t="s">
        <v>5200</v>
      </c>
      <c r="CC758" s="22">
        <v>3.7</v>
      </c>
      <c r="CI758" s="19" t="s">
        <v>7078</v>
      </c>
      <c r="CJ758" s="22">
        <v>7.7333333333333334</v>
      </c>
    </row>
    <row r="759" spans="80:88" x14ac:dyDescent="0.15">
      <c r="CB759" s="19" t="s">
        <v>465</v>
      </c>
      <c r="CC759" s="22">
        <v>3.6666666666666665</v>
      </c>
      <c r="CI759" s="19" t="s">
        <v>5984</v>
      </c>
      <c r="CJ759" s="22">
        <v>7.7666666666666666</v>
      </c>
    </row>
    <row r="760" spans="80:88" x14ac:dyDescent="0.15">
      <c r="CB760" s="19" t="s">
        <v>8539</v>
      </c>
      <c r="CC760" s="22">
        <v>3.6333333333333333</v>
      </c>
      <c r="CI760" s="19" t="s">
        <v>6843</v>
      </c>
      <c r="CJ760" s="22">
        <v>7.7666666666666666</v>
      </c>
    </row>
    <row r="761" spans="80:88" x14ac:dyDescent="0.15">
      <c r="CB761" s="19" t="s">
        <v>2264</v>
      </c>
      <c r="CC761" s="22">
        <v>3.6333333333333333</v>
      </c>
      <c r="CI761" s="19" t="s">
        <v>3090</v>
      </c>
      <c r="CJ761" s="22">
        <v>7.7666666666666666</v>
      </c>
    </row>
    <row r="762" spans="80:88" x14ac:dyDescent="0.15">
      <c r="CB762" s="19" t="s">
        <v>8236</v>
      </c>
      <c r="CC762" s="22">
        <v>3.6333333333333333</v>
      </c>
      <c r="CI762" s="19" t="s">
        <v>2147</v>
      </c>
      <c r="CJ762" s="22">
        <v>7.7666666666666666</v>
      </c>
    </row>
    <row r="763" spans="80:88" x14ac:dyDescent="0.15">
      <c r="CB763" s="19" t="s">
        <v>891</v>
      </c>
      <c r="CC763" s="22">
        <v>3.6</v>
      </c>
      <c r="CI763" s="19" t="s">
        <v>5819</v>
      </c>
      <c r="CJ763" s="22">
        <v>7.7666666666666666</v>
      </c>
    </row>
    <row r="764" spans="80:88" x14ac:dyDescent="0.15">
      <c r="CB764" s="19" t="s">
        <v>5383</v>
      </c>
      <c r="CC764" s="22">
        <v>3.6</v>
      </c>
      <c r="CI764" s="19" t="s">
        <v>6592</v>
      </c>
      <c r="CJ764" s="22">
        <v>7.7666666666666666</v>
      </c>
    </row>
    <row r="765" spans="80:88" x14ac:dyDescent="0.15">
      <c r="CB765" s="19" t="s">
        <v>6166</v>
      </c>
      <c r="CC765" s="22">
        <v>3.6</v>
      </c>
      <c r="CI765" s="19" t="s">
        <v>3531</v>
      </c>
      <c r="CJ765" s="22">
        <v>7.8</v>
      </c>
    </row>
    <row r="766" spans="80:88" x14ac:dyDescent="0.15">
      <c r="CB766" s="19" t="s">
        <v>7445</v>
      </c>
      <c r="CC766" s="22">
        <v>3.6</v>
      </c>
      <c r="CI766" s="19" t="s">
        <v>4742</v>
      </c>
      <c r="CJ766" s="22">
        <v>7.8</v>
      </c>
    </row>
    <row r="767" spans="80:88" x14ac:dyDescent="0.15">
      <c r="CB767" s="19" t="s">
        <v>188</v>
      </c>
      <c r="CC767" s="22">
        <v>3.5666666666666669</v>
      </c>
      <c r="CI767" s="19" t="s">
        <v>3200</v>
      </c>
      <c r="CJ767" s="22">
        <v>7.833333333333333</v>
      </c>
    </row>
    <row r="768" spans="80:88" x14ac:dyDescent="0.15">
      <c r="CB768" s="19" t="s">
        <v>8283</v>
      </c>
      <c r="CC768" s="22">
        <v>3.5666666666666669</v>
      </c>
      <c r="CI768" s="19" t="s">
        <v>3546</v>
      </c>
      <c r="CJ768" s="22">
        <v>7.833333333333333</v>
      </c>
    </row>
    <row r="769" spans="80:88" x14ac:dyDescent="0.15">
      <c r="CB769" s="19" t="s">
        <v>7486</v>
      </c>
      <c r="CC769" s="22">
        <v>3.5333333333333332</v>
      </c>
      <c r="CI769" s="19" t="s">
        <v>6664</v>
      </c>
      <c r="CJ769" s="22">
        <v>7.833333333333333</v>
      </c>
    </row>
    <row r="770" spans="80:88" x14ac:dyDescent="0.15">
      <c r="CB770" s="19" t="s">
        <v>2245</v>
      </c>
      <c r="CC770" s="22">
        <v>3.5</v>
      </c>
      <c r="CI770" s="19" t="s">
        <v>5094</v>
      </c>
      <c r="CJ770" s="22">
        <v>7.8666666666666663</v>
      </c>
    </row>
    <row r="771" spans="80:88" x14ac:dyDescent="0.15">
      <c r="CB771" s="19" t="s">
        <v>2694</v>
      </c>
      <c r="CC771" s="22">
        <v>3.4666666666666668</v>
      </c>
      <c r="CI771" s="19" t="s">
        <v>1220</v>
      </c>
      <c r="CJ771" s="22">
        <v>7.8666666666666663</v>
      </c>
    </row>
    <row r="772" spans="80:88" x14ac:dyDescent="0.15">
      <c r="CB772" s="19" t="s">
        <v>8629</v>
      </c>
      <c r="CC772" s="22">
        <v>3.4333333333333331</v>
      </c>
      <c r="CI772" s="19" t="s">
        <v>2444</v>
      </c>
      <c r="CJ772" s="22">
        <v>7.8666666666666663</v>
      </c>
    </row>
    <row r="773" spans="80:88" x14ac:dyDescent="0.15">
      <c r="CB773" s="19" t="s">
        <v>3755</v>
      </c>
      <c r="CC773" s="22">
        <v>3.4333333333333331</v>
      </c>
      <c r="CI773" s="19" t="s">
        <v>6777</v>
      </c>
      <c r="CJ773" s="22">
        <v>7.8666666666666663</v>
      </c>
    </row>
    <row r="774" spans="80:88" x14ac:dyDescent="0.15">
      <c r="CB774" s="19" t="s">
        <v>5212</v>
      </c>
      <c r="CC774" s="22">
        <v>3.4333333333333331</v>
      </c>
      <c r="CI774" s="19" t="s">
        <v>1492</v>
      </c>
      <c r="CJ774" s="22">
        <v>7.9</v>
      </c>
    </row>
    <row r="775" spans="80:88" x14ac:dyDescent="0.15">
      <c r="CB775" s="19" t="s">
        <v>4081</v>
      </c>
      <c r="CC775" s="22">
        <v>3.4333333333333331</v>
      </c>
      <c r="CI775" s="19" t="s">
        <v>1184</v>
      </c>
      <c r="CJ775" s="22">
        <v>7.9</v>
      </c>
    </row>
    <row r="776" spans="80:88" x14ac:dyDescent="0.15">
      <c r="CB776" s="19" t="s">
        <v>5728</v>
      </c>
      <c r="CC776" s="22">
        <v>3.4333333333333331</v>
      </c>
      <c r="CI776" s="19" t="s">
        <v>7129</v>
      </c>
      <c r="CJ776" s="22">
        <v>7.9333333333333336</v>
      </c>
    </row>
    <row r="777" spans="80:88" x14ac:dyDescent="0.15">
      <c r="CB777" s="19" t="s">
        <v>3775</v>
      </c>
      <c r="CC777" s="22">
        <v>3.4</v>
      </c>
      <c r="CI777" s="19" t="s">
        <v>1227</v>
      </c>
      <c r="CJ777" s="22">
        <v>7.9333333333333336</v>
      </c>
    </row>
    <row r="778" spans="80:88" x14ac:dyDescent="0.15">
      <c r="CB778" s="19" t="s">
        <v>5863</v>
      </c>
      <c r="CC778" s="22">
        <v>3.3666666666666667</v>
      </c>
      <c r="CI778" s="19" t="s">
        <v>2933</v>
      </c>
      <c r="CJ778" s="22">
        <v>7.9333333333333336</v>
      </c>
    </row>
    <row r="779" spans="80:88" x14ac:dyDescent="0.15">
      <c r="CB779" s="19" t="s">
        <v>7624</v>
      </c>
      <c r="CC779" s="22">
        <v>3.3333333333333335</v>
      </c>
      <c r="CI779" s="19" t="s">
        <v>1557</v>
      </c>
      <c r="CJ779" s="22">
        <v>7.9666666666666668</v>
      </c>
    </row>
    <row r="780" spans="80:88" x14ac:dyDescent="0.15">
      <c r="CB780" s="19" t="s">
        <v>238</v>
      </c>
      <c r="CC780" s="22">
        <v>3.3333333333333335</v>
      </c>
      <c r="CI780" s="19" t="s">
        <v>6801</v>
      </c>
      <c r="CJ780" s="22">
        <v>7.9666666666666668</v>
      </c>
    </row>
    <row r="781" spans="80:88" x14ac:dyDescent="0.15">
      <c r="CB781" s="19" t="s">
        <v>781</v>
      </c>
      <c r="CC781" s="22">
        <v>3.3333333333333335</v>
      </c>
      <c r="CI781" s="19" t="s">
        <v>4806</v>
      </c>
      <c r="CJ781" s="22">
        <v>7.9666666666666668</v>
      </c>
    </row>
    <row r="782" spans="80:88" x14ac:dyDescent="0.15">
      <c r="CB782" s="19" t="s">
        <v>6136</v>
      </c>
      <c r="CC782" s="22">
        <v>3.3</v>
      </c>
      <c r="CI782" s="19" t="s">
        <v>3055</v>
      </c>
      <c r="CJ782" s="22">
        <v>7.9666666666666668</v>
      </c>
    </row>
    <row r="783" spans="80:88" x14ac:dyDescent="0.15">
      <c r="CB783" s="19" t="s">
        <v>8634</v>
      </c>
      <c r="CC783" s="22">
        <v>3.3</v>
      </c>
      <c r="CI783" s="19" t="s">
        <v>3101</v>
      </c>
      <c r="CJ783" s="22">
        <v>8</v>
      </c>
    </row>
    <row r="784" spans="80:88" x14ac:dyDescent="0.15">
      <c r="CB784" s="19" t="s">
        <v>4076</v>
      </c>
      <c r="CC784" s="22">
        <v>3.2666666666666666</v>
      </c>
      <c r="CI784" s="19" t="s">
        <v>3145</v>
      </c>
      <c r="CJ784" s="22">
        <v>8</v>
      </c>
    </row>
    <row r="785" spans="80:88" x14ac:dyDescent="0.15">
      <c r="CB785" s="19" t="s">
        <v>1304</v>
      </c>
      <c r="CC785" s="22">
        <v>3.2333333333333334</v>
      </c>
      <c r="CI785" s="19" t="s">
        <v>5025</v>
      </c>
      <c r="CJ785" s="22">
        <v>8</v>
      </c>
    </row>
    <row r="786" spans="80:88" x14ac:dyDescent="0.15">
      <c r="CB786" s="19" t="s">
        <v>5443</v>
      </c>
      <c r="CC786" s="22">
        <v>3.2333333333333334</v>
      </c>
      <c r="CI786" s="19" t="s">
        <v>4882</v>
      </c>
      <c r="CJ786" s="22">
        <v>8.0333333333333332</v>
      </c>
    </row>
    <row r="787" spans="80:88" x14ac:dyDescent="0.15">
      <c r="CB787" s="19" t="s">
        <v>7533</v>
      </c>
      <c r="CC787" s="22">
        <v>3.2333333333333334</v>
      </c>
      <c r="CI787" s="19" t="s">
        <v>3041</v>
      </c>
      <c r="CJ787" s="22">
        <v>8.0333333333333332</v>
      </c>
    </row>
    <row r="788" spans="80:88" x14ac:dyDescent="0.15">
      <c r="CB788" s="19" t="s">
        <v>379</v>
      </c>
      <c r="CC788" s="22">
        <v>3.2</v>
      </c>
      <c r="CI788" s="19" t="s">
        <v>5673</v>
      </c>
      <c r="CJ788" s="22">
        <v>8.0333333333333332</v>
      </c>
    </row>
    <row r="789" spans="80:88" x14ac:dyDescent="0.15">
      <c r="CB789" s="19" t="s">
        <v>3568</v>
      </c>
      <c r="CC789" s="22">
        <v>3.2</v>
      </c>
      <c r="CI789" s="19" t="s">
        <v>4101</v>
      </c>
      <c r="CJ789" s="22">
        <v>8.1333333333333329</v>
      </c>
    </row>
    <row r="790" spans="80:88" x14ac:dyDescent="0.15">
      <c r="CB790" s="19" t="s">
        <v>5022</v>
      </c>
      <c r="CC790" s="22">
        <v>3.2</v>
      </c>
      <c r="CI790" s="19" t="s">
        <v>8365</v>
      </c>
      <c r="CJ790" s="22">
        <v>8.1666666666666661</v>
      </c>
    </row>
    <row r="791" spans="80:88" x14ac:dyDescent="0.15">
      <c r="CB791" s="19" t="s">
        <v>8674</v>
      </c>
      <c r="CC791" s="22">
        <v>3.1666666666666665</v>
      </c>
      <c r="CI791" s="19" t="s">
        <v>6440</v>
      </c>
      <c r="CJ791" s="22">
        <v>8.1666666666666661</v>
      </c>
    </row>
    <row r="792" spans="80:88" x14ac:dyDescent="0.15">
      <c r="CB792" s="19" t="s">
        <v>8687</v>
      </c>
      <c r="CC792" s="22">
        <v>3.1666666666666665</v>
      </c>
      <c r="CI792" s="19" t="s">
        <v>8083</v>
      </c>
      <c r="CJ792" s="22">
        <v>8.1666666666666661</v>
      </c>
    </row>
    <row r="793" spans="80:88" x14ac:dyDescent="0.15">
      <c r="CB793" s="19" t="s">
        <v>5872</v>
      </c>
      <c r="CC793" s="22">
        <v>3.1666666666666665</v>
      </c>
      <c r="CI793" s="19" t="s">
        <v>8376</v>
      </c>
      <c r="CJ793" s="22">
        <v>8.1666666666666661</v>
      </c>
    </row>
    <row r="794" spans="80:88" x14ac:dyDescent="0.15">
      <c r="CB794" s="19" t="s">
        <v>6181</v>
      </c>
      <c r="CC794" s="22">
        <v>3.1666666666666665</v>
      </c>
      <c r="CI794" s="19" t="s">
        <v>5749</v>
      </c>
      <c r="CJ794" s="22">
        <v>8.1666666666666661</v>
      </c>
    </row>
    <row r="795" spans="80:88" x14ac:dyDescent="0.15">
      <c r="CB795" s="19" t="s">
        <v>5737</v>
      </c>
      <c r="CC795" s="22">
        <v>3.1333333333333333</v>
      </c>
      <c r="CI795" s="19" t="s">
        <v>3310</v>
      </c>
      <c r="CJ795" s="22">
        <v>8.1999999999999993</v>
      </c>
    </row>
    <row r="796" spans="80:88" x14ac:dyDescent="0.15">
      <c r="CB796" s="19" t="s">
        <v>3612</v>
      </c>
      <c r="CC796" s="22">
        <v>3.1333333333333333</v>
      </c>
      <c r="CI796" s="19" t="s">
        <v>6982</v>
      </c>
      <c r="CJ796" s="22">
        <v>8.1999999999999993</v>
      </c>
    </row>
    <row r="797" spans="80:88" x14ac:dyDescent="0.15">
      <c r="CB797" s="19" t="s">
        <v>4960</v>
      </c>
      <c r="CC797" s="22">
        <v>3.1</v>
      </c>
      <c r="CI797" s="19" t="s">
        <v>1264</v>
      </c>
      <c r="CJ797" s="22">
        <v>8.1999999999999993</v>
      </c>
    </row>
    <row r="798" spans="80:88" x14ac:dyDescent="0.15">
      <c r="CB798" s="19" t="s">
        <v>7507</v>
      </c>
      <c r="CC798" s="22">
        <v>3.1</v>
      </c>
      <c r="CI798" s="19" t="s">
        <v>7965</v>
      </c>
      <c r="CJ798" s="22">
        <v>8.2333333333333325</v>
      </c>
    </row>
    <row r="799" spans="80:88" x14ac:dyDescent="0.15">
      <c r="CB799" s="19" t="s">
        <v>3352</v>
      </c>
      <c r="CC799" s="22">
        <v>3.0666666666666669</v>
      </c>
      <c r="CI799" s="19" t="s">
        <v>1510</v>
      </c>
      <c r="CJ799" s="22">
        <v>8.2333333333333325</v>
      </c>
    </row>
    <row r="800" spans="80:88" x14ac:dyDescent="0.15">
      <c r="CB800" s="19" t="s">
        <v>789</v>
      </c>
      <c r="CC800" s="22">
        <v>3</v>
      </c>
      <c r="CI800" s="19" t="s">
        <v>7100</v>
      </c>
      <c r="CJ800" s="22">
        <v>8.2333333333333325</v>
      </c>
    </row>
    <row r="801" spans="80:88" x14ac:dyDescent="0.15">
      <c r="CB801" s="19" t="s">
        <v>805</v>
      </c>
      <c r="CC801" s="22">
        <v>3</v>
      </c>
      <c r="CI801" s="19" t="s">
        <v>6427</v>
      </c>
      <c r="CJ801" s="22">
        <v>8.2333333333333325</v>
      </c>
    </row>
    <row r="802" spans="80:88" x14ac:dyDescent="0.15">
      <c r="CB802" s="19" t="s">
        <v>5930</v>
      </c>
      <c r="CC802" s="22">
        <v>2.9333333333333331</v>
      </c>
      <c r="CI802" s="19" t="s">
        <v>5455</v>
      </c>
      <c r="CJ802" s="22">
        <v>8.2333333333333325</v>
      </c>
    </row>
    <row r="803" spans="80:88" x14ac:dyDescent="0.15">
      <c r="CB803" s="19" t="s">
        <v>2599</v>
      </c>
      <c r="CC803" s="22">
        <v>2.9</v>
      </c>
      <c r="CI803" s="19" t="s">
        <v>1551</v>
      </c>
      <c r="CJ803" s="22">
        <v>8.2333333333333325</v>
      </c>
    </row>
    <row r="804" spans="80:88" x14ac:dyDescent="0.15">
      <c r="CB804" s="19" t="s">
        <v>2157</v>
      </c>
      <c r="CC804" s="22">
        <v>2.8333333333333335</v>
      </c>
      <c r="CI804" s="19" t="s">
        <v>6827</v>
      </c>
      <c r="CJ804" s="22">
        <v>8.2333333333333325</v>
      </c>
    </row>
    <row r="805" spans="80:88" x14ac:dyDescent="0.15">
      <c r="CB805" s="19" t="s">
        <v>2714</v>
      </c>
      <c r="CC805" s="22">
        <v>2.8</v>
      </c>
      <c r="CI805" s="19" t="s">
        <v>1427</v>
      </c>
      <c r="CJ805" s="22">
        <v>8.2666666666666675</v>
      </c>
    </row>
    <row r="806" spans="80:88" x14ac:dyDescent="0.15">
      <c r="CB806" s="19" t="s">
        <v>6151</v>
      </c>
      <c r="CC806" s="22">
        <v>2.7333333333333334</v>
      </c>
      <c r="CI806" s="19" t="s">
        <v>1443</v>
      </c>
      <c r="CJ806" s="22">
        <v>8.3000000000000007</v>
      </c>
    </row>
    <row r="807" spans="80:88" x14ac:dyDescent="0.15">
      <c r="CB807" s="19" t="s">
        <v>3656</v>
      </c>
      <c r="CC807" s="22">
        <v>2.6666666666666665</v>
      </c>
      <c r="CI807" s="19" t="s">
        <v>1141</v>
      </c>
      <c r="CJ807" s="22">
        <v>8.3000000000000007</v>
      </c>
    </row>
    <row r="808" spans="80:88" x14ac:dyDescent="0.15">
      <c r="CB808" s="19" t="s">
        <v>2065</v>
      </c>
      <c r="CC808" s="22">
        <v>2.5666666666666669</v>
      </c>
      <c r="CI808" s="19" t="s">
        <v>2903</v>
      </c>
      <c r="CJ808" s="22">
        <v>8.3333333333333339</v>
      </c>
    </row>
    <row r="809" spans="80:88" x14ac:dyDescent="0.15">
      <c r="CB809" s="19" t="s">
        <v>8148</v>
      </c>
      <c r="CC809" s="22">
        <v>2.5</v>
      </c>
      <c r="CI809" s="19" t="s">
        <v>6552</v>
      </c>
      <c r="CJ809" s="22">
        <v>8.3333333333333339</v>
      </c>
    </row>
    <row r="810" spans="80:88" x14ac:dyDescent="0.15">
      <c r="CB810" s="19" t="s">
        <v>5187</v>
      </c>
      <c r="CC810" s="22">
        <v>2.5</v>
      </c>
      <c r="CI810" s="19" t="s">
        <v>1508</v>
      </c>
      <c r="CJ810" s="22">
        <v>8.3666666666666671</v>
      </c>
    </row>
    <row r="811" spans="80:88" x14ac:dyDescent="0.15">
      <c r="CB811" s="19" t="s">
        <v>7287</v>
      </c>
      <c r="CC811" s="22">
        <v>2.4666666666666668</v>
      </c>
      <c r="CI811" s="19" t="s">
        <v>3338</v>
      </c>
      <c r="CJ811" s="22">
        <v>8.3666666666666671</v>
      </c>
    </row>
    <row r="812" spans="80:88" x14ac:dyDescent="0.15">
      <c r="CB812" s="19" t="s">
        <v>2727</v>
      </c>
      <c r="CC812" s="22">
        <v>2.4</v>
      </c>
      <c r="CI812" s="19" t="s">
        <v>7045</v>
      </c>
      <c r="CJ812" s="22">
        <v>8.3666666666666671</v>
      </c>
    </row>
    <row r="813" spans="80:88" x14ac:dyDescent="0.15">
      <c r="CB813" s="19" t="s">
        <v>2216</v>
      </c>
      <c r="CC813" s="22">
        <v>2.3666666666666667</v>
      </c>
      <c r="CI813" s="19" t="s">
        <v>5854</v>
      </c>
      <c r="CJ813" s="22">
        <v>8.3666666666666671</v>
      </c>
    </row>
    <row r="814" spans="80:88" x14ac:dyDescent="0.15">
      <c r="CB814" s="19" t="s">
        <v>8713</v>
      </c>
      <c r="CC814" s="22">
        <v>2.2999999999999998</v>
      </c>
      <c r="CI814" s="19" t="s">
        <v>5723</v>
      </c>
      <c r="CJ814" s="22">
        <v>8.3666666666666671</v>
      </c>
    </row>
    <row r="815" spans="80:88" x14ac:dyDescent="0.15">
      <c r="CB815" s="19" t="s">
        <v>2705</v>
      </c>
      <c r="CC815" s="22">
        <v>2.2999999999999998</v>
      </c>
      <c r="CI815" s="19" t="s">
        <v>7111</v>
      </c>
      <c r="CJ815" s="22">
        <v>8.4</v>
      </c>
    </row>
    <row r="816" spans="80:88" x14ac:dyDescent="0.15">
      <c r="CB816" s="19" t="s">
        <v>6518</v>
      </c>
      <c r="CC816" s="22">
        <v>2.2666666666666666</v>
      </c>
      <c r="CI816" s="19" t="s">
        <v>6813</v>
      </c>
      <c r="CJ816" s="22">
        <v>8.4</v>
      </c>
    </row>
    <row r="817" spans="80:88" x14ac:dyDescent="0.15">
      <c r="CB817" s="19" t="s">
        <v>5599</v>
      </c>
      <c r="CC817" s="22">
        <v>2.2333333333333334</v>
      </c>
      <c r="CI817" s="19" t="s">
        <v>3189</v>
      </c>
      <c r="CJ817" s="22">
        <v>8.5</v>
      </c>
    </row>
    <row r="818" spans="80:88" x14ac:dyDescent="0.15">
      <c r="CB818" s="19" t="s">
        <v>8659</v>
      </c>
      <c r="CC818" s="22">
        <v>2.1333333333333333</v>
      </c>
      <c r="CI818" s="19" t="s">
        <v>3751</v>
      </c>
      <c r="CJ818" s="22">
        <v>8.5</v>
      </c>
    </row>
    <row r="819" spans="80:88" x14ac:dyDescent="0.15">
      <c r="CB819" s="19" t="s">
        <v>5924</v>
      </c>
      <c r="CC819" s="22">
        <v>2.1333333333333333</v>
      </c>
      <c r="CI819" s="19" t="s">
        <v>1556</v>
      </c>
      <c r="CJ819" s="22">
        <v>8.5333333333333332</v>
      </c>
    </row>
    <row r="820" spans="80:88" x14ac:dyDescent="0.15">
      <c r="CB820" s="19" t="s">
        <v>3759</v>
      </c>
      <c r="CC820" s="22">
        <v>2.1333333333333333</v>
      </c>
      <c r="CI820" s="19" t="s">
        <v>1153</v>
      </c>
      <c r="CJ820" s="22">
        <v>8.5333333333333332</v>
      </c>
    </row>
    <row r="821" spans="80:88" x14ac:dyDescent="0.15">
      <c r="CB821" s="19" t="s">
        <v>5515</v>
      </c>
      <c r="CC821" s="22">
        <v>2.1333333333333333</v>
      </c>
      <c r="CI821" s="19" t="s">
        <v>1133</v>
      </c>
      <c r="CJ821" s="22">
        <v>8.5333333333333332</v>
      </c>
    </row>
    <row r="822" spans="80:88" x14ac:dyDescent="0.15">
      <c r="CB822" s="19" t="s">
        <v>5528</v>
      </c>
      <c r="CC822" s="22">
        <v>2.0666666666666669</v>
      </c>
      <c r="CI822" s="19" t="s">
        <v>1941</v>
      </c>
      <c r="CJ822" s="22">
        <v>8.5333333333333332</v>
      </c>
    </row>
    <row r="823" spans="80:88" x14ac:dyDescent="0.15">
      <c r="CB823" s="19" t="s">
        <v>5983</v>
      </c>
      <c r="CC823" s="22">
        <v>1.9333333333333333</v>
      </c>
      <c r="CI823" s="19" t="s">
        <v>5247</v>
      </c>
      <c r="CJ823" s="22">
        <v>8.6</v>
      </c>
    </row>
    <row r="824" spans="80:88" x14ac:dyDescent="0.15">
      <c r="CB824" s="19" t="s">
        <v>4466</v>
      </c>
      <c r="CC824" s="22">
        <v>1.7333333333333334</v>
      </c>
      <c r="CI824" s="19" t="s">
        <v>3297</v>
      </c>
      <c r="CJ824" s="22">
        <v>8.6999999999999993</v>
      </c>
    </row>
    <row r="825" spans="80:88" x14ac:dyDescent="0.15">
      <c r="CB825" s="19" t="s">
        <v>2737</v>
      </c>
      <c r="CC825" s="22">
        <v>1.4666666666666666</v>
      </c>
      <c r="CI825" s="19" t="s">
        <v>6452</v>
      </c>
      <c r="CJ825" s="22">
        <v>8.7666666666666675</v>
      </c>
    </row>
    <row r="826" spans="80:88" x14ac:dyDescent="0.15">
      <c r="CB826" s="19" t="s">
        <v>798</v>
      </c>
      <c r="CC826" s="22">
        <v>1.3333333333333333</v>
      </c>
      <c r="CI826" s="19" t="s">
        <v>4768</v>
      </c>
      <c r="CJ826" s="22">
        <v>8.8000000000000007</v>
      </c>
    </row>
    <row r="827" spans="80:88" x14ac:dyDescent="0.15">
      <c r="CB827" s="19" t="s">
        <v>5141</v>
      </c>
      <c r="CC827" s="22">
        <v>1.3</v>
      </c>
      <c r="CI827" s="19" t="s">
        <v>1536</v>
      </c>
      <c r="CJ827" s="22">
        <v>8.8333333333333339</v>
      </c>
    </row>
    <row r="828" spans="80:88" x14ac:dyDescent="0.15">
      <c r="CB828" s="19" t="s">
        <v>4470</v>
      </c>
      <c r="CC828" s="22">
        <v>1.2333333333333334</v>
      </c>
      <c r="CI828" s="19" t="s">
        <v>5407</v>
      </c>
      <c r="CJ828" s="22">
        <v>8.9666666666666668</v>
      </c>
    </row>
    <row r="829" spans="80:88" x14ac:dyDescent="0.15">
      <c r="CB829" s="19" t="s">
        <v>8763</v>
      </c>
      <c r="CC829" s="22">
        <v>1.0333333333333334</v>
      </c>
      <c r="CI829" s="19" t="s">
        <v>1448</v>
      </c>
      <c r="CJ829" s="22">
        <v>9</v>
      </c>
    </row>
    <row r="830" spans="80:88" x14ac:dyDescent="0.15">
      <c r="CB830" s="19" t="s">
        <v>827</v>
      </c>
      <c r="CC830" s="22">
        <v>0.93333333333333335</v>
      </c>
      <c r="CI830" s="19" t="s">
        <v>1528</v>
      </c>
      <c r="CJ830" s="22">
        <v>9.0666666666666664</v>
      </c>
    </row>
    <row r="831" spans="80:88" x14ac:dyDescent="0.15">
      <c r="CB831" s="19" t="s">
        <v>841</v>
      </c>
      <c r="CC831" s="22">
        <v>0.8666666666666667</v>
      </c>
      <c r="CI831" s="19" t="s">
        <v>6568</v>
      </c>
      <c r="CJ831" s="22">
        <v>9.1</v>
      </c>
    </row>
    <row r="832" spans="80:88" x14ac:dyDescent="0.15">
      <c r="CB832" s="19" t="s">
        <v>853</v>
      </c>
      <c r="CC832" s="22">
        <v>0.76666666666666672</v>
      </c>
      <c r="CI832" s="19" t="s">
        <v>1540</v>
      </c>
      <c r="CJ832" s="22">
        <v>9.1333333333333329</v>
      </c>
    </row>
    <row r="833" spans="80:88" x14ac:dyDescent="0.15">
      <c r="CB833" s="19" t="s">
        <v>8530</v>
      </c>
      <c r="CC833" s="22">
        <v>0.73333333333333328</v>
      </c>
      <c r="CI833" s="19" t="s">
        <v>4123</v>
      </c>
      <c r="CJ833" s="22">
        <v>9.1333333333333329</v>
      </c>
    </row>
    <row r="834" spans="80:88" x14ac:dyDescent="0.15">
      <c r="CB834" s="19" t="s">
        <v>813</v>
      </c>
      <c r="CC834" s="22">
        <v>0.6</v>
      </c>
      <c r="CI834" s="19" t="s">
        <v>6743</v>
      </c>
      <c r="CJ834" s="22">
        <v>9.1999999999999993</v>
      </c>
    </row>
    <row r="835" spans="80:88" x14ac:dyDescent="0.15">
      <c r="CB835" s="19" t="s">
        <v>8546</v>
      </c>
      <c r="CC835" s="22">
        <v>0.4</v>
      </c>
      <c r="CI835" s="19" t="s">
        <v>5743</v>
      </c>
      <c r="CJ835" s="22">
        <v>9.5</v>
      </c>
    </row>
    <row r="836" spans="80:88" x14ac:dyDescent="0.15">
      <c r="CB836" s="117" t="s">
        <v>8817</v>
      </c>
      <c r="CC836" s="118">
        <v>5.7089500998004006</v>
      </c>
      <c r="CI836" s="117" t="s">
        <v>8817</v>
      </c>
      <c r="CJ836" s="118">
        <v>5.7089500998004006</v>
      </c>
    </row>
  </sheetData>
  <pageMargins left="0.511811024" right="0.511811024" top="0.78740157499999996" bottom="0.78740157499999996" header="0.31496062000000002" footer="0.31496062000000002"/>
  <pageSetup paperSize="9" orientation="portrait" horizontalDpi="0" verticalDpi="0" r:id="rId6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1AA4D"/>
  </sheetPr>
  <dimension ref="B2:H33"/>
  <sheetViews>
    <sheetView showGridLines="0" zoomScale="80" zoomScaleNormal="80" workbookViewId="0">
      <selection activeCell="B2" sqref="B2"/>
    </sheetView>
  </sheetViews>
  <sheetFormatPr baseColWidth="10" defaultColWidth="8.83203125" defaultRowHeight="13" x14ac:dyDescent="0.15"/>
  <cols>
    <col min="1" max="1" width="3.33203125" customWidth="1"/>
    <col min="2" max="2" width="18.83203125" customWidth="1"/>
    <col min="6" max="6" width="4" customWidth="1"/>
    <col min="7" max="7" width="109.33203125" bestFit="1" customWidth="1"/>
  </cols>
  <sheetData>
    <row r="2" spans="2:8" ht="18" x14ac:dyDescent="0.2">
      <c r="B2" s="127" t="s">
        <v>8833</v>
      </c>
      <c r="C2" s="128"/>
      <c r="D2" s="128"/>
      <c r="E2" s="128"/>
      <c r="F2" s="128"/>
      <c r="G2" s="128"/>
      <c r="H2" s="128"/>
    </row>
    <row r="4" spans="2:8" x14ac:dyDescent="0.15">
      <c r="B4" s="146" t="s">
        <v>8395</v>
      </c>
      <c r="C4" s="146"/>
      <c r="D4" s="146"/>
      <c r="E4" s="146"/>
      <c r="G4" s="146" t="s">
        <v>8398</v>
      </c>
      <c r="H4" s="146"/>
    </row>
    <row r="5" spans="2:8" x14ac:dyDescent="0.15">
      <c r="B5" s="75" t="s">
        <v>8393</v>
      </c>
      <c r="C5" s="82" t="s">
        <v>8394</v>
      </c>
      <c r="D5" s="82" t="s">
        <v>780</v>
      </c>
      <c r="E5" s="82" t="s">
        <v>8396</v>
      </c>
      <c r="G5" s="75" t="s">
        <v>8397</v>
      </c>
      <c r="H5" s="75" t="s">
        <v>8394</v>
      </c>
    </row>
    <row r="6" spans="2:8" x14ac:dyDescent="0.15">
      <c r="B6" s="63" t="str">
        <f>Pivot!A7</f>
        <v>Aracaju</v>
      </c>
      <c r="C6" s="99">
        <f>GETPIVOTDATA("LOCAL AVALIADO",Pivot!$A$7,'Dados '!$D$1,$B6,'Dados '!$B$1,Pivot!$C$6)</f>
        <v>38</v>
      </c>
      <c r="D6" s="99">
        <f>GETPIVOTDATA("LOCAL AVALIADO",Pivot!$A$7,'Dados '!$D$1,$B6,'Dados '!$B$1,Pivot!$B$6)</f>
        <v>0</v>
      </c>
      <c r="E6" s="111">
        <f>SUM(C6:D6)</f>
        <v>38</v>
      </c>
      <c r="G6" s="63" t="str">
        <f>Pivot!J6</f>
        <v>EDIFÍCIO DA ADMINISTRAÇÃO PÚBLICA EXECUTIVA (Prefeitura; subprefeituras; secretarias; departamentos; ministérios)</v>
      </c>
      <c r="H6" s="63">
        <f>GETPIVOTDATA("LOCAL AVALIADO",Pivot!$J$6,'Dados '!$F$1,$G6)</f>
        <v>103</v>
      </c>
    </row>
    <row r="7" spans="2:8" x14ac:dyDescent="0.15">
      <c r="B7" s="63" t="str">
        <f>Pivot!A8</f>
        <v>Belém</v>
      </c>
      <c r="C7" s="99">
        <f>GETPIVOTDATA("LOCAL AVALIADO",Pivot!$A$7,'Dados '!$D$1,$B7,'Dados '!$B$1,Pivot!$C$6)</f>
        <v>37</v>
      </c>
      <c r="D7" s="99">
        <f>GETPIVOTDATA("LOCAL AVALIADO",Pivot!$A$7,'Dados '!$D$1,$B7,'Dados '!$B$1,Pivot!$B$6)</f>
        <v>1</v>
      </c>
      <c r="E7" s="111">
        <f>SUM(C7:D7)</f>
        <v>38</v>
      </c>
      <c r="G7" s="63" t="str">
        <f>Pivot!J7</f>
        <v>EDIFÍCIO DE CULTURA E LAZER (museus; bibliotecas; mercados; centros esportivos)</v>
      </c>
      <c r="H7" s="63">
        <f>GETPIVOTDATA("LOCAL AVALIADO",Pivot!$J$6,'Dados '!$F$1,$G7)</f>
        <v>83</v>
      </c>
    </row>
    <row r="8" spans="2:8" x14ac:dyDescent="0.15">
      <c r="B8" s="63" t="str">
        <f>Pivot!A9</f>
        <v>Belo Horizonte</v>
      </c>
      <c r="C8" s="99">
        <f>GETPIVOTDATA("LOCAL AVALIADO",Pivot!$A$7,'Dados '!$D$1,$B8,'Dados '!$B$1,Pivot!$C$6)</f>
        <v>22</v>
      </c>
      <c r="D8" s="99">
        <f>GETPIVOTDATA("LOCAL AVALIADO",Pivot!$A$7,'Dados '!$D$1,$B8,'Dados '!$B$1,Pivot!$B$6)</f>
        <v>11</v>
      </c>
      <c r="E8" s="111">
        <f t="shared" ref="E8:E32" si="0">SUM(C8:D8)</f>
        <v>33</v>
      </c>
      <c r="G8" s="63" t="str">
        <f>Pivot!J8</f>
        <v>EDIFÍCIO DE SEGURANÇA PÚBLICA (Delegacias; quartéis; batalhões; instalações policiais e militares)</v>
      </c>
      <c r="H8" s="63">
        <f>GETPIVOTDATA("LOCAL AVALIADO",Pivot!$J$6,'Dados '!$F$1,$G8)</f>
        <v>24</v>
      </c>
    </row>
    <row r="9" spans="2:8" x14ac:dyDescent="0.15">
      <c r="B9" s="63" t="str">
        <f>Pivot!A10</f>
        <v>Boa Vista</v>
      </c>
      <c r="C9" s="99">
        <f>GETPIVOTDATA("LOCAL AVALIADO",Pivot!$A$7,'Dados '!$D$1,$B9,'Dados '!$B$1,Pivot!$C$6)</f>
        <v>20</v>
      </c>
      <c r="D9" s="99">
        <f>GETPIVOTDATA("LOCAL AVALIADO",Pivot!$A$7,'Dados '!$D$1,$B9,'Dados '!$B$1,Pivot!$B$6)</f>
        <v>1</v>
      </c>
      <c r="E9" s="111">
        <f t="shared" si="0"/>
        <v>21</v>
      </c>
      <c r="G9" s="63" t="str">
        <f>Pivot!J9</f>
        <v>EDIFÍCIO DO PODER JUDICIÁRIO (Tribunais; Fóruns; Defensorias públicas)</v>
      </c>
      <c r="H9" s="63">
        <f>GETPIVOTDATA("LOCAL AVALIADO",Pivot!$J$6,'Dados '!$F$1,$G9)</f>
        <v>62</v>
      </c>
    </row>
    <row r="10" spans="2:8" x14ac:dyDescent="0.15">
      <c r="B10" s="63" t="str">
        <f>Pivot!A11</f>
        <v>Brasília</v>
      </c>
      <c r="C10" s="99">
        <f>GETPIVOTDATA("LOCAL AVALIADO",Pivot!$A$7,'Dados '!$D$1,$B10,'Dados '!$B$1,Pivot!$C$6)</f>
        <v>46</v>
      </c>
      <c r="D10" s="99">
        <f>GETPIVOTDATA("LOCAL AVALIADO",Pivot!$A$7,'Dados '!$D$1,$B10,'Dados '!$B$1,Pivot!$B$6)</f>
        <v>6</v>
      </c>
      <c r="E10" s="111">
        <f t="shared" si="0"/>
        <v>52</v>
      </c>
      <c r="G10" s="63" t="str">
        <f>Pivot!J10</f>
        <v>EDIFÍCIO DO PODER LEGISLATIVO (Câmaras; Assembléias legislativas)</v>
      </c>
      <c r="H10" s="63">
        <f>GETPIVOTDATA("LOCAL AVALIADO",Pivot!$J$6,'Dados '!$F$1,$G10)</f>
        <v>14</v>
      </c>
    </row>
    <row r="11" spans="2:8" x14ac:dyDescent="0.15">
      <c r="B11" s="63" t="str">
        <f>Pivot!A12</f>
        <v>Campo Grande</v>
      </c>
      <c r="C11" s="99">
        <f>GETPIVOTDATA("LOCAL AVALIADO",Pivot!$A$7,'Dados '!$D$1,$B11,'Dados '!$B$1,Pivot!$C$6)</f>
        <v>32</v>
      </c>
      <c r="D11" s="99">
        <f>GETPIVOTDATA("LOCAL AVALIADO",Pivot!$A$7,'Dados '!$D$1,$B11,'Dados '!$B$1,Pivot!$B$6)</f>
        <v>0</v>
      </c>
      <c r="E11" s="111">
        <f t="shared" si="0"/>
        <v>32</v>
      </c>
      <c r="G11" s="63" t="str">
        <f>Pivot!J11</f>
        <v>INSTITUIÇÃO DE ENSINO (Universidades; escolas em geral e creches)</v>
      </c>
      <c r="H11" s="63">
        <f>GETPIVOTDATA("LOCAL AVALIADO",Pivot!$J$6,'Dados '!$F$1,$G11)</f>
        <v>216</v>
      </c>
    </row>
    <row r="12" spans="2:8" x14ac:dyDescent="0.15">
      <c r="B12" s="63" t="str">
        <f>Pivot!A13</f>
        <v>Cuiabá</v>
      </c>
      <c r="C12" s="99">
        <f>GETPIVOTDATA("LOCAL AVALIADO",Pivot!$A$7,'Dados '!$D$1,$B12,'Dados '!$B$1,Pivot!$C$6)</f>
        <v>46</v>
      </c>
      <c r="D12" s="99">
        <f>GETPIVOTDATA("LOCAL AVALIADO",Pivot!$A$7,'Dados '!$D$1,$B12,'Dados '!$B$1,Pivot!$B$6)</f>
        <v>2</v>
      </c>
      <c r="E12" s="111">
        <f t="shared" si="0"/>
        <v>48</v>
      </c>
      <c r="G12" s="63" t="str">
        <f>Pivot!J12</f>
        <v>OUTRO (cemitério; viadutos; igreja; etc)</v>
      </c>
      <c r="H12" s="63">
        <f>GETPIVOTDATA("LOCAL AVALIADO",Pivot!$J$6,'Dados '!$F$1,$G12)</f>
        <v>30</v>
      </c>
    </row>
    <row r="13" spans="2:8" x14ac:dyDescent="0.15">
      <c r="B13" s="63" t="str">
        <f>Pivot!A14</f>
        <v>Curitiba</v>
      </c>
      <c r="C13" s="99">
        <f>GETPIVOTDATA("LOCAL AVALIADO",Pivot!$A$7,'Dados '!$D$1,$B13,'Dados '!$B$1,Pivot!$C$6)</f>
        <v>44</v>
      </c>
      <c r="D13" s="99">
        <f>GETPIVOTDATA("LOCAL AVALIADO",Pivot!$A$7,'Dados '!$D$1,$B13,'Dados '!$B$1,Pivot!$B$6)</f>
        <v>0</v>
      </c>
      <c r="E13" s="111">
        <f t="shared" si="0"/>
        <v>44</v>
      </c>
      <c r="G13" s="63" t="str">
        <f>Pivot!J13</f>
        <v>PARQUE E/OU PRAÇA</v>
      </c>
      <c r="H13" s="63">
        <f>GETPIVOTDATA("LOCAL AVALIADO",Pivot!$J$6,'Dados '!$F$1,$G13)</f>
        <v>92</v>
      </c>
    </row>
    <row r="14" spans="2:8" x14ac:dyDescent="0.15">
      <c r="B14" s="63" t="str">
        <f>Pivot!A15</f>
        <v>Florianópolis</v>
      </c>
      <c r="C14" s="99">
        <f>GETPIVOTDATA("LOCAL AVALIADO",Pivot!$A$7,'Dados '!$D$1,$B14,'Dados '!$B$1,Pivot!$C$6)</f>
        <v>20</v>
      </c>
      <c r="D14" s="99">
        <f>GETPIVOTDATA("LOCAL AVALIADO",Pivot!$A$7,'Dados '!$D$1,$B14,'Dados '!$B$1,Pivot!$B$6)</f>
        <v>0</v>
      </c>
      <c r="E14" s="111">
        <f t="shared" si="0"/>
        <v>20</v>
      </c>
      <c r="G14" s="63" t="str">
        <f>Pivot!J14</f>
        <v>SERVIÇO DE SAÚDE (Hospitais e postos de saúde)</v>
      </c>
      <c r="H14" s="63">
        <f>GETPIVOTDATA("LOCAL AVALIADO",Pivot!$J$6,'Dados '!$F$1,$G14)</f>
        <v>132</v>
      </c>
    </row>
    <row r="15" spans="2:8" x14ac:dyDescent="0.15">
      <c r="B15" s="63" t="str">
        <f>Pivot!A16</f>
        <v>Fortaleza</v>
      </c>
      <c r="C15" s="99">
        <f>GETPIVOTDATA("LOCAL AVALIADO",Pivot!$A$7,'Dados '!$D$1,$B15,'Dados '!$B$1,Pivot!$C$6)</f>
        <v>31</v>
      </c>
      <c r="D15" s="99">
        <f>GETPIVOTDATA("LOCAL AVALIADO",Pivot!$A$7,'Dados '!$D$1,$B15,'Dados '!$B$1,Pivot!$B$6)</f>
        <v>0</v>
      </c>
      <c r="E15" s="111">
        <f t="shared" si="0"/>
        <v>31</v>
      </c>
      <c r="G15" s="63" t="str">
        <f>Pivot!J15</f>
        <v>SERVIÇO DE TRANSPORTE (estações; pontos e terminais)</v>
      </c>
      <c r="H15" s="63">
        <f>GETPIVOTDATA("LOCAL AVALIADO",Pivot!$J$6,'Dados '!$F$1,$G15)</f>
        <v>79</v>
      </c>
    </row>
    <row r="16" spans="2:8" x14ac:dyDescent="0.15">
      <c r="B16" s="63" t="str">
        <f>Pivot!A17</f>
        <v>Goiânia</v>
      </c>
      <c r="C16" s="99">
        <f>GETPIVOTDATA("LOCAL AVALIADO",Pivot!$A$7,'Dados '!$D$1,$B16,'Dados '!$B$1,Pivot!$C$6)</f>
        <v>33</v>
      </c>
      <c r="D16" s="99">
        <f>GETPIVOTDATA("LOCAL AVALIADO",Pivot!$A$7,'Dados '!$D$1,$B16,'Dados '!$B$1,Pivot!$B$6)</f>
        <v>1</v>
      </c>
      <c r="E16" s="111">
        <f t="shared" si="0"/>
        <v>34</v>
      </c>
      <c r="G16" s="130" t="s">
        <v>8396</v>
      </c>
      <c r="H16" s="130">
        <f>SUM(H6:H15)</f>
        <v>835</v>
      </c>
    </row>
    <row r="17" spans="2:7" x14ac:dyDescent="0.15">
      <c r="B17" s="63" t="str">
        <f>Pivot!A18</f>
        <v>João Pessoa</v>
      </c>
      <c r="C17" s="99">
        <f>GETPIVOTDATA("LOCAL AVALIADO",Pivot!$A$7,'Dados '!$D$1,$B17,'Dados '!$B$1,Pivot!$C$6)</f>
        <v>20</v>
      </c>
      <c r="D17" s="99">
        <f>GETPIVOTDATA("LOCAL AVALIADO",Pivot!$A$7,'Dados '!$D$1,$B17,'Dados '!$B$1,Pivot!$B$6)</f>
        <v>0</v>
      </c>
      <c r="E17" s="111">
        <f t="shared" si="0"/>
        <v>20</v>
      </c>
    </row>
    <row r="18" spans="2:7" x14ac:dyDescent="0.15">
      <c r="B18" s="63" t="str">
        <f>Pivot!A19</f>
        <v>Macapá</v>
      </c>
      <c r="C18" s="99">
        <f>GETPIVOTDATA("LOCAL AVALIADO",Pivot!$A$7,'Dados '!$D$1,$B18,'Dados '!$B$1,Pivot!$C$6)</f>
        <v>20</v>
      </c>
      <c r="D18" s="99">
        <f>GETPIVOTDATA("LOCAL AVALIADO",Pivot!$A$7,'Dados '!$D$1,$B18,'Dados '!$B$1,Pivot!$B$6)</f>
        <v>0</v>
      </c>
      <c r="E18" s="111">
        <f t="shared" si="0"/>
        <v>20</v>
      </c>
    </row>
    <row r="19" spans="2:7" x14ac:dyDescent="0.15">
      <c r="B19" s="63" t="str">
        <f>Pivot!A20</f>
        <v>Maceió</v>
      </c>
      <c r="C19" s="99">
        <f>GETPIVOTDATA("LOCAL AVALIADO",Pivot!$A$7,'Dados '!$D$1,$B19,'Dados '!$B$1,Pivot!$C$6)</f>
        <v>21</v>
      </c>
      <c r="D19" s="99">
        <f>GETPIVOTDATA("LOCAL AVALIADO",Pivot!$A$7,'Dados '!$D$1,$B19,'Dados '!$B$1,Pivot!$B$6)</f>
        <v>0</v>
      </c>
      <c r="E19" s="111">
        <f t="shared" si="0"/>
        <v>21</v>
      </c>
    </row>
    <row r="20" spans="2:7" x14ac:dyDescent="0.15">
      <c r="B20" s="63" t="str">
        <f>Pivot!A21</f>
        <v>Manaus</v>
      </c>
      <c r="C20" s="99">
        <f>GETPIVOTDATA("LOCAL AVALIADO",Pivot!$A$7,'Dados '!$D$1,$B20,'Dados '!$B$1,Pivot!$C$6)</f>
        <v>21</v>
      </c>
      <c r="D20" s="99">
        <f>GETPIVOTDATA("LOCAL AVALIADO",Pivot!$A$7,'Dados '!$D$1,$B20,'Dados '!$B$1,Pivot!$B$6)</f>
        <v>8</v>
      </c>
      <c r="E20" s="111">
        <f t="shared" si="0"/>
        <v>29</v>
      </c>
    </row>
    <row r="21" spans="2:7" x14ac:dyDescent="0.15">
      <c r="B21" s="63" t="str">
        <f>Pivot!A22</f>
        <v>Natal</v>
      </c>
      <c r="C21" s="99">
        <f>GETPIVOTDATA("LOCAL AVALIADO",Pivot!$A$7,'Dados '!$D$1,$B21,'Dados '!$B$1,Pivot!$C$6)</f>
        <v>20</v>
      </c>
      <c r="D21" s="99">
        <f>GETPIVOTDATA("LOCAL AVALIADO",Pivot!$A$7,'Dados '!$D$1,$B21,'Dados '!$B$1,Pivot!$B$6)</f>
        <v>1</v>
      </c>
      <c r="E21" s="111">
        <f t="shared" si="0"/>
        <v>21</v>
      </c>
    </row>
    <row r="22" spans="2:7" x14ac:dyDescent="0.15">
      <c r="B22" s="63" t="str">
        <f>Pivot!A23</f>
        <v>Palmas</v>
      </c>
      <c r="C22" s="99">
        <f>GETPIVOTDATA("LOCAL AVALIADO",Pivot!$A$7,'Dados '!$D$1,$B22,'Dados '!$B$1,Pivot!$C$6)</f>
        <v>24</v>
      </c>
      <c r="D22" s="99">
        <f>GETPIVOTDATA("LOCAL AVALIADO",Pivot!$A$7,'Dados '!$D$1,$B22,'Dados '!$B$1,Pivot!$B$6)</f>
        <v>0</v>
      </c>
      <c r="E22" s="111">
        <f t="shared" si="0"/>
        <v>24</v>
      </c>
    </row>
    <row r="23" spans="2:7" x14ac:dyDescent="0.15">
      <c r="B23" s="63" t="str">
        <f>Pivot!A24</f>
        <v>Porto Alegre</v>
      </c>
      <c r="C23" s="99">
        <f>GETPIVOTDATA("LOCAL AVALIADO",Pivot!$A$7,'Dados '!$D$1,$B23,'Dados '!$B$1,Pivot!$C$6)</f>
        <v>32</v>
      </c>
      <c r="D23" s="99">
        <f>GETPIVOTDATA("LOCAL AVALIADO",Pivot!$A$7,'Dados '!$D$1,$B23,'Dados '!$B$1,Pivot!$B$6)</f>
        <v>0</v>
      </c>
      <c r="E23" s="111">
        <f t="shared" si="0"/>
        <v>32</v>
      </c>
    </row>
    <row r="24" spans="2:7" x14ac:dyDescent="0.15">
      <c r="B24" s="63" t="str">
        <f>Pivot!A25</f>
        <v>Porto Velho</v>
      </c>
      <c r="C24" s="99">
        <f>GETPIVOTDATA("LOCAL AVALIADO",Pivot!$A$7,'Dados '!$D$1,$B24,'Dados '!$B$1,Pivot!$C$6)</f>
        <v>59</v>
      </c>
      <c r="D24" s="99">
        <f>GETPIVOTDATA("LOCAL AVALIADO",Pivot!$A$7,'Dados '!$D$1,$B24,'Dados '!$B$1,Pivot!$B$6)</f>
        <v>6</v>
      </c>
      <c r="E24" s="111">
        <f t="shared" si="0"/>
        <v>65</v>
      </c>
    </row>
    <row r="25" spans="2:7" x14ac:dyDescent="0.15">
      <c r="B25" s="63" t="str">
        <f>Pivot!A26</f>
        <v>Recife</v>
      </c>
      <c r="C25" s="99">
        <f>GETPIVOTDATA("LOCAL AVALIADO",Pivot!$A$7,'Dados '!$D$1,$B25,'Dados '!$B$1,Pivot!$C$6)</f>
        <v>20</v>
      </c>
      <c r="D25" s="99">
        <f>GETPIVOTDATA("LOCAL AVALIADO",Pivot!$A$7,'Dados '!$D$1,$B25,'Dados '!$B$1,Pivot!$B$6)</f>
        <v>0</v>
      </c>
      <c r="E25" s="111">
        <f t="shared" si="0"/>
        <v>20</v>
      </c>
    </row>
    <row r="26" spans="2:7" x14ac:dyDescent="0.15">
      <c r="B26" s="63" t="str">
        <f>Pivot!A27</f>
        <v>Rio Branco</v>
      </c>
      <c r="C26" s="99">
        <f>GETPIVOTDATA("LOCAL AVALIADO",Pivot!$A$7,'Dados '!$D$1,$B26,'Dados '!$B$1,Pivot!$C$6)</f>
        <v>17</v>
      </c>
      <c r="D26" s="99">
        <f>GETPIVOTDATA("LOCAL AVALIADO",Pivot!$A$7,'Dados '!$D$1,$B26,'Dados '!$B$1,Pivot!$B$6)</f>
        <v>1</v>
      </c>
      <c r="E26" s="111">
        <f t="shared" si="0"/>
        <v>18</v>
      </c>
    </row>
    <row r="27" spans="2:7" x14ac:dyDescent="0.15">
      <c r="B27" s="63" t="str">
        <f>Pivot!A28</f>
        <v>Rio de Janeiro</v>
      </c>
      <c r="C27" s="99">
        <f>GETPIVOTDATA("LOCAL AVALIADO",Pivot!$A$7,'Dados '!$D$1,$B27,'Dados '!$B$1,Pivot!$C$6)</f>
        <v>29</v>
      </c>
      <c r="D27" s="99">
        <f>GETPIVOTDATA("LOCAL AVALIADO",Pivot!$A$7,'Dados '!$D$1,$B27,'Dados '!$B$1,Pivot!$B$6)</f>
        <v>0</v>
      </c>
      <c r="E27" s="111">
        <f t="shared" si="0"/>
        <v>29</v>
      </c>
      <c r="G27" s="129"/>
    </row>
    <row r="28" spans="2:7" x14ac:dyDescent="0.15">
      <c r="B28" s="63" t="str">
        <f>Pivot!A29</f>
        <v>Salvador</v>
      </c>
      <c r="C28" s="99">
        <f>GETPIVOTDATA("LOCAL AVALIADO",Pivot!$A$7,'Dados '!$D$1,$B28,'Dados '!$B$1,Pivot!$C$6)</f>
        <v>19</v>
      </c>
      <c r="D28" s="99">
        <f>GETPIVOTDATA("LOCAL AVALIADO",Pivot!$A$7,'Dados '!$D$1,$B28,'Dados '!$B$1,Pivot!$B$6)</f>
        <v>0</v>
      </c>
      <c r="E28" s="111">
        <f t="shared" si="0"/>
        <v>19</v>
      </c>
    </row>
    <row r="29" spans="2:7" x14ac:dyDescent="0.15">
      <c r="B29" s="63" t="str">
        <f>Pivot!A30</f>
        <v>São Luís</v>
      </c>
      <c r="C29" s="99">
        <f>GETPIVOTDATA("LOCAL AVALIADO",Pivot!$A$7,'Dados '!$D$1,$B29,'Dados '!$B$1,Pivot!$C$6)</f>
        <v>29</v>
      </c>
      <c r="D29" s="99">
        <f>GETPIVOTDATA("LOCAL AVALIADO",Pivot!$A$7,'Dados '!$D$1,$B29,'Dados '!$B$1,Pivot!$B$6)</f>
        <v>0</v>
      </c>
      <c r="E29" s="111">
        <f t="shared" si="0"/>
        <v>29</v>
      </c>
    </row>
    <row r="30" spans="2:7" x14ac:dyDescent="0.15">
      <c r="B30" s="63" t="str">
        <f>Pivot!A31</f>
        <v>São Paulo</v>
      </c>
      <c r="C30" s="99">
        <f>GETPIVOTDATA("LOCAL AVALIADO",Pivot!$A$7,'Dados '!$D$1,$B30,'Dados '!$B$1,Pivot!$C$6)</f>
        <v>68</v>
      </c>
      <c r="D30" s="99">
        <f>GETPIVOTDATA("LOCAL AVALIADO",Pivot!$A$7,'Dados '!$D$1,$B30,'Dados '!$B$1,Pivot!$B$6)</f>
        <v>0</v>
      </c>
      <c r="E30" s="111">
        <f t="shared" si="0"/>
        <v>68</v>
      </c>
    </row>
    <row r="31" spans="2:7" x14ac:dyDescent="0.15">
      <c r="B31" s="63" t="str">
        <f>Pivot!A32</f>
        <v>Teresina</v>
      </c>
      <c r="C31" s="99">
        <f>GETPIVOTDATA("LOCAL AVALIADO",Pivot!$A$7,'Dados '!$D$1,$B31,'Dados '!$B$1,Pivot!$C$6)</f>
        <v>46</v>
      </c>
      <c r="D31" s="99">
        <f>GETPIVOTDATA("LOCAL AVALIADO",Pivot!$A$7,'Dados '!$D$1,$B31,'Dados '!$B$1,Pivot!$B$6)</f>
        <v>1</v>
      </c>
      <c r="E31" s="111">
        <f t="shared" si="0"/>
        <v>47</v>
      </c>
    </row>
    <row r="32" spans="2:7" x14ac:dyDescent="0.15">
      <c r="B32" s="63" t="str">
        <f>Pivot!A33</f>
        <v>Vitória</v>
      </c>
      <c r="C32" s="99">
        <f>GETPIVOTDATA("LOCAL AVALIADO",Pivot!$A$7,'Dados '!$D$1,$B32,'Dados '!$B$1,Pivot!$C$6)</f>
        <v>21</v>
      </c>
      <c r="D32" s="99">
        <f>GETPIVOTDATA("LOCAL AVALIADO",Pivot!$A$7,'Dados '!$D$1,$B32,'Dados '!$B$1,Pivot!$B$6)</f>
        <v>0</v>
      </c>
      <c r="E32" s="111">
        <f t="shared" si="0"/>
        <v>21</v>
      </c>
    </row>
    <row r="33" spans="2:5" x14ac:dyDescent="0.15">
      <c r="B33" s="130" t="s">
        <v>8396</v>
      </c>
      <c r="C33" s="131">
        <f>SUM(C6:C32)</f>
        <v>835</v>
      </c>
      <c r="D33" s="131">
        <f>SUM(D6:D32)</f>
        <v>39</v>
      </c>
      <c r="E33" s="131">
        <f>SUM(E6:E32)</f>
        <v>874</v>
      </c>
    </row>
  </sheetData>
  <mergeCells count="2">
    <mergeCell ref="B4:E4"/>
    <mergeCell ref="G4:H4"/>
  </mergeCells>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D3D47"/>
  </sheetPr>
  <dimension ref="B2:K44"/>
  <sheetViews>
    <sheetView showGridLines="0" tabSelected="1" zoomScale="80" zoomScaleNormal="80" workbookViewId="0">
      <selection activeCell="D33" sqref="D33"/>
    </sheetView>
  </sheetViews>
  <sheetFormatPr baseColWidth="10" defaultColWidth="8.83203125" defaultRowHeight="13" x14ac:dyDescent="0.15"/>
  <cols>
    <col min="1" max="1" width="3.33203125" customWidth="1"/>
    <col min="2" max="2" width="16.83203125" customWidth="1"/>
    <col min="3" max="3" width="7.6640625" customWidth="1"/>
    <col min="4" max="4" width="5.6640625" customWidth="1"/>
    <col min="5" max="5" width="4" customWidth="1"/>
    <col min="6" max="6" width="89.5" customWidth="1"/>
    <col min="7" max="7" width="19" customWidth="1"/>
    <col min="9" max="9" width="4" customWidth="1"/>
    <col min="10" max="10" width="60" customWidth="1"/>
  </cols>
  <sheetData>
    <row r="2" spans="2:11" ht="18" x14ac:dyDescent="0.2">
      <c r="B2" s="125" t="s">
        <v>8830</v>
      </c>
      <c r="C2" s="126"/>
      <c r="D2" s="126"/>
      <c r="E2" s="126"/>
      <c r="F2" s="126"/>
      <c r="G2" s="126"/>
      <c r="H2" s="126"/>
      <c r="I2" s="126"/>
      <c r="J2" s="126"/>
      <c r="K2" s="126"/>
    </row>
    <row r="4" spans="2:11" x14ac:dyDescent="0.15">
      <c r="B4" s="148" t="s">
        <v>8829</v>
      </c>
      <c r="C4" s="148"/>
      <c r="D4" s="148"/>
      <c r="F4" s="148" t="s">
        <v>8826</v>
      </c>
      <c r="G4" s="148"/>
      <c r="H4" s="148"/>
      <c r="J4" s="148" t="s">
        <v>8827</v>
      </c>
      <c r="K4" s="148"/>
    </row>
    <row r="5" spans="2:11" x14ac:dyDescent="0.15">
      <c r="B5" s="75" t="s">
        <v>8393</v>
      </c>
      <c r="C5" s="82" t="s">
        <v>8430</v>
      </c>
      <c r="D5" s="82" t="s">
        <v>8647</v>
      </c>
      <c r="F5" s="149" t="s">
        <v>8397</v>
      </c>
      <c r="G5" s="149"/>
      <c r="H5" s="82" t="s">
        <v>8430</v>
      </c>
      <c r="J5" s="75" t="s">
        <v>8443</v>
      </c>
      <c r="K5" s="82" t="s">
        <v>8430</v>
      </c>
    </row>
    <row r="6" spans="2:11" x14ac:dyDescent="0.15">
      <c r="B6" s="63" t="str">
        <f>Pivot!X6</f>
        <v>São Paulo</v>
      </c>
      <c r="C6" s="83">
        <f>GETPIVOTDATA("TOTAL",Pivot!$X$6,'Dados '!$D$1,$B6)</f>
        <v>6.925490196078429</v>
      </c>
      <c r="D6" s="83" t="s">
        <v>8449</v>
      </c>
      <c r="E6" s="51" t="str">
        <f>B6</f>
        <v>São Paulo</v>
      </c>
      <c r="F6" s="150" t="str">
        <f>Pivot!BU6</f>
        <v>EDIFÍCIO DA ADMINISTRAÇÃO PÚBLICA EXECUTIVA (Prefeitura; subprefeituras; secretarias; departamentos; ministérios)</v>
      </c>
      <c r="G6" s="150"/>
      <c r="H6" s="83">
        <f>GETPIVOTDATA("TOTAL",Pivot!$BU$6,'Dados '!$F$1,$F6)</f>
        <v>5.7184466019417508</v>
      </c>
      <c r="J6" s="63" t="str">
        <f>Pivot!BN6</f>
        <v>Média de 1.1  REGULARIDADE DO PISO</v>
      </c>
      <c r="K6" s="83">
        <f>GETPIVOTDATA("Média de 1.1  REGULARIDADE DO PISO",Pivot!$BN$5)</f>
        <v>5.9676646706586824</v>
      </c>
    </row>
    <row r="7" spans="2:11" x14ac:dyDescent="0.15">
      <c r="B7" s="63" t="str">
        <f>Pivot!X7</f>
        <v>Belo Horizonte</v>
      </c>
      <c r="C7" s="83">
        <f>GETPIVOTDATA("TOTAL",Pivot!$X$6,'Dados '!$D$1,$B7)</f>
        <v>6.8424242424242436</v>
      </c>
      <c r="D7" s="83" t="s">
        <v>1211</v>
      </c>
      <c r="E7" s="51" t="str">
        <f t="shared" ref="E7:E32" si="0">B7</f>
        <v>Belo Horizonte</v>
      </c>
      <c r="F7" s="150" t="str">
        <f>Pivot!BU7</f>
        <v>EDIFÍCIO DE CULTURA E LAZER (museus; bibliotecas; mercados; centros esportivos)</v>
      </c>
      <c r="G7" s="150"/>
      <c r="H7" s="83">
        <f>GETPIVOTDATA("TOTAL",Pivot!$BU$6,'Dados '!$F$1,$F7)</f>
        <v>5.9678714859437756</v>
      </c>
      <c r="J7" s="63" t="str">
        <f>Pivot!BN7</f>
        <v>Média de 1.2. LARGURA TOTAL E LARGURA DA FAIXA LIVRE</v>
      </c>
      <c r="K7" s="83">
        <f>GETPIVOTDATA("Média de 1.2. LARGURA TOTAL E LARGURA DA FAIXA LIVRE",Pivot!$BN$5)</f>
        <v>7.3113772455089823</v>
      </c>
    </row>
    <row r="8" spans="2:11" x14ac:dyDescent="0.15">
      <c r="B8" s="63" t="str">
        <f>Pivot!X8</f>
        <v>Florianópolis</v>
      </c>
      <c r="C8" s="83">
        <f>GETPIVOTDATA("TOTAL",Pivot!$X$6,'Dados '!$D$1,$B8)</f>
        <v>6.7316666666666665</v>
      </c>
      <c r="D8" s="83" t="s">
        <v>8450</v>
      </c>
      <c r="E8" s="51" t="str">
        <f t="shared" si="0"/>
        <v>Florianópolis</v>
      </c>
      <c r="F8" s="150" t="str">
        <f>Pivot!BU8</f>
        <v>EDIFÍCIO DE SEGURANÇA PÚBLICA (Delegacias; quartéis; batalhões; instalações policiais e militares)</v>
      </c>
      <c r="G8" s="150"/>
      <c r="H8" s="83">
        <f>GETPIVOTDATA("TOTAL",Pivot!$BU$6,'Dados '!$F$1,$F8)</f>
        <v>5.365277777777778</v>
      </c>
      <c r="J8" s="63" t="str">
        <f>Pivot!BN8</f>
        <v>Média de 1.3 INCLINAÇÃO TRANSVERSAL DA CALÇADA</v>
      </c>
      <c r="K8" s="83">
        <f>GETPIVOTDATA("Média de 1.3 INCLINAÇÃO TRANSVERSAL DA CALÇADA",Pivot!$BN$5)</f>
        <v>8.4970059880239521</v>
      </c>
    </row>
    <row r="9" spans="2:11" x14ac:dyDescent="0.15">
      <c r="B9" s="63" t="str">
        <f>Pivot!X9</f>
        <v>Porto Alegre</v>
      </c>
      <c r="C9" s="83">
        <f>GETPIVOTDATA("TOTAL",Pivot!$X$6,'Dados '!$D$1,$B9)</f>
        <v>6.5333333333333332</v>
      </c>
      <c r="D9" s="83" t="s">
        <v>8451</v>
      </c>
      <c r="E9" s="51" t="str">
        <f t="shared" si="0"/>
        <v>Porto Alegre</v>
      </c>
      <c r="F9" s="150" t="str">
        <f>Pivot!BU9</f>
        <v>EDIFÍCIO DO PODER JUDICIÁRIO (Tribunais; Fóruns; Defensorias públicas)</v>
      </c>
      <c r="G9" s="150"/>
      <c r="H9" s="83">
        <f>GETPIVOTDATA("TOTAL",Pivot!$BU$6,'Dados '!$F$1,$F9)</f>
        <v>6.3430107526881727</v>
      </c>
      <c r="J9" s="63" t="str">
        <f>Pivot!BN9</f>
        <v>Média de 1.4 BARREIRAS E OBSTÁCULOS</v>
      </c>
      <c r="K9" s="83">
        <f>GETPIVOTDATA("Média de 1.4 BARREIRAS E OBSTÁCULOS",Pivot!$BN$5)</f>
        <v>6.9628742514970057</v>
      </c>
    </row>
    <row r="10" spans="2:11" x14ac:dyDescent="0.15">
      <c r="B10" s="63" t="str">
        <f>Pivot!X10</f>
        <v>Goiânia</v>
      </c>
      <c r="C10" s="83">
        <f>GETPIVOTDATA("TOTAL",Pivot!$X$6,'Dados '!$D$1,$B10)</f>
        <v>6.3909090909090907</v>
      </c>
      <c r="D10" s="83" t="s">
        <v>8452</v>
      </c>
      <c r="E10" s="51" t="str">
        <f t="shared" si="0"/>
        <v>Goiânia</v>
      </c>
      <c r="F10" s="150" t="str">
        <f>Pivot!BU10</f>
        <v>EDIFÍCIO DO PODER LEGISLATIVO (Câmaras; Assembléias legislativas)</v>
      </c>
      <c r="G10" s="150"/>
      <c r="H10" s="83">
        <f>GETPIVOTDATA("TOTAL",Pivot!$BU$6,'Dados '!$F$1,$F10)</f>
        <v>6.6904761904761916</v>
      </c>
      <c r="J10" s="63" t="str">
        <f>Pivot!BN10</f>
        <v>Média de 1.5 RAMPAS DE ACESSIBILIDADE</v>
      </c>
      <c r="K10" s="83">
        <f>GETPIVOTDATA("Média de 1.5 RAMPAS DE ACESSIBILIDADE",Pivot!$BN$5)</f>
        <v>4.3844311377245511</v>
      </c>
    </row>
    <row r="11" spans="2:11" x14ac:dyDescent="0.15">
      <c r="B11" s="63" t="str">
        <f>Pivot!X11</f>
        <v>Campo Grande</v>
      </c>
      <c r="C11" s="83">
        <f>GETPIVOTDATA("TOTAL",Pivot!$X$6,'Dados '!$D$1,$B11)</f>
        <v>6.2854166666666655</v>
      </c>
      <c r="D11" s="83" t="s">
        <v>8453</v>
      </c>
      <c r="E11" s="51" t="str">
        <f t="shared" si="0"/>
        <v>Campo Grande</v>
      </c>
      <c r="F11" s="150" t="str">
        <f>Pivot!BU11</f>
        <v>INSTITUIÇÃO DE ENSINO (Universidades; escolas em geral e creches)</v>
      </c>
      <c r="G11" s="150"/>
      <c r="H11" s="83">
        <f>GETPIVOTDATA("TOTAL",Pivot!$BU$6,'Dados '!$F$1,$F11)</f>
        <v>5.6300925925925966</v>
      </c>
      <c r="J11" s="63" t="str">
        <f>Pivot!BN11</f>
        <v>Média de 2.1 FAIXA DE PEDESTRES</v>
      </c>
      <c r="K11" s="83">
        <f>GETPIVOTDATA("Média de 2.1 FAIXA DE PEDESTRES",Pivot!$BN$5)</f>
        <v>4.8283313325330131</v>
      </c>
    </row>
    <row r="12" spans="2:11" x14ac:dyDescent="0.15">
      <c r="B12" s="63" t="str">
        <f>Pivot!X12</f>
        <v>Brasília</v>
      </c>
      <c r="C12" s="83">
        <f>GETPIVOTDATA("TOTAL",Pivot!$X$6,'Dados '!$D$1,$B12)</f>
        <v>6.2457971014492752</v>
      </c>
      <c r="D12" s="83" t="s">
        <v>8454</v>
      </c>
      <c r="E12" s="51" t="str">
        <f t="shared" si="0"/>
        <v>Brasília</v>
      </c>
      <c r="F12" s="150" t="str">
        <f>Pivot!BU12</f>
        <v>OUTRO (cemitério; viadutos; igreja; etc)</v>
      </c>
      <c r="G12" s="150"/>
      <c r="H12" s="83">
        <f>GETPIVOTDATA("TOTAL",Pivot!$BU$6,'Dados '!$F$1,$F12)</f>
        <v>5.7088888888888878</v>
      </c>
      <c r="J12" s="63" t="str">
        <f>Pivot!BN12</f>
        <v>Média de 2.2 SEMÁFOROS DE PEDESTRES</v>
      </c>
      <c r="K12" s="83">
        <f>GETPIVOTDATA("Média de 2.2 SEMÁFOROS DE PEDESTRES",Pivot!$BN$5)</f>
        <v>2.6146458583433372</v>
      </c>
    </row>
    <row r="13" spans="2:11" x14ac:dyDescent="0.15">
      <c r="B13" s="63" t="str">
        <f>Pivot!X13</f>
        <v>João Pessoa</v>
      </c>
      <c r="C13" s="83">
        <f>GETPIVOTDATA("TOTAL",Pivot!$X$6,'Dados '!$D$1,$B13)</f>
        <v>6.2283333333333344</v>
      </c>
      <c r="D13" s="83" t="s">
        <v>8455</v>
      </c>
      <c r="E13" s="51" t="str">
        <f t="shared" si="0"/>
        <v>João Pessoa</v>
      </c>
      <c r="F13" s="150" t="str">
        <f>Pivot!BU13</f>
        <v>PARQUE E/OU PRAÇA</v>
      </c>
      <c r="G13" s="150"/>
      <c r="H13" s="83">
        <f>GETPIVOTDATA("TOTAL",Pivot!$BU$6,'Dados '!$F$1,$F13)</f>
        <v>6.1391304347826097</v>
      </c>
      <c r="J13" s="63" t="str">
        <f>Pivot!BN13</f>
        <v>Média de 2.3 MAPAS E PLACAS DE ORIENTAÇÃO</v>
      </c>
      <c r="K13" s="83">
        <f>GETPIVOTDATA("Média de 2.3 MAPAS E PLACAS DE ORIENTAÇÃO",Pivot!$BN$5)</f>
        <v>1.9161676646706587</v>
      </c>
    </row>
    <row r="14" spans="2:11" x14ac:dyDescent="0.15">
      <c r="B14" s="63" t="str">
        <f>Pivot!X14</f>
        <v>Boa Vista</v>
      </c>
      <c r="C14" s="83">
        <f>GETPIVOTDATA("TOTAL",Pivot!$X$6,'Dados '!$D$1,$B14)</f>
        <v>6.1249999999999991</v>
      </c>
      <c r="D14" s="87" t="s">
        <v>8456</v>
      </c>
      <c r="E14" s="51" t="str">
        <f t="shared" si="0"/>
        <v>Boa Vista</v>
      </c>
      <c r="F14" s="150" t="str">
        <f>Pivot!BU14</f>
        <v>SERVIÇO DE SAÚDE (Hospitais e postos de saúde)</v>
      </c>
      <c r="G14" s="150"/>
      <c r="H14" s="83">
        <f>GETPIVOTDATA("TOTAL",Pivot!$BU$6,'Dados '!$F$1,$F14)</f>
        <v>5.1856060606060606</v>
      </c>
      <c r="J14" s="63" t="str">
        <f>Pivot!BN14</f>
        <v>Média de 3.1 RUÍDO URBANO</v>
      </c>
      <c r="K14" s="83">
        <f>GETPIVOTDATA("Média de 3.1 RUÍDO URBANO",Pivot!$BN$5)</f>
        <v>6.1544910179640722</v>
      </c>
    </row>
    <row r="15" spans="2:11" x14ac:dyDescent="0.15">
      <c r="B15" s="63" t="str">
        <f>Pivot!X15</f>
        <v>Rio de Janeiro</v>
      </c>
      <c r="C15" s="83">
        <f>GETPIVOTDATA("TOTAL",Pivot!$X$6,'Dados '!$D$1,$B15)</f>
        <v>6.1229885057471272</v>
      </c>
      <c r="D15" s="83" t="s">
        <v>8457</v>
      </c>
      <c r="E15" s="51" t="str">
        <f t="shared" si="0"/>
        <v>Rio de Janeiro</v>
      </c>
      <c r="F15" s="150" t="str">
        <f>Pivot!BU15</f>
        <v>SERVIÇO DE TRANSPORTE (estações; pontos e terminais)</v>
      </c>
      <c r="G15" s="150"/>
      <c r="H15" s="83">
        <f>GETPIVOTDATA("TOTAL",Pivot!$BU$6,'Dados '!$F$1,$F15)</f>
        <v>5.4464978902953574</v>
      </c>
      <c r="J15" s="63" t="str">
        <f>Pivot!BN15</f>
        <v>Média de 3.2 POLUIÇÃO ATMOSFÉRICA</v>
      </c>
      <c r="K15" s="83">
        <f>GETPIVOTDATA("Média de 3.2 POLUIÇÃO ATMOSFÉRICA",Pivot!$BN$5)</f>
        <v>6.3149700598802392</v>
      </c>
    </row>
    <row r="16" spans="2:11" x14ac:dyDescent="0.15">
      <c r="B16" s="63" t="str">
        <f>Pivot!X16</f>
        <v>Curitiba</v>
      </c>
      <c r="C16" s="83">
        <f>GETPIVOTDATA("TOTAL",Pivot!$X$6,'Dados '!$D$1,$B16)</f>
        <v>6.0181818181818159</v>
      </c>
      <c r="D16" s="83" t="s">
        <v>8458</v>
      </c>
      <c r="E16" s="51" t="str">
        <f t="shared" si="0"/>
        <v>Curitiba</v>
      </c>
      <c r="F16" s="147" t="s">
        <v>8430</v>
      </c>
      <c r="G16" s="147"/>
      <c r="H16" s="84">
        <f>GETPIVOTDATA("TOTAL",Pivot!$BU$5)</f>
        <v>5.7089500998004024</v>
      </c>
      <c r="J16" s="63" t="str">
        <f>Pivot!BN16</f>
        <v>Média de 3.3 EXISTÊNCIA DE MOBILIÁRIO URBANO E PRAÇAS</v>
      </c>
      <c r="K16" s="83">
        <f>GETPIVOTDATA("Média de 3.3 EXISTÊNCIA DE MOBILIÁRIO URBANO E PRAÇAS",Pivot!$BN$5)</f>
        <v>3.7976047904191619</v>
      </c>
    </row>
    <row r="17" spans="2:11" x14ac:dyDescent="0.15">
      <c r="B17" s="63" t="str">
        <f>Pivot!X17</f>
        <v>Recife</v>
      </c>
      <c r="C17" s="83">
        <f>GETPIVOTDATA("TOTAL",Pivot!$X$6,'Dados '!$D$1,$B17)</f>
        <v>5.9233333333333329</v>
      </c>
      <c r="D17" s="83" t="s">
        <v>8459</v>
      </c>
      <c r="E17" s="51" t="str">
        <f t="shared" si="0"/>
        <v>Recife</v>
      </c>
      <c r="J17" s="63" t="str">
        <f>Pivot!BN17</f>
        <v>Média de 3.4 ARBORIZAÇÃO E PAISAGISMO</v>
      </c>
      <c r="K17" s="83">
        <f>GETPIVOTDATA("Média de 3.4 ARBORIZAÇÃO E PAISAGISMO",Pivot!$BN$5)</f>
        <v>4.7293413173652699</v>
      </c>
    </row>
    <row r="18" spans="2:11" x14ac:dyDescent="0.15">
      <c r="B18" s="63" t="str">
        <f>Pivot!X18</f>
        <v>Vitória</v>
      </c>
      <c r="C18" s="83">
        <f>GETPIVOTDATA("TOTAL",Pivot!$X$6,'Dados '!$D$1,$B18)</f>
        <v>5.8412698412698418</v>
      </c>
      <c r="D18" s="83" t="s">
        <v>8460</v>
      </c>
      <c r="E18" s="51" t="str">
        <f t="shared" si="0"/>
        <v>Vitória</v>
      </c>
      <c r="F18" s="148" t="s">
        <v>8825</v>
      </c>
      <c r="G18" s="148"/>
      <c r="H18" s="148"/>
      <c r="J18" s="63" t="str">
        <f>Pivot!BN18</f>
        <v>Média de SEGURANÇA</v>
      </c>
      <c r="K18" s="83">
        <f>GETPIVOTDATA("Média de SEGURANÇA",Pivot!$BN$5)</f>
        <v>6.1257485029940124</v>
      </c>
    </row>
    <row r="19" spans="2:11" x14ac:dyDescent="0.15">
      <c r="B19" s="63" t="str">
        <f>Pivot!X19</f>
        <v>Natal</v>
      </c>
      <c r="C19" s="83">
        <f>GETPIVOTDATA("TOTAL",Pivot!$X$6,'Dados '!$D$1,$B19)</f>
        <v>5.7766666666666664</v>
      </c>
      <c r="D19" s="83" t="s">
        <v>8461</v>
      </c>
      <c r="E19" s="51" t="str">
        <f t="shared" si="0"/>
        <v>Natal</v>
      </c>
      <c r="F19" s="149" t="s">
        <v>8446</v>
      </c>
      <c r="G19" s="149" t="s">
        <v>8393</v>
      </c>
      <c r="H19" s="82" t="s">
        <v>8430</v>
      </c>
    </row>
    <row r="20" spans="2:11" x14ac:dyDescent="0.15">
      <c r="B20" s="63" t="str">
        <f>Pivot!X20</f>
        <v>Manaus</v>
      </c>
      <c r="C20" s="83">
        <f>GETPIVOTDATA("TOTAL",Pivot!$X$6,'Dados '!$D$1,$B20)</f>
        <v>5.7142857142857144</v>
      </c>
      <c r="D20" s="83" t="s">
        <v>8462</v>
      </c>
      <c r="E20" s="51" t="str">
        <f t="shared" si="0"/>
        <v>Manaus</v>
      </c>
      <c r="F20" s="63" t="str">
        <f>Pivot!CB6</f>
        <v>Av. Horácio Macedo, 2151</v>
      </c>
      <c r="G20" s="63" t="str">
        <f>VLOOKUP(F20,'Dados '!$G$2:$BG$880,53,0)</f>
        <v>Rio de Janeiro</v>
      </c>
      <c r="H20" s="83">
        <f>GETPIVOTDATA("TOTAL",Pivot!$CB$5,"LOCAL AVALIADO",$F20)</f>
        <v>9.5</v>
      </c>
      <c r="J20" s="148" t="s">
        <v>8828</v>
      </c>
      <c r="K20" s="148"/>
    </row>
    <row r="21" spans="2:11" x14ac:dyDescent="0.15">
      <c r="B21" s="63" t="str">
        <f>Pivot!X21</f>
        <v>Palmas</v>
      </c>
      <c r="C21" s="83">
        <f>GETPIVOTDATA("TOTAL",Pivot!$X$6,'Dados '!$D$1,$B21)</f>
        <v>5.4638888888888886</v>
      </c>
      <c r="D21" s="83" t="s">
        <v>8463</v>
      </c>
      <c r="E21" s="51" t="str">
        <f t="shared" si="0"/>
        <v>Palmas</v>
      </c>
      <c r="F21" s="63" t="str">
        <f>Pivot!CB7</f>
        <v>Instituto Butantã - Av. Vital Brasil, 1500</v>
      </c>
      <c r="G21" s="63" t="str">
        <f>VLOOKUP(F21,'Dados '!$G$2:$BG$880,53,0)</f>
        <v>São Paulo</v>
      </c>
      <c r="H21" s="83">
        <f>GETPIVOTDATA("TOTAL",Pivot!$CB$5,"LOCAL AVALIADO",$F21)</f>
        <v>9.1999999999999993</v>
      </c>
      <c r="J21" s="75" t="s">
        <v>8444</v>
      </c>
      <c r="K21" s="82" t="s">
        <v>8430</v>
      </c>
    </row>
    <row r="22" spans="2:11" x14ac:dyDescent="0.15">
      <c r="B22" s="63" t="str">
        <f>Pivot!X22</f>
        <v>Aracaju</v>
      </c>
      <c r="C22" s="83">
        <f>GETPIVOTDATA("TOTAL",Pivot!$X$6,'Dados '!$D$1,$B22)</f>
        <v>5.3499999999999979</v>
      </c>
      <c r="D22" s="83" t="s">
        <v>8464</v>
      </c>
      <c r="E22" s="51" t="str">
        <f t="shared" si="0"/>
        <v>Aracaju</v>
      </c>
      <c r="F22" s="63" t="str">
        <f>Pivot!CB8</f>
        <v>Orla da Ponta Negra - Ponta Negra</v>
      </c>
      <c r="G22" s="63" t="str">
        <f>VLOOKUP(F22,'Dados '!$G$2:$BG$880,53,0)</f>
        <v>Manaus</v>
      </c>
      <c r="H22" s="83">
        <f>GETPIVOTDATA("TOTAL",Pivot!$CB$5,"LOCAL AVALIADO",$F22)</f>
        <v>9.1333333333333329</v>
      </c>
      <c r="J22" s="63" t="str">
        <f>Pivot!BU23</f>
        <v>Intenso</v>
      </c>
      <c r="K22" s="83">
        <f>GETPIVOTDATA("TOTAL",Pivot!$BU$22,"VOLUME DO TRÁFEGO",$J22)</f>
        <v>5.589221902017294</v>
      </c>
    </row>
    <row r="23" spans="2:11" x14ac:dyDescent="0.15">
      <c r="B23" s="63" t="str">
        <f>Pivot!X23</f>
        <v>Porto Velho</v>
      </c>
      <c r="C23" s="83">
        <f>GETPIVOTDATA("TOTAL",Pivot!$X$6,'Dados '!$D$1,$B23)</f>
        <v>5.341807909604519</v>
      </c>
      <c r="D23" s="83" t="s">
        <v>8465</v>
      </c>
      <c r="E23" s="51" t="str">
        <f t="shared" si="0"/>
        <v>Porto Velho</v>
      </c>
      <c r="F23" s="63" t="str">
        <f>Pivot!CB9</f>
        <v>Escola de Música de Brasília (L2 sul 602)</v>
      </c>
      <c r="G23" s="63" t="str">
        <f>VLOOKUP(F23,'Dados '!$G$2:$BG$880,53,0)</f>
        <v>Brasília</v>
      </c>
      <c r="H23" s="83">
        <f>GETPIVOTDATA("TOTAL",Pivot!$CB$5,"LOCAL AVALIADO",$F23)</f>
        <v>9.1333333333333329</v>
      </c>
      <c r="J23" s="63" t="str">
        <f>Pivot!BU24</f>
        <v>Moderado</v>
      </c>
      <c r="K23" s="83">
        <f>GETPIVOTDATA("TOTAL",Pivot!$BU$22,"VOLUME DO TRÁFEGO",$J23)</f>
        <v>5.7188679245283023</v>
      </c>
    </row>
    <row r="24" spans="2:11" x14ac:dyDescent="0.15">
      <c r="B24" s="63" t="str">
        <f>Pivot!X24</f>
        <v>Rio Branco</v>
      </c>
      <c r="C24" s="83">
        <f>GETPIVOTDATA("TOTAL",Pivot!$X$6,'Dados '!$D$1,$B24)</f>
        <v>5.284313725490196</v>
      </c>
      <c r="D24" s="83" t="s">
        <v>8466</v>
      </c>
      <c r="E24" s="51" t="str">
        <f t="shared" si="0"/>
        <v>Rio Branco</v>
      </c>
      <c r="F24" s="63" t="str">
        <f>Pivot!CB10</f>
        <v xml:space="preserve">Parque Mário Covas, quadra da Av. Paulista, 1853/R. Ministro Rocha Azevedo </v>
      </c>
      <c r="G24" s="63" t="str">
        <f>VLOOKUP(F24,'Dados '!$G$2:$BG$880,53,0)</f>
        <v>São Paulo</v>
      </c>
      <c r="H24" s="83">
        <f>GETPIVOTDATA("TOTAL",Pivot!$CB$5,"LOCAL AVALIADO",$F24)</f>
        <v>9.1</v>
      </c>
      <c r="J24" s="63" t="str">
        <f>Pivot!BU25</f>
        <v>Leve</v>
      </c>
      <c r="K24" s="83">
        <f>GETPIVOTDATA("TOTAL",Pivot!$BU$22,"VOLUME DO TRÁFEGO",$J24)</f>
        <v>5.8907407407407417</v>
      </c>
    </row>
    <row r="25" spans="2:11" x14ac:dyDescent="0.15">
      <c r="B25" s="63" t="str">
        <f>Pivot!X25</f>
        <v>Macapá</v>
      </c>
      <c r="C25" s="83">
        <f>GETPIVOTDATA("TOTAL",Pivot!$X$6,'Dados '!$D$1,$B25)</f>
        <v>5.1266666666666669</v>
      </c>
      <c r="D25" s="83" t="s">
        <v>8467</v>
      </c>
      <c r="E25" s="51" t="str">
        <f t="shared" si="0"/>
        <v>Macapá</v>
      </c>
      <c r="F25" s="63" t="str">
        <f>Pivot!CB11</f>
        <v xml:space="preserve">Parque da Cidade </v>
      </c>
      <c r="G25" s="63" t="str">
        <f>VLOOKUP(F25,'Dados '!$G$2:$BG$880,53,0)</f>
        <v>Brasília</v>
      </c>
      <c r="H25" s="83">
        <f>GETPIVOTDATA("TOTAL",Pivot!$CB$5,"LOCAL AVALIADO",$F25)</f>
        <v>9.0666666666666664</v>
      </c>
      <c r="J25" s="63" t="str">
        <f>Pivot!BU26</f>
        <v>(blank)</v>
      </c>
      <c r="K25" s="83">
        <f>GETPIVOTDATA("TOTAL",Pivot!$BU$22,"VOLUME DO TRÁFEGO",$J25)</f>
        <v>6.8266666666666662</v>
      </c>
    </row>
    <row r="26" spans="2:11" x14ac:dyDescent="0.15">
      <c r="B26" s="63" t="str">
        <f>Pivot!X26</f>
        <v>Maceió</v>
      </c>
      <c r="C26" s="83">
        <f>GETPIVOTDATA("TOTAL",Pivot!$X$6,'Dados '!$D$1,$B26)</f>
        <v>5.0396825396825395</v>
      </c>
      <c r="D26" s="83" t="s">
        <v>8468</v>
      </c>
      <c r="E26" s="51" t="str">
        <f t="shared" si="0"/>
        <v>Maceió</v>
      </c>
      <c r="F26" s="63" t="str">
        <f>Pivot!CB12</f>
        <v>Entorno da praça dos bambus, R. Nove de Julho nº 11</v>
      </c>
      <c r="G26" s="63" t="str">
        <f>VLOOKUP(F26,'Dados '!$G$2:$BG$880,53,0)</f>
        <v>Boa Vista</v>
      </c>
      <c r="H26" s="83">
        <f>GETPIVOTDATA("TOTAL",Pivot!$CB$5,"LOCAL AVALIADO",$F26)</f>
        <v>9</v>
      </c>
      <c r="J26" s="71" t="s">
        <v>8430</v>
      </c>
      <c r="K26" s="84">
        <f>GETPIVOTDATA("TOTAL",Pivot!$BU$22)</f>
        <v>5.7089500998004059</v>
      </c>
    </row>
    <row r="27" spans="2:11" x14ac:dyDescent="0.15">
      <c r="B27" s="63" t="str">
        <f>Pivot!X27</f>
        <v>Teresina</v>
      </c>
      <c r="C27" s="83">
        <f>GETPIVOTDATA("TOTAL",Pivot!$X$6,'Dados '!$D$1,$B27)</f>
        <v>4.9210144927536241</v>
      </c>
      <c r="D27" s="83" t="s">
        <v>8469</v>
      </c>
      <c r="E27" s="51" t="str">
        <f t="shared" si="0"/>
        <v>Teresina</v>
      </c>
      <c r="F27" s="63" t="str">
        <f>Pivot!CB13</f>
        <v>Av. Boa viagem (altura da Pracinha de Boa Viagem, sentido norte) - Boa Viagem</v>
      </c>
      <c r="G27" s="63" t="str">
        <f>VLOOKUP(F27,'Dados '!$G$2:$BG$880,53,0)</f>
        <v>Recife</v>
      </c>
      <c r="H27" s="83">
        <f>GETPIVOTDATA("TOTAL",Pivot!$CB$5,"LOCAL AVALIADO",$F27)</f>
        <v>8.9666666666666668</v>
      </c>
    </row>
    <row r="28" spans="2:11" x14ac:dyDescent="0.15">
      <c r="B28" s="63" t="str">
        <f>Pivot!X28</f>
        <v>São Luís</v>
      </c>
      <c r="C28" s="83">
        <f>GETPIVOTDATA("TOTAL",Pivot!$X$6,'Dados '!$D$1,$B28)</f>
        <v>4.8931034482758626</v>
      </c>
      <c r="D28" s="83" t="s">
        <v>8470</v>
      </c>
      <c r="E28" s="51" t="str">
        <f t="shared" si="0"/>
        <v>São Luís</v>
      </c>
      <c r="F28" s="63" t="str">
        <f>Pivot!CB14</f>
        <v>escola classe 415 norte</v>
      </c>
      <c r="G28" s="63" t="str">
        <f>VLOOKUP(F28,'Dados '!$G$2:$BG$880,53,0)</f>
        <v>Brasília</v>
      </c>
      <c r="H28" s="83">
        <f>GETPIVOTDATA("TOTAL",Pivot!$CB$5,"LOCAL AVALIADO",$F28)</f>
        <v>8.8333333333333339</v>
      </c>
    </row>
    <row r="29" spans="2:11" x14ac:dyDescent="0.15">
      <c r="B29" s="63" t="str">
        <f>Pivot!X29</f>
        <v>Salvador</v>
      </c>
      <c r="C29" s="83">
        <f>GETPIVOTDATA("TOTAL",Pivot!$X$6,'Dados '!$D$1,$B29)</f>
        <v>4.8649122807017546</v>
      </c>
      <c r="D29" s="83" t="s">
        <v>8471</v>
      </c>
      <c r="E29" s="51" t="str">
        <f t="shared" si="0"/>
        <v>Salvador</v>
      </c>
      <c r="F29" s="63" t="str">
        <f>Pivot!CB15</f>
        <v>R. Sarmento Leite, 320</v>
      </c>
      <c r="G29" s="63" t="str">
        <f>VLOOKUP(F29,'Dados '!$G$2:$BG$880,53,0)</f>
        <v>Porto Alegre</v>
      </c>
      <c r="H29" s="83">
        <f>GETPIVOTDATA("TOTAL",Pivot!$CB$5,"LOCAL AVALIADO",$F29)</f>
        <v>8.8000000000000007</v>
      </c>
    </row>
    <row r="30" spans="2:11" x14ac:dyDescent="0.15">
      <c r="B30" s="63" t="str">
        <f>Pivot!X30</f>
        <v>Cuiabá</v>
      </c>
      <c r="C30" s="83">
        <f>GETPIVOTDATA("TOTAL",Pivot!$X$6,'Dados '!$D$1,$B30)</f>
        <v>4.7855072463768105</v>
      </c>
      <c r="D30" s="83" t="s">
        <v>8472</v>
      </c>
      <c r="E30" s="51" t="str">
        <f t="shared" si="0"/>
        <v>Cuiabá</v>
      </c>
      <c r="F30" s="147"/>
      <c r="G30" s="147"/>
      <c r="H30" s="84">
        <f>AVERAGE(H20:H29)</f>
        <v>9.0733333333333341</v>
      </c>
    </row>
    <row r="31" spans="2:11" x14ac:dyDescent="0.15">
      <c r="B31" s="63" t="str">
        <f>Pivot!X31</f>
        <v>Fortaleza</v>
      </c>
      <c r="C31" s="83">
        <f>GETPIVOTDATA("TOTAL",Pivot!$X$6,'Dados '!$D$1,$B31)</f>
        <v>4.5290322580645164</v>
      </c>
      <c r="D31" s="83" t="s">
        <v>8473</v>
      </c>
      <c r="E31" s="51" t="str">
        <f t="shared" si="0"/>
        <v>Fortaleza</v>
      </c>
    </row>
    <row r="32" spans="2:11" x14ac:dyDescent="0.15">
      <c r="B32" s="67" t="str">
        <f>Pivot!X32</f>
        <v>Belém</v>
      </c>
      <c r="C32" s="86">
        <f>GETPIVOTDATA("TOTAL",Pivot!$X$6,'Dados '!$D$1,$B32)</f>
        <v>4.5225225225225216</v>
      </c>
      <c r="D32" s="86" t="s">
        <v>8474</v>
      </c>
      <c r="E32" s="51" t="str">
        <f t="shared" si="0"/>
        <v>Belém</v>
      </c>
      <c r="F32" s="148" t="s">
        <v>8824</v>
      </c>
      <c r="G32" s="148"/>
      <c r="H32" s="148"/>
    </row>
    <row r="33" spans="2:8" x14ac:dyDescent="0.15">
      <c r="B33" s="71" t="s">
        <v>8430</v>
      </c>
      <c r="C33" s="84">
        <f>GETPIVOTDATA("TOTAL",Pivot!$X$5)</f>
        <v>5.708950099800389</v>
      </c>
      <c r="D33" s="84"/>
      <c r="F33" s="149" t="s">
        <v>8446</v>
      </c>
      <c r="G33" s="149" t="s">
        <v>8393</v>
      </c>
      <c r="H33" s="82" t="s">
        <v>8430</v>
      </c>
    </row>
    <row r="34" spans="2:8" x14ac:dyDescent="0.15">
      <c r="F34" s="63" t="str">
        <f>Pivot!CI6</f>
        <v>R. Machado de Assis, 496 a 662 - Posto da Previdência Social</v>
      </c>
      <c r="G34" s="63" t="str">
        <f>VLOOKUP(F34,'Dados '!$G$2:$BG$880,53,0)</f>
        <v>Fortaleza</v>
      </c>
      <c r="H34" s="83">
        <f>GETPIVOTDATA("TOTAL",Pivot!$CI$5,"LOCAL AVALIADO",$F34)</f>
        <v>0.4</v>
      </c>
    </row>
    <row r="35" spans="2:8" x14ac:dyDescent="0.15">
      <c r="F35" s="63" t="str">
        <f>Pivot!CI7</f>
        <v>Rua Betânia, 50</v>
      </c>
      <c r="G35" s="63" t="str">
        <f>VLOOKUP(F35,'Dados '!$G$2:$BG$880,53,0)</f>
        <v>Belém</v>
      </c>
      <c r="H35" s="83">
        <f>GETPIVOTDATA("TOTAL",Pivot!$CI$5,"LOCAL AVALIADO",$F35)</f>
        <v>0.6</v>
      </c>
    </row>
    <row r="36" spans="2:8" x14ac:dyDescent="0.15">
      <c r="F36" s="63" t="str">
        <f>Pivot!CI8</f>
        <v>R. Elcias Lopes, 517 a 593 - Posto de Saúde Ocelo Pinheiro</v>
      </c>
      <c r="G36" s="63" t="str">
        <f>VLOOKUP(F36,'Dados '!$G$2:$BG$880,53,0)</f>
        <v>Fortaleza</v>
      </c>
      <c r="H36" s="83">
        <f>GETPIVOTDATA("TOTAL",Pivot!$CI$5,"LOCAL AVALIADO",$F36)</f>
        <v>0.73333333333333328</v>
      </c>
    </row>
    <row r="37" spans="2:8" x14ac:dyDescent="0.15">
      <c r="F37" s="63" t="str">
        <f>Pivot!CI9</f>
        <v xml:space="preserve">Rua Yamada, </v>
      </c>
      <c r="G37" s="63" t="str">
        <f>VLOOKUP(F37,'Dados '!$G$2:$BG$880,53,0)</f>
        <v>Belém</v>
      </c>
      <c r="H37" s="83">
        <f>GETPIVOTDATA("TOTAL",Pivot!$CI$5,"LOCAL AVALIADO",$F37)</f>
        <v>0.76666666666666672</v>
      </c>
    </row>
    <row r="38" spans="2:8" x14ac:dyDescent="0.15">
      <c r="F38" s="63" t="str">
        <f>Pivot!CI10</f>
        <v>Rua do Japonês, (Próximo ao Parque de retenção do DETRAN-PA)</v>
      </c>
      <c r="G38" s="63" t="str">
        <f>VLOOKUP(F38,'Dados '!$G$2:$BG$880,53,0)</f>
        <v>Belém</v>
      </c>
      <c r="H38" s="83">
        <f>GETPIVOTDATA("TOTAL",Pivot!$CI$5,"LOCAL AVALIADO",$F38)</f>
        <v>0.8666666666666667</v>
      </c>
    </row>
    <row r="39" spans="2:8" x14ac:dyDescent="0.15">
      <c r="F39" s="63" t="str">
        <f>Pivot!CI11</f>
        <v>Rua Ajax de Oliveira, nº 203</v>
      </c>
      <c r="G39" s="63" t="str">
        <f>VLOOKUP(F39,'Dados '!$G$2:$BG$880,53,0)</f>
        <v>Belém</v>
      </c>
      <c r="H39" s="83">
        <f>GETPIVOTDATA("TOTAL",Pivot!$CI$5,"LOCAL AVALIADO",$F39)</f>
        <v>0.93333333333333335</v>
      </c>
    </row>
    <row r="40" spans="2:8" x14ac:dyDescent="0.15">
      <c r="F40" s="63" t="str">
        <f>Pivot!CI12</f>
        <v>Via S3 - caminho entre Setor Comercial e Setor Bancário Sul</v>
      </c>
      <c r="G40" s="63" t="str">
        <f>VLOOKUP(F40,'Dados '!$G$2:$BG$880,53,0)</f>
        <v>Brasília</v>
      </c>
      <c r="H40" s="83">
        <f>GETPIVOTDATA("TOTAL",Pivot!$CI$5,"LOCAL AVALIADO",$F40)</f>
        <v>1.0333333333333334</v>
      </c>
    </row>
    <row r="41" spans="2:8" x14ac:dyDescent="0.15">
      <c r="F41" s="63" t="str">
        <f>Pivot!CI13</f>
        <v>Rua T 02, Q 02 ,lt 07, S/n - Santa Fé, Palmas - TO, 77064-566(Escola Municipal Jorge Amado)</v>
      </c>
      <c r="G41" s="63" t="str">
        <f>VLOOKUP(F41,'Dados '!$G$2:$BG$880,53,0)</f>
        <v>Palmas</v>
      </c>
      <c r="H41" s="83">
        <f>GETPIVOTDATA("TOTAL",Pivot!$CI$5,"LOCAL AVALIADO",$F41)</f>
        <v>1.2333333333333334</v>
      </c>
    </row>
    <row r="42" spans="2:8" x14ac:dyDescent="0.15">
      <c r="F42" s="63" t="str">
        <f>Pivot!CI14</f>
        <v>Mercado Municipal do Km1</v>
      </c>
      <c r="G42" s="63" t="str">
        <f>VLOOKUP(F42,'Dados '!$G$2:$BG$880,53,0)</f>
        <v>Porto Velho</v>
      </c>
      <c r="H42" s="83">
        <f>GETPIVOTDATA("TOTAL",Pivot!$CI$5,"LOCAL AVALIADO",$F42)</f>
        <v>1.3</v>
      </c>
    </row>
    <row r="43" spans="2:8" x14ac:dyDescent="0.15">
      <c r="F43" s="63" t="str">
        <f>Pivot!CI15</f>
        <v>Paróquia Nossa Senhora do Bom Remédio</v>
      </c>
      <c r="G43" s="63" t="str">
        <f>VLOOKUP(F43,'Dados '!$G$2:$BG$880,53,0)</f>
        <v>Belém</v>
      </c>
      <c r="H43" s="83">
        <f>GETPIVOTDATA("TOTAL",Pivot!$CI$5,"LOCAL AVALIADO",$F43)</f>
        <v>1.3333333333333333</v>
      </c>
    </row>
    <row r="44" spans="2:8" x14ac:dyDescent="0.15">
      <c r="F44" s="147"/>
      <c r="G44" s="147"/>
      <c r="H44" s="84">
        <f>AVERAGE(H34:H43)</f>
        <v>0.91999999999999993</v>
      </c>
    </row>
  </sheetData>
  <mergeCells count="22">
    <mergeCell ref="B4:D4"/>
    <mergeCell ref="J4:K4"/>
    <mergeCell ref="J20:K20"/>
    <mergeCell ref="F5:G5"/>
    <mergeCell ref="F6:G6"/>
    <mergeCell ref="F7:G7"/>
    <mergeCell ref="F8:G8"/>
    <mergeCell ref="F9:G9"/>
    <mergeCell ref="F10:G10"/>
    <mergeCell ref="F11:G11"/>
    <mergeCell ref="F12:G12"/>
    <mergeCell ref="F13:G13"/>
    <mergeCell ref="F14:G14"/>
    <mergeCell ref="F15:G15"/>
    <mergeCell ref="F16:G16"/>
    <mergeCell ref="F19:G19"/>
    <mergeCell ref="F30:G30"/>
    <mergeCell ref="F32:H32"/>
    <mergeCell ref="F44:G44"/>
    <mergeCell ref="F18:H18"/>
    <mergeCell ref="F4:H4"/>
    <mergeCell ref="F33:G33"/>
  </mergeCells>
  <phoneticPr fontId="13" type="noConversion"/>
  <pageMargins left="0.511811024" right="0.511811024" top="0.78740157499999996" bottom="0.78740157499999996" header="0.31496062000000002" footer="0.31496062000000002"/>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D3D47"/>
  </sheetPr>
  <dimension ref="A2:V64"/>
  <sheetViews>
    <sheetView showGridLines="0" zoomScale="80" zoomScaleNormal="80" workbookViewId="0">
      <selection sqref="A1:A1048576"/>
    </sheetView>
  </sheetViews>
  <sheetFormatPr baseColWidth="10" defaultColWidth="8.83203125" defaultRowHeight="13" x14ac:dyDescent="0.15"/>
  <cols>
    <col min="1" max="1" width="4.5" customWidth="1"/>
    <col min="2" max="2" width="1.5" style="46" customWidth="1"/>
    <col min="3" max="3" width="21.6640625" customWidth="1"/>
    <col min="4" max="4" width="7.6640625" customWidth="1"/>
    <col min="5" max="5" width="3.33203125" customWidth="1"/>
    <col min="6" max="6" width="21.6640625" customWidth="1"/>
    <col min="7" max="7" width="7.6640625" customWidth="1"/>
    <col min="8" max="8" width="3.33203125" customWidth="1"/>
    <col min="9" max="9" width="21.6640625" customWidth="1"/>
    <col min="10" max="10" width="7.6640625" customWidth="1"/>
    <col min="11" max="11" width="3.33203125" customWidth="1"/>
    <col min="12" max="12" width="21.6640625" customWidth="1"/>
    <col min="13" max="13" width="7.6640625" customWidth="1"/>
    <col min="14" max="14" width="3.33203125" customWidth="1"/>
    <col min="15" max="15" width="21.6640625" customWidth="1"/>
    <col min="16" max="16" width="7.6640625" customWidth="1"/>
    <col min="17" max="17" width="3.33203125" customWidth="1"/>
    <col min="18" max="18" width="21.6640625" customWidth="1"/>
    <col min="19" max="19" width="7.6640625" customWidth="1"/>
    <col min="20" max="20" width="3.33203125" customWidth="1"/>
    <col min="21" max="21" width="21.6640625" customWidth="1"/>
    <col min="22" max="22" width="7.6640625" customWidth="1"/>
  </cols>
  <sheetData>
    <row r="2" spans="1:22" ht="18" x14ac:dyDescent="0.2">
      <c r="B2" s="45"/>
      <c r="C2" s="125" t="s">
        <v>8837</v>
      </c>
      <c r="D2" s="126"/>
      <c r="E2" s="126"/>
      <c r="F2" s="125"/>
      <c r="G2" s="126"/>
      <c r="H2" s="126"/>
      <c r="I2" s="125"/>
      <c r="J2" s="126"/>
      <c r="K2" s="126"/>
      <c r="L2" s="125"/>
      <c r="M2" s="126"/>
      <c r="N2" s="126"/>
      <c r="O2" s="125"/>
      <c r="P2" s="126"/>
      <c r="Q2" s="126"/>
      <c r="R2" s="125"/>
      <c r="S2" s="126"/>
      <c r="T2" s="126"/>
      <c r="U2" s="125"/>
      <c r="V2" s="126"/>
    </row>
    <row r="3" spans="1:22" x14ac:dyDescent="0.15">
      <c r="C3" s="44"/>
    </row>
    <row r="4" spans="1:22" x14ac:dyDescent="0.15">
      <c r="C4" s="151" t="s">
        <v>8</v>
      </c>
      <c r="D4" s="151"/>
      <c r="F4" s="151" t="s">
        <v>10</v>
      </c>
      <c r="G4" s="151"/>
      <c r="I4" s="151" t="s">
        <v>13</v>
      </c>
      <c r="J4" s="151"/>
      <c r="L4" s="151" t="s">
        <v>14</v>
      </c>
      <c r="M4" s="151"/>
      <c r="O4" s="151" t="s">
        <v>15</v>
      </c>
      <c r="P4" s="151"/>
      <c r="R4" s="151" t="s">
        <v>16</v>
      </c>
      <c r="S4" s="151"/>
      <c r="U4" s="151" t="s">
        <v>8416</v>
      </c>
      <c r="V4" s="151"/>
    </row>
    <row r="5" spans="1:22" x14ac:dyDescent="0.15">
      <c r="A5" s="109"/>
      <c r="B5" s="109" t="s">
        <v>3633</v>
      </c>
      <c r="C5" s="75" t="s">
        <v>8393</v>
      </c>
      <c r="D5" s="75" t="s">
        <v>8430</v>
      </c>
      <c r="F5" s="75" t="s">
        <v>8393</v>
      </c>
      <c r="G5" s="75" t="s">
        <v>8430</v>
      </c>
      <c r="I5" s="75" t="s">
        <v>8393</v>
      </c>
      <c r="J5" s="75" t="s">
        <v>8430</v>
      </c>
      <c r="L5" s="75" t="s">
        <v>8393</v>
      </c>
      <c r="M5" s="75" t="s">
        <v>8430</v>
      </c>
      <c r="O5" s="75" t="s">
        <v>8393</v>
      </c>
      <c r="P5" s="75" t="s">
        <v>8430</v>
      </c>
      <c r="R5" s="75" t="s">
        <v>8393</v>
      </c>
      <c r="S5" s="75" t="s">
        <v>8430</v>
      </c>
      <c r="U5" s="75" t="s">
        <v>8393</v>
      </c>
      <c r="V5" s="75" t="s">
        <v>8430</v>
      </c>
    </row>
    <row r="6" spans="1:22" x14ac:dyDescent="0.15">
      <c r="A6" s="79" t="s">
        <v>8449</v>
      </c>
      <c r="B6" s="78"/>
      <c r="C6" s="63" t="str">
        <f>Pivot!CP6</f>
        <v>Belo Horizonte</v>
      </c>
      <c r="D6" s="64">
        <f>GETPIVOTDATA("1.1  REGULARIDADE DO PISO",Pivot!$CP$5,"CIDADE DA AVALIAÇÃO",C6)</f>
        <v>8.1363636363636367</v>
      </c>
      <c r="F6" s="63" t="str">
        <f>Pivot!CW6</f>
        <v>Belo Horizonte</v>
      </c>
      <c r="G6" s="64">
        <f>GETPIVOTDATA("1.2. LARGURA TOTAL E LARGURA DA FAIXA LIVRE",Pivot!$CW$5,"CIDADE DA AVALIAÇÃO",F6)</f>
        <v>9.8181818181818183</v>
      </c>
      <c r="I6" s="63" t="str">
        <f>Pivot!DD6</f>
        <v>Belo Horizonte</v>
      </c>
      <c r="J6" s="64">
        <f>GETPIVOTDATA("1.3 INCLINAÇÃO TRANSVERSAL DA CALÇADA",Pivot!$DD$5,"CIDADE DA AVALIAÇÃO",I6)</f>
        <v>9.454545454545455</v>
      </c>
      <c r="L6" s="63" t="str">
        <f>Pivot!DK6</f>
        <v>Belo Horizonte</v>
      </c>
      <c r="M6" s="64">
        <f>GETPIVOTDATA("1.4 BARREIRAS E OBSTÁCULOS",Pivot!$DK$5,"CIDADE DA AVALIAÇÃO",L6)</f>
        <v>9</v>
      </c>
      <c r="O6" s="63" t="str">
        <f>Pivot!DR6</f>
        <v>São Paulo</v>
      </c>
      <c r="P6" s="64">
        <f>GETPIVOTDATA("1.5 RAMPAS DE ACESSIBILIDADE",Pivot!$DR$5,"CIDADE DA AVALIAÇÃO",O6)</f>
        <v>6.7941176470588234</v>
      </c>
      <c r="R6" s="63" t="str">
        <f>Pivot!DY6</f>
        <v>Florianópolis</v>
      </c>
      <c r="S6" s="64">
        <f>GETPIVOTDATA("2.1 FAIXA DE PEDESTRES",Pivot!$DY$5,"CIDADE DA AVALIAÇÃO",R6)</f>
        <v>7.2</v>
      </c>
      <c r="U6" s="63" t="str">
        <f>Pivot!EF6</f>
        <v>São Paulo</v>
      </c>
      <c r="V6" s="64">
        <f>GETPIVOTDATA("2.2 SEMÁFOROS DE PEDESTRES",Pivot!$EF$5,"CIDADE DA AVALIAÇÃO",U6)</f>
        <v>6.1764705882352944</v>
      </c>
    </row>
    <row r="7" spans="1:22" x14ac:dyDescent="0.15">
      <c r="A7" s="79" t="s">
        <v>1211</v>
      </c>
      <c r="B7" s="78"/>
      <c r="C7" s="63" t="str">
        <f>Pivot!CP7</f>
        <v>João Pessoa</v>
      </c>
      <c r="D7" s="64">
        <f>GETPIVOTDATA("1.1  REGULARIDADE DO PISO",Pivot!$CP$5,"CIDADE DA AVALIAÇÃO",C7)</f>
        <v>7.4</v>
      </c>
      <c r="F7" s="63" t="str">
        <f>Pivot!CW7</f>
        <v>Belém</v>
      </c>
      <c r="G7" s="64">
        <f>GETPIVOTDATA("1.2. LARGURA TOTAL E LARGURA DA FAIXA LIVRE",Pivot!$CW$5,"CIDADE DA AVALIAÇÃO",F7)</f>
        <v>8.8918918918918912</v>
      </c>
      <c r="I7" s="63" t="str">
        <f>Pivot!DD7</f>
        <v>São Paulo</v>
      </c>
      <c r="J7" s="64">
        <f>GETPIVOTDATA("1.3 INCLINAÇÃO TRANSVERSAL DA CALÇADA",Pivot!$DD$5,"CIDADE DA AVALIAÇÃO",I7)</f>
        <v>9.3088235294117645</v>
      </c>
      <c r="L7" s="63" t="str">
        <f>Pivot!DK7</f>
        <v>Manaus</v>
      </c>
      <c r="M7" s="64">
        <f>GETPIVOTDATA("1.4 BARREIRAS E OBSTÁCULOS",Pivot!$DK$5,"CIDADE DA AVALIAÇÃO",L7)</f>
        <v>8.5238095238095237</v>
      </c>
      <c r="O7" s="63" t="str">
        <f>Pivot!DR7</f>
        <v>Belo Horizonte</v>
      </c>
      <c r="P7" s="64">
        <f>GETPIVOTDATA("1.5 RAMPAS DE ACESSIBILIDADE",Pivot!$DR$5,"CIDADE DA AVALIAÇÃO",O7)</f>
        <v>6.0454545454545459</v>
      </c>
      <c r="R7" s="63" t="str">
        <f>Pivot!DY7</f>
        <v>São Paulo</v>
      </c>
      <c r="S7" s="64">
        <f>GETPIVOTDATA("2.1 FAIXA DE PEDESTRES",Pivot!$DY$5,"CIDADE DA AVALIAÇÃO",R7)</f>
        <v>7.0147058823529411</v>
      </c>
      <c r="U7" s="63" t="str">
        <f>Pivot!EF7</f>
        <v>Belo Horizonte</v>
      </c>
      <c r="V7" s="64">
        <f>GETPIVOTDATA("2.2 SEMÁFOROS DE PEDESTRES",Pivot!$EF$5,"CIDADE DA AVALIAÇÃO",U7)</f>
        <v>5.4545454545454541</v>
      </c>
    </row>
    <row r="8" spans="1:22" x14ac:dyDescent="0.15">
      <c r="A8" s="79" t="s">
        <v>8450</v>
      </c>
      <c r="B8" s="78"/>
      <c r="C8" s="63" t="str">
        <f>Pivot!CP8</f>
        <v>Porto Alegre</v>
      </c>
      <c r="D8" s="64">
        <f>GETPIVOTDATA("1.1  REGULARIDADE DO PISO",Pivot!$CP$5,"CIDADE DA AVALIAÇÃO",C8)</f>
        <v>7.15625</v>
      </c>
      <c r="F8" s="63" t="str">
        <f>Pivot!CW8</f>
        <v>Campo Grande</v>
      </c>
      <c r="G8" s="64">
        <f>GETPIVOTDATA("1.2. LARGURA TOTAL E LARGURA DA FAIXA LIVRE",Pivot!$CW$5,"CIDADE DA AVALIAÇÃO",F8)</f>
        <v>8.4375</v>
      </c>
      <c r="I8" s="63" t="str">
        <f>Pivot!DD8</f>
        <v>Brasília</v>
      </c>
      <c r="J8" s="64">
        <f>GETPIVOTDATA("1.3 INCLINAÇÃO TRANSVERSAL DA CALÇADA",Pivot!$DD$5,"CIDADE DA AVALIAÇÃO",I8)</f>
        <v>9.2826086956521738</v>
      </c>
      <c r="L8" s="63" t="str">
        <f>Pivot!DK8</f>
        <v>Curitiba</v>
      </c>
      <c r="M8" s="64">
        <f>GETPIVOTDATA("1.4 BARREIRAS E OBSTÁCULOS",Pivot!$DK$5,"CIDADE DA AVALIAÇÃO",L8)</f>
        <v>8.0681818181818183</v>
      </c>
      <c r="O8" s="63" t="str">
        <f>Pivot!DR8</f>
        <v>Brasília</v>
      </c>
      <c r="P8" s="64">
        <f>GETPIVOTDATA("1.5 RAMPAS DE ACESSIBILIDADE",Pivot!$DR$5,"CIDADE DA AVALIAÇÃO",O8)</f>
        <v>5.8695652173913047</v>
      </c>
      <c r="R8" s="63" t="str">
        <f>Pivot!DY8</f>
        <v>João Pessoa</v>
      </c>
      <c r="S8" s="64">
        <f>GETPIVOTDATA("2.1 FAIXA DE PEDESTRES",Pivot!$DY$5,"CIDADE DA AVALIAÇÃO",R8)</f>
        <v>6.6</v>
      </c>
      <c r="U8" s="63" t="str">
        <f>Pivot!EF8</f>
        <v>Rio de Janeiro</v>
      </c>
      <c r="V8" s="64">
        <f>GETPIVOTDATA("2.2 SEMÁFOROS DE PEDESTRES",Pivot!$EF$5,"CIDADE DA AVALIAÇÃO",U8)</f>
        <v>5.2758620689655169</v>
      </c>
    </row>
    <row r="9" spans="1:22" x14ac:dyDescent="0.15">
      <c r="A9" s="79" t="s">
        <v>8451</v>
      </c>
      <c r="B9" s="78"/>
      <c r="C9" s="63" t="str">
        <f>Pivot!CP9</f>
        <v>Florianópolis</v>
      </c>
      <c r="D9" s="64">
        <f>GETPIVOTDATA("1.1  REGULARIDADE DO PISO",Pivot!$CP$5,"CIDADE DA AVALIAÇÃO",C9)</f>
        <v>6.95</v>
      </c>
      <c r="F9" s="63" t="str">
        <f>Pivot!CW9</f>
        <v>Curitiba</v>
      </c>
      <c r="G9" s="64">
        <f>GETPIVOTDATA("1.2. LARGURA TOTAL E LARGURA DA FAIXA LIVRE",Pivot!$CW$5,"CIDADE DA AVALIAÇÃO",F9)</f>
        <v>8.2272727272727266</v>
      </c>
      <c r="I9" s="63" t="str">
        <f>Pivot!DD9</f>
        <v>Recife</v>
      </c>
      <c r="J9" s="64">
        <f>GETPIVOTDATA("1.3 INCLINAÇÃO TRANSVERSAL DA CALÇADA",Pivot!$DD$5,"CIDADE DA AVALIAÇÃO",I9)</f>
        <v>9.15</v>
      </c>
      <c r="L9" s="63" t="str">
        <f>Pivot!DK9</f>
        <v>Florianópolis</v>
      </c>
      <c r="M9" s="64">
        <f>GETPIVOTDATA("1.4 BARREIRAS E OBSTÁCULOS",Pivot!$DK$5,"CIDADE DA AVALIAÇÃO",L9)</f>
        <v>8</v>
      </c>
      <c r="O9" s="63" t="str">
        <f>Pivot!DR9</f>
        <v>Rio de Janeiro</v>
      </c>
      <c r="P9" s="64">
        <f>GETPIVOTDATA("1.5 RAMPAS DE ACESSIBILIDADE",Pivot!$DR$5,"CIDADE DA AVALIAÇÃO",O9)</f>
        <v>5.6206896551724137</v>
      </c>
      <c r="R9" s="63" t="str">
        <f>Pivot!DY9</f>
        <v>Brasília</v>
      </c>
      <c r="S9" s="64">
        <f>GETPIVOTDATA("2.1 FAIXA DE PEDESTRES",Pivot!$DY$5,"CIDADE DA AVALIAÇÃO",R9)</f>
        <v>6.0681818181818183</v>
      </c>
      <c r="U9" s="63" t="str">
        <f>Pivot!EF9</f>
        <v>Florianópolis</v>
      </c>
      <c r="V9" s="64">
        <f>GETPIVOTDATA("2.2 SEMÁFOROS DE PEDESTRES",Pivot!$EF$5,"CIDADE DA AVALIAÇÃO",U9)</f>
        <v>4.55</v>
      </c>
    </row>
    <row r="10" spans="1:22" x14ac:dyDescent="0.15">
      <c r="A10" s="79" t="s">
        <v>8452</v>
      </c>
      <c r="B10" s="78"/>
      <c r="C10" s="63" t="str">
        <f>Pivot!CP10</f>
        <v>Campo Grande</v>
      </c>
      <c r="D10" s="64">
        <f>GETPIVOTDATA("1.1  REGULARIDADE DO PISO",Pivot!$CP$5,"CIDADE DA AVALIAÇÃO",C10)</f>
        <v>6.78125</v>
      </c>
      <c r="F10" s="63" t="str">
        <f>Pivot!CW10</f>
        <v>Goiânia</v>
      </c>
      <c r="G10" s="64">
        <f>GETPIVOTDATA("1.2. LARGURA TOTAL E LARGURA DA FAIXA LIVRE",Pivot!$CW$5,"CIDADE DA AVALIAÇÃO",F10)</f>
        <v>8.2121212121212128</v>
      </c>
      <c r="I10" s="63" t="str">
        <f>Pivot!DD10</f>
        <v>Florianópolis</v>
      </c>
      <c r="J10" s="64">
        <f>GETPIVOTDATA("1.3 INCLINAÇÃO TRANSVERSAL DA CALÇADA",Pivot!$DD$5,"CIDADE DA AVALIAÇÃO",I10)</f>
        <v>9.0500000000000007</v>
      </c>
      <c r="L10" s="63" t="str">
        <f>Pivot!DK10</f>
        <v>São Paulo</v>
      </c>
      <c r="M10" s="64">
        <f>GETPIVOTDATA("1.4 BARREIRAS E OBSTÁCULOS",Pivot!$DK$5,"CIDADE DA AVALIAÇÃO",L10)</f>
        <v>7.8970588235294121</v>
      </c>
      <c r="O10" s="63" t="str">
        <f>Pivot!DR10</f>
        <v>Florianópolis</v>
      </c>
      <c r="P10" s="64">
        <f>GETPIVOTDATA("1.5 RAMPAS DE ACESSIBILIDADE",Pivot!$DR$5,"CIDADE DA AVALIAÇÃO",O10)</f>
        <v>5.5</v>
      </c>
      <c r="R10" s="63" t="str">
        <f>Pivot!DY10</f>
        <v>Goiânia</v>
      </c>
      <c r="S10" s="64">
        <f>GETPIVOTDATA("2.1 FAIXA DE PEDESTRES",Pivot!$DY$5,"CIDADE DA AVALIAÇÃO",R10)</f>
        <v>5.9696969696969697</v>
      </c>
      <c r="U10" s="63" t="str">
        <f>Pivot!EF10</f>
        <v>Recife</v>
      </c>
      <c r="V10" s="64">
        <f>GETPIVOTDATA("2.2 SEMÁFOROS DE PEDESTRES",Pivot!$EF$5,"CIDADE DA AVALIAÇÃO",U10)</f>
        <v>3.85</v>
      </c>
    </row>
    <row r="11" spans="1:22" x14ac:dyDescent="0.15">
      <c r="A11" s="79" t="s">
        <v>8453</v>
      </c>
      <c r="B11" s="78"/>
      <c r="C11" s="63" t="str">
        <f>Pivot!CP11</f>
        <v>Manaus</v>
      </c>
      <c r="D11" s="64">
        <f>GETPIVOTDATA("1.1  REGULARIDADE DO PISO",Pivot!$CP$5,"CIDADE DA AVALIAÇÃO",C11)</f>
        <v>6.7619047619047619</v>
      </c>
      <c r="F11" s="63" t="str">
        <f>Pivot!CW11</f>
        <v>João Pessoa</v>
      </c>
      <c r="G11" s="64">
        <f>GETPIVOTDATA("1.2. LARGURA TOTAL E LARGURA DA FAIXA LIVRE",Pivot!$CW$5,"CIDADE DA AVALIAÇÃO",F11)</f>
        <v>8.0500000000000007</v>
      </c>
      <c r="I11" s="63" t="str">
        <f>Pivot!DD11</f>
        <v>Campo Grande</v>
      </c>
      <c r="J11" s="64">
        <f>GETPIVOTDATA("1.3 INCLINAÇÃO TRANSVERSAL DA CALÇADA",Pivot!$DD$5,"CIDADE DA AVALIAÇÃO",I11)</f>
        <v>9.03125</v>
      </c>
      <c r="L11" s="63" t="str">
        <f>Pivot!DK11</f>
        <v>Brasília</v>
      </c>
      <c r="M11" s="64">
        <f>GETPIVOTDATA("1.4 BARREIRAS E OBSTÁCULOS",Pivot!$DK$5,"CIDADE DA AVALIAÇÃO",L11)</f>
        <v>7.7173913043478262</v>
      </c>
      <c r="O11" s="63" t="str">
        <f>Pivot!DR11</f>
        <v>Boa Vista</v>
      </c>
      <c r="P11" s="64">
        <f>GETPIVOTDATA("1.5 RAMPAS DE ACESSIBILIDADE",Pivot!$DR$5,"CIDADE DA AVALIAÇÃO",O11)</f>
        <v>5</v>
      </c>
      <c r="R11" s="63" t="str">
        <f>Pivot!DY11</f>
        <v>Campo Grande</v>
      </c>
      <c r="S11" s="64">
        <f>GETPIVOTDATA("2.1 FAIXA DE PEDESTRES",Pivot!$DY$5,"CIDADE DA AVALIAÇÃO",R11)</f>
        <v>5.96875</v>
      </c>
      <c r="U11" s="63" t="str">
        <f>Pivot!EF11</f>
        <v>Brasília</v>
      </c>
      <c r="V11" s="64">
        <f>GETPIVOTDATA("2.2 SEMÁFOROS DE PEDESTRES",Pivot!$EF$5,"CIDADE DA AVALIAÇÃO",U11)</f>
        <v>3.75</v>
      </c>
    </row>
    <row r="12" spans="1:22" x14ac:dyDescent="0.15">
      <c r="A12" s="79" t="s">
        <v>8454</v>
      </c>
      <c r="B12" s="78"/>
      <c r="C12" s="63" t="str">
        <f>Pivot!CP12</f>
        <v>São Paulo</v>
      </c>
      <c r="D12" s="64">
        <f>GETPIVOTDATA("1.1  REGULARIDADE DO PISO",Pivot!$CP$5,"CIDADE DA AVALIAÇÃO",C12)</f>
        <v>6.7058823529411766</v>
      </c>
      <c r="F12" s="63" t="str">
        <f>Pivot!CW12</f>
        <v>Porto Alegre</v>
      </c>
      <c r="G12" s="64">
        <f>GETPIVOTDATA("1.2. LARGURA TOTAL E LARGURA DA FAIXA LIVRE",Pivot!$CW$5,"CIDADE DA AVALIAÇÃO",F12)</f>
        <v>8</v>
      </c>
      <c r="I12" s="63" t="str">
        <f>Pivot!DD12</f>
        <v>Boa Vista</v>
      </c>
      <c r="J12" s="64">
        <f>GETPIVOTDATA("1.3 INCLINAÇÃO TRANSVERSAL DA CALÇADA",Pivot!$DD$5,"CIDADE DA AVALIAÇÃO",I12)</f>
        <v>9</v>
      </c>
      <c r="L12" s="63" t="str">
        <f>Pivot!DK12</f>
        <v>Rio de Janeiro</v>
      </c>
      <c r="M12" s="64">
        <f>GETPIVOTDATA("1.4 BARREIRAS E OBSTÁCULOS",Pivot!$DK$5,"CIDADE DA AVALIAÇÃO",L12)</f>
        <v>7.5862068965517242</v>
      </c>
      <c r="O12" s="63" t="str">
        <f>Pivot!DR12</f>
        <v>Campo Grande</v>
      </c>
      <c r="P12" s="64">
        <f>GETPIVOTDATA("1.5 RAMPAS DE ACESSIBILIDADE",Pivot!$DR$5,"CIDADE DA AVALIAÇÃO",O12)</f>
        <v>5</v>
      </c>
      <c r="R12" s="63" t="str">
        <f>Pivot!DY12</f>
        <v>Porto Alegre</v>
      </c>
      <c r="S12" s="64">
        <f>GETPIVOTDATA("2.1 FAIXA DE PEDESTRES",Pivot!$DY$5,"CIDADE DA AVALIAÇÃO",R12)</f>
        <v>5.90625</v>
      </c>
      <c r="U12" s="63" t="str">
        <f>Pivot!EF12</f>
        <v>Curitiba</v>
      </c>
      <c r="V12" s="64">
        <f>GETPIVOTDATA("2.2 SEMÁFOROS DE PEDESTRES",Pivot!$EF$5,"CIDADE DA AVALIAÇÃO",U12)</f>
        <v>3.75</v>
      </c>
    </row>
    <row r="13" spans="1:22" x14ac:dyDescent="0.15">
      <c r="A13" s="79" t="s">
        <v>8455</v>
      </c>
      <c r="B13" s="78"/>
      <c r="C13" s="63" t="str">
        <f>Pivot!CP13</f>
        <v>Rio de Janeiro</v>
      </c>
      <c r="D13" s="64">
        <f>GETPIVOTDATA("1.1  REGULARIDADE DO PISO",Pivot!$CP$5,"CIDADE DA AVALIAÇÃO",C13)</f>
        <v>6.4482758620689653</v>
      </c>
      <c r="F13" s="63" t="str">
        <f>Pivot!CW13</f>
        <v>São Paulo</v>
      </c>
      <c r="G13" s="64">
        <f>GETPIVOTDATA("1.2. LARGURA TOTAL E LARGURA DA FAIXA LIVRE",Pivot!$CW$5,"CIDADE DA AVALIAÇÃO",F13)</f>
        <v>7.8970588235294121</v>
      </c>
      <c r="I13" s="63" t="str">
        <f>Pivot!DD13</f>
        <v>Porto Alegre</v>
      </c>
      <c r="J13" s="64">
        <f>GETPIVOTDATA("1.3 INCLINAÇÃO TRANSVERSAL DA CALÇADA",Pivot!$DD$5,"CIDADE DA AVALIAÇÃO",I13)</f>
        <v>8.875</v>
      </c>
      <c r="L13" s="63" t="str">
        <f>Pivot!DK13</f>
        <v>Palmas</v>
      </c>
      <c r="M13" s="64">
        <f>GETPIVOTDATA("1.4 BARREIRAS E OBSTÁCULOS",Pivot!$DK$5,"CIDADE DA AVALIAÇÃO",L13)</f>
        <v>7.458333333333333</v>
      </c>
      <c r="O13" s="63" t="str">
        <f>Pivot!DR13</f>
        <v>Porto Alegre</v>
      </c>
      <c r="P13" s="64">
        <f>GETPIVOTDATA("1.5 RAMPAS DE ACESSIBILIDADE",Pivot!$DR$5,"CIDADE DA AVALIAÇÃO",O13)</f>
        <v>4.90625</v>
      </c>
      <c r="R13" s="63" t="str">
        <f>Pivot!DY13</f>
        <v>Vitória</v>
      </c>
      <c r="S13" s="64">
        <f>GETPIVOTDATA("2.1 FAIXA DE PEDESTRES",Pivot!$DY$5,"CIDADE DA AVALIAÇÃO",R13)</f>
        <v>5.8095238095238093</v>
      </c>
      <c r="U13" s="63" t="str">
        <f>Pivot!EF13</f>
        <v>João Pessoa</v>
      </c>
      <c r="V13" s="64">
        <f>GETPIVOTDATA("2.2 SEMÁFOROS DE PEDESTRES",Pivot!$EF$5,"CIDADE DA AVALIAÇÃO",U13)</f>
        <v>3.65</v>
      </c>
    </row>
    <row r="14" spans="1:22" x14ac:dyDescent="0.15">
      <c r="A14" s="79" t="s">
        <v>8456</v>
      </c>
      <c r="B14" s="110"/>
      <c r="C14" s="63" t="str">
        <f>Pivot!CP14</f>
        <v>Curitiba</v>
      </c>
      <c r="D14" s="64">
        <f>GETPIVOTDATA("1.1  REGULARIDADE DO PISO",Pivot!$CP$5,"CIDADE DA AVALIAÇÃO",C14)</f>
        <v>6.4318181818181817</v>
      </c>
      <c r="F14" s="63" t="str">
        <f>Pivot!CW14</f>
        <v>Florianópolis</v>
      </c>
      <c r="G14" s="64">
        <f>GETPIVOTDATA("1.2. LARGURA TOTAL E LARGURA DA FAIXA LIVRE",Pivot!$CW$5,"CIDADE DA AVALIAÇÃO",F14)</f>
        <v>7.85</v>
      </c>
      <c r="I14" s="63" t="str">
        <f>Pivot!DD14</f>
        <v>Rio de Janeiro</v>
      </c>
      <c r="J14" s="64">
        <f>GETPIVOTDATA("1.3 INCLINAÇÃO TRANSVERSAL DA CALÇADA",Pivot!$DD$5,"CIDADE DA AVALIAÇÃO",I14)</f>
        <v>8.8275862068965516</v>
      </c>
      <c r="L14" s="63" t="str">
        <f>Pivot!DK14</f>
        <v>Goiânia</v>
      </c>
      <c r="M14" s="64">
        <f>GETPIVOTDATA("1.4 BARREIRAS E OBSTÁCULOS",Pivot!$DK$5,"CIDADE DA AVALIAÇÃO",L14)</f>
        <v>7.3939393939393936</v>
      </c>
      <c r="O14" s="63" t="str">
        <f>Pivot!DR14</f>
        <v>Porto Velho</v>
      </c>
      <c r="P14" s="64">
        <f>GETPIVOTDATA("1.5 RAMPAS DE ACESSIBILIDADE",Pivot!$DR$5,"CIDADE DA AVALIAÇÃO",O14)</f>
        <v>4.7966101694915251</v>
      </c>
      <c r="R14" s="63" t="str">
        <f>Pivot!DY14</f>
        <v>Boa Vista</v>
      </c>
      <c r="S14" s="64">
        <f>GETPIVOTDATA("2.1 FAIXA DE PEDESTRES",Pivot!$DY$5,"CIDADE DA AVALIAÇÃO",R14)</f>
        <v>5.8</v>
      </c>
      <c r="U14" s="63" t="str">
        <f>Pivot!EF14</f>
        <v>Porto Alegre</v>
      </c>
      <c r="V14" s="64">
        <f>GETPIVOTDATA("2.2 SEMÁFOROS DE PEDESTRES",Pivot!$EF$5,"CIDADE DA AVALIAÇÃO",U14)</f>
        <v>3.5</v>
      </c>
    </row>
    <row r="15" spans="1:22" x14ac:dyDescent="0.15">
      <c r="A15" s="79" t="s">
        <v>8457</v>
      </c>
      <c r="B15" s="78"/>
      <c r="C15" s="63" t="str">
        <f>Pivot!CP15</f>
        <v>Brasília</v>
      </c>
      <c r="D15" s="64">
        <f>GETPIVOTDATA("1.1  REGULARIDADE DO PISO",Pivot!$CP$5,"CIDADE DA AVALIAÇÃO",C15)</f>
        <v>6.2391304347826084</v>
      </c>
      <c r="F15" s="63" t="str">
        <f>Pivot!CW15</f>
        <v>Porto Velho</v>
      </c>
      <c r="G15" s="64">
        <f>GETPIVOTDATA("1.2. LARGURA TOTAL E LARGURA DA FAIXA LIVRE",Pivot!$CW$5,"CIDADE DA AVALIAÇÃO",F15)</f>
        <v>7.406779661016949</v>
      </c>
      <c r="I15" s="63" t="str">
        <f>Pivot!DD15</f>
        <v>Manaus</v>
      </c>
      <c r="J15" s="64">
        <f>GETPIVOTDATA("1.3 INCLINAÇÃO TRANSVERSAL DA CALÇADA",Pivot!$DD$5,"CIDADE DA AVALIAÇÃO",I15)</f>
        <v>8.8095238095238102</v>
      </c>
      <c r="L15" s="63" t="str">
        <f>Pivot!DK15</f>
        <v>Porto Alegre</v>
      </c>
      <c r="M15" s="64">
        <f>GETPIVOTDATA("1.4 BARREIRAS E OBSTÁCULOS",Pivot!$DK$5,"CIDADE DA AVALIAÇÃO",L15)</f>
        <v>7.34375</v>
      </c>
      <c r="O15" s="63" t="str">
        <f>Pivot!DR15</f>
        <v>Goiânia</v>
      </c>
      <c r="P15" s="64">
        <f>GETPIVOTDATA("1.5 RAMPAS DE ACESSIBILIDADE",Pivot!$DR$5,"CIDADE DA AVALIAÇÃO",O15)</f>
        <v>4.7878787878787881</v>
      </c>
      <c r="R15" s="63" t="str">
        <f>Pivot!DY15</f>
        <v>Rio de Janeiro</v>
      </c>
      <c r="S15" s="64">
        <f>GETPIVOTDATA("2.1 FAIXA DE PEDESTRES",Pivot!$DY$5,"CIDADE DA AVALIAÇÃO",R15)</f>
        <v>5.7586206896551726</v>
      </c>
      <c r="U15" s="63" t="str">
        <f>Pivot!EF15</f>
        <v>Vitória</v>
      </c>
      <c r="V15" s="64">
        <f>GETPIVOTDATA("2.2 SEMÁFOROS DE PEDESTRES",Pivot!$EF$5,"CIDADE DA AVALIAÇÃO",U15)</f>
        <v>3.3809523809523809</v>
      </c>
    </row>
    <row r="16" spans="1:22" x14ac:dyDescent="0.15">
      <c r="A16" s="79" t="s">
        <v>8458</v>
      </c>
      <c r="B16" s="78"/>
      <c r="C16" s="63" t="str">
        <f>Pivot!CP16</f>
        <v>Natal</v>
      </c>
      <c r="D16" s="64">
        <f>GETPIVOTDATA("1.1  REGULARIDADE DO PISO",Pivot!$CP$5,"CIDADE DA AVALIAÇÃO",C16)</f>
        <v>6.15</v>
      </c>
      <c r="F16" s="63" t="str">
        <f>Pivot!CW16</f>
        <v>Recife</v>
      </c>
      <c r="G16" s="64">
        <f>GETPIVOTDATA("1.2. LARGURA TOTAL E LARGURA DA FAIXA LIVRE",Pivot!$CW$5,"CIDADE DA AVALIAÇÃO",F16)</f>
        <v>7.35</v>
      </c>
      <c r="I16" s="63" t="str">
        <f>Pivot!DD16</f>
        <v>Aracaju</v>
      </c>
      <c r="J16" s="64">
        <f>GETPIVOTDATA("1.3 INCLINAÇÃO TRANSVERSAL DA CALÇADA",Pivot!$DD$5,"CIDADE DA AVALIAÇÃO",I16)</f>
        <v>8.7105263157894743</v>
      </c>
      <c r="L16" s="63" t="str">
        <f>Pivot!DK16</f>
        <v>Porto Velho</v>
      </c>
      <c r="M16" s="64">
        <f>GETPIVOTDATA("1.4 BARREIRAS E OBSTÁCULOS",Pivot!$DK$5,"CIDADE DA AVALIAÇÃO",L16)</f>
        <v>7.3389830508474576</v>
      </c>
      <c r="O16" s="63" t="str">
        <f>Pivot!DR16</f>
        <v>Rio Branco</v>
      </c>
      <c r="P16" s="64">
        <f>GETPIVOTDATA("1.5 RAMPAS DE ACESSIBILIDADE",Pivot!$DR$5,"CIDADE DA AVALIAÇÃO",O16)</f>
        <v>4.6470588235294121</v>
      </c>
      <c r="R16" s="63" t="str">
        <f>Pivot!DY16</f>
        <v>Belo Horizonte</v>
      </c>
      <c r="S16" s="64">
        <f>GETPIVOTDATA("2.1 FAIXA DE PEDESTRES",Pivot!$DY$5,"CIDADE DA AVALIAÇÃO",R16)</f>
        <v>5.1818181818181817</v>
      </c>
      <c r="U16" s="63" t="str">
        <f>Pivot!EF16</f>
        <v>Rio Branco</v>
      </c>
      <c r="V16" s="64">
        <f>GETPIVOTDATA("2.2 SEMÁFOROS DE PEDESTRES",Pivot!$EF$5,"CIDADE DA AVALIAÇÃO",U16)</f>
        <v>3.2941176470588234</v>
      </c>
    </row>
    <row r="17" spans="1:22" x14ac:dyDescent="0.15">
      <c r="A17" s="79" t="s">
        <v>8459</v>
      </c>
      <c r="B17" s="78"/>
      <c r="C17" s="63" t="str">
        <f>Pivot!CP17</f>
        <v>Cuiabá</v>
      </c>
      <c r="D17" s="64">
        <f>GETPIVOTDATA("1.1  REGULARIDADE DO PISO",Pivot!$CP$5,"CIDADE DA AVALIAÇÃO",C17)</f>
        <v>6.0869565217391308</v>
      </c>
      <c r="F17" s="63" t="str">
        <f>Pivot!CW17</f>
        <v>Natal</v>
      </c>
      <c r="G17" s="64">
        <f>GETPIVOTDATA("1.2. LARGURA TOTAL E LARGURA DA FAIXA LIVRE",Pivot!$CW$5,"CIDADE DA AVALIAÇÃO",F17)</f>
        <v>7.35</v>
      </c>
      <c r="I17" s="63" t="str">
        <f>Pivot!DD17</f>
        <v>Cuiabá</v>
      </c>
      <c r="J17" s="64">
        <f>GETPIVOTDATA("1.3 INCLINAÇÃO TRANSVERSAL DA CALÇADA",Pivot!$DD$5,"CIDADE DA AVALIAÇÃO",I17)</f>
        <v>8.6739130434782616</v>
      </c>
      <c r="L17" s="63" t="str">
        <f>Pivot!DK17</f>
        <v>Boa Vista</v>
      </c>
      <c r="M17" s="64">
        <f>GETPIVOTDATA("1.4 BARREIRAS E OBSTÁCULOS",Pivot!$DK$5,"CIDADE DA AVALIAÇÃO",L17)</f>
        <v>7.3</v>
      </c>
      <c r="O17" s="63" t="str">
        <f>Pivot!DR17</f>
        <v>Natal</v>
      </c>
      <c r="P17" s="64">
        <f>GETPIVOTDATA("1.5 RAMPAS DE ACESSIBILIDADE",Pivot!$DR$5,"CIDADE DA AVALIAÇÃO",O17)</f>
        <v>4.5999999999999996</v>
      </c>
      <c r="R17" s="63" t="str">
        <f>Pivot!DY17</f>
        <v>Rio Branco</v>
      </c>
      <c r="S17" s="64">
        <f>GETPIVOTDATA("2.1 FAIXA DE PEDESTRES",Pivot!$DY$5,"CIDADE DA AVALIAÇÃO",R17)</f>
        <v>5</v>
      </c>
      <c r="U17" s="63" t="str">
        <f>Pivot!EF17</f>
        <v>Goiânia</v>
      </c>
      <c r="V17" s="64">
        <f>GETPIVOTDATA("2.2 SEMÁFOROS DE PEDESTRES",Pivot!$EF$5,"CIDADE DA AVALIAÇÃO",U17)</f>
        <v>3.1818181818181817</v>
      </c>
    </row>
    <row r="18" spans="1:22" x14ac:dyDescent="0.15">
      <c r="A18" s="79" t="s">
        <v>8460</v>
      </c>
      <c r="B18" s="78"/>
      <c r="C18" s="63" t="str">
        <f>Pivot!CP18</f>
        <v>Recife</v>
      </c>
      <c r="D18" s="64">
        <f>GETPIVOTDATA("1.1  REGULARIDADE DO PISO",Pivot!$CP$5,"CIDADE DA AVALIAÇÃO",C18)</f>
        <v>6.05</v>
      </c>
      <c r="F18" s="63" t="str">
        <f>Pivot!CW18</f>
        <v>Cuiabá</v>
      </c>
      <c r="G18" s="64">
        <f>GETPIVOTDATA("1.2. LARGURA TOTAL E LARGURA DA FAIXA LIVRE",Pivot!$CW$5,"CIDADE DA AVALIAÇÃO",F18)</f>
        <v>7.3043478260869561</v>
      </c>
      <c r="I18" s="63" t="str">
        <f>Pivot!DD18</f>
        <v>Curitiba</v>
      </c>
      <c r="J18" s="64">
        <f>GETPIVOTDATA("1.3 INCLINAÇÃO TRANSVERSAL DA CALÇADA",Pivot!$DD$5,"CIDADE DA AVALIAÇÃO",I18)</f>
        <v>8.5227272727272734</v>
      </c>
      <c r="L18" s="63" t="str">
        <f>Pivot!DK18</f>
        <v>Campo Grande</v>
      </c>
      <c r="M18" s="64">
        <f>GETPIVOTDATA("1.4 BARREIRAS E OBSTÁCULOS",Pivot!$DK$5,"CIDADE DA AVALIAÇÃO",L18)</f>
        <v>7.1875</v>
      </c>
      <c r="O18" s="63" t="str">
        <f>Pivot!DR18</f>
        <v>João Pessoa</v>
      </c>
      <c r="P18" s="64">
        <f>GETPIVOTDATA("1.5 RAMPAS DE ACESSIBILIDADE",Pivot!$DR$5,"CIDADE DA AVALIAÇÃO",O18)</f>
        <v>4.3499999999999996</v>
      </c>
      <c r="R18" s="63" t="str">
        <f>Pivot!DY18</f>
        <v>Palmas</v>
      </c>
      <c r="S18" s="64">
        <f>GETPIVOTDATA("2.1 FAIXA DE PEDESTRES",Pivot!$DY$5,"CIDADE DA AVALIAÇÃO",R18)</f>
        <v>4.75</v>
      </c>
      <c r="U18" s="63" t="str">
        <f>Pivot!EF18</f>
        <v>Belém</v>
      </c>
      <c r="V18" s="64">
        <f>GETPIVOTDATA("2.2 SEMÁFOROS DE PEDESTRES",Pivot!$EF$5,"CIDADE DA AVALIAÇÃO",U18)</f>
        <v>2.189189189189189</v>
      </c>
    </row>
    <row r="19" spans="1:22" x14ac:dyDescent="0.15">
      <c r="A19" s="79" t="s">
        <v>8461</v>
      </c>
      <c r="B19" s="78"/>
      <c r="C19" s="63" t="str">
        <f>Pivot!CP19</f>
        <v>Fortaleza</v>
      </c>
      <c r="D19" s="64">
        <f>GETPIVOTDATA("1.1  REGULARIDADE DO PISO",Pivot!$CP$5,"CIDADE DA AVALIAÇÃO",C19)</f>
        <v>6</v>
      </c>
      <c r="F19" s="63" t="str">
        <f>Pivot!CW19</f>
        <v>Rio de Janeiro</v>
      </c>
      <c r="G19" s="64">
        <f>GETPIVOTDATA("1.2. LARGURA TOTAL E LARGURA DA FAIXA LIVRE",Pivot!$CW$5,"CIDADE DA AVALIAÇÃO",F19)</f>
        <v>7.2758620689655169</v>
      </c>
      <c r="I19" s="63" t="str">
        <f>Pivot!DD19</f>
        <v>Goiânia</v>
      </c>
      <c r="J19" s="64">
        <f>GETPIVOTDATA("1.3 INCLINAÇÃO TRANSVERSAL DA CALÇADA",Pivot!$DD$5,"CIDADE DA AVALIAÇÃO",I19)</f>
        <v>8.5151515151515156</v>
      </c>
      <c r="L19" s="63" t="str">
        <f>Pivot!DK19</f>
        <v>Recife</v>
      </c>
      <c r="M19" s="64">
        <f>GETPIVOTDATA("1.4 BARREIRAS E OBSTÁCULOS",Pivot!$DK$5,"CIDADE DA AVALIAÇÃO",L19)</f>
        <v>7</v>
      </c>
      <c r="O19" s="63" t="str">
        <f>Pivot!DR19</f>
        <v>São Luís</v>
      </c>
      <c r="P19" s="64">
        <f>GETPIVOTDATA("1.5 RAMPAS DE ACESSIBILIDADE",Pivot!$DR$5,"CIDADE DA AVALIAÇÃO",O19)</f>
        <v>4.2413793103448274</v>
      </c>
      <c r="R19" s="63" t="str">
        <f>Pivot!DY19</f>
        <v>Recife</v>
      </c>
      <c r="S19" s="64">
        <f>GETPIVOTDATA("2.1 FAIXA DE PEDESTRES",Pivot!$DY$5,"CIDADE DA AVALIAÇÃO",R19)</f>
        <v>4.7</v>
      </c>
      <c r="U19" s="63" t="str">
        <f>Pivot!EF19</f>
        <v>Salvador</v>
      </c>
      <c r="V19" s="64">
        <f>GETPIVOTDATA("2.2 SEMÁFOROS DE PEDESTRES",Pivot!$EF$5,"CIDADE DA AVALIAÇÃO",U19)</f>
        <v>2.1578947368421053</v>
      </c>
    </row>
    <row r="20" spans="1:22" x14ac:dyDescent="0.15">
      <c r="A20" s="79" t="s">
        <v>8462</v>
      </c>
      <c r="B20" s="78"/>
      <c r="C20" s="63" t="str">
        <f>Pivot!CP20</f>
        <v>Boa Vista</v>
      </c>
      <c r="D20" s="64">
        <f>GETPIVOTDATA("1.1  REGULARIDADE DO PISO",Pivot!$CP$5,"CIDADE DA AVALIAÇÃO",C20)</f>
        <v>5.8</v>
      </c>
      <c r="F20" s="63" t="str">
        <f>Pivot!CW20</f>
        <v>Aracaju</v>
      </c>
      <c r="G20" s="64">
        <f>GETPIVOTDATA("1.2. LARGURA TOTAL E LARGURA DA FAIXA LIVRE",Pivot!$CW$5,"CIDADE DA AVALIAÇÃO",F20)</f>
        <v>7.1052631578947372</v>
      </c>
      <c r="I20" s="63" t="str">
        <f>Pivot!DD20</f>
        <v>João Pessoa</v>
      </c>
      <c r="J20" s="64">
        <f>GETPIVOTDATA("1.3 INCLINAÇÃO TRANSVERSAL DA CALÇADA",Pivot!$DD$5,"CIDADE DA AVALIAÇÃO",I20)</f>
        <v>8.4499999999999993</v>
      </c>
      <c r="L20" s="63" t="str">
        <f>Pivot!DK20</f>
        <v>Natal</v>
      </c>
      <c r="M20" s="64">
        <f>GETPIVOTDATA("1.4 BARREIRAS E OBSTÁCULOS",Pivot!$DK$5,"CIDADE DA AVALIAÇÃO",L20)</f>
        <v>6.8</v>
      </c>
      <c r="O20" s="63" t="str">
        <f>Pivot!DR20</f>
        <v>Vitória</v>
      </c>
      <c r="P20" s="64">
        <f>GETPIVOTDATA("1.5 RAMPAS DE ACESSIBILIDADE",Pivot!$DR$5,"CIDADE DA AVALIAÇÃO",O20)</f>
        <v>4.1904761904761907</v>
      </c>
      <c r="R20" s="63" t="str">
        <f>Pivot!DY20</f>
        <v>Salvador</v>
      </c>
      <c r="S20" s="64">
        <f>GETPIVOTDATA("2.1 FAIXA DE PEDESTRES",Pivot!$DY$5,"CIDADE DA AVALIAÇÃO",R20)</f>
        <v>4.6315789473684212</v>
      </c>
      <c r="U20" s="63" t="str">
        <f>Pivot!EF20</f>
        <v>Macapá</v>
      </c>
      <c r="V20" s="64">
        <f>GETPIVOTDATA("2.2 SEMÁFOROS DE PEDESTRES",Pivot!$EF$5,"CIDADE DA AVALIAÇÃO",U20)</f>
        <v>2.15</v>
      </c>
    </row>
    <row r="21" spans="1:22" x14ac:dyDescent="0.15">
      <c r="A21" s="79" t="s">
        <v>8463</v>
      </c>
      <c r="B21" s="78"/>
      <c r="C21" s="63" t="str">
        <f>Pivot!CP21</f>
        <v>Porto Velho</v>
      </c>
      <c r="D21" s="64">
        <f>GETPIVOTDATA("1.1  REGULARIDADE DO PISO",Pivot!$CP$5,"CIDADE DA AVALIAÇÃO",C21)</f>
        <v>5.7627118644067794</v>
      </c>
      <c r="F21" s="63" t="str">
        <f>Pivot!CW21</f>
        <v>Brasília</v>
      </c>
      <c r="G21" s="64">
        <f>GETPIVOTDATA("1.2. LARGURA TOTAL E LARGURA DA FAIXA LIVRE",Pivot!$CW$5,"CIDADE DA AVALIAÇÃO",F21)</f>
        <v>6.9782608695652177</v>
      </c>
      <c r="I21" s="63" t="str">
        <f>Pivot!DD21</f>
        <v>Palmas</v>
      </c>
      <c r="J21" s="64">
        <f>GETPIVOTDATA("1.3 INCLINAÇÃO TRANSVERSAL DA CALÇADA",Pivot!$DD$5,"CIDADE DA AVALIAÇÃO",I21)</f>
        <v>8.375</v>
      </c>
      <c r="L21" s="63" t="str">
        <f>Pivot!DK21</f>
        <v>Maceió</v>
      </c>
      <c r="M21" s="64">
        <f>GETPIVOTDATA("1.4 BARREIRAS E OBSTÁCULOS",Pivot!$DK$5,"CIDADE DA AVALIAÇÃO",L21)</f>
        <v>6.666666666666667</v>
      </c>
      <c r="O21" s="63" t="str">
        <f>Pivot!DR21</f>
        <v>Palmas</v>
      </c>
      <c r="P21" s="64">
        <f>GETPIVOTDATA("1.5 RAMPAS DE ACESSIBILIDADE",Pivot!$DR$5,"CIDADE DA AVALIAÇÃO",O21)</f>
        <v>4.166666666666667</v>
      </c>
      <c r="R21" s="63" t="str">
        <f>Pivot!DY21</f>
        <v>Natal</v>
      </c>
      <c r="S21" s="64">
        <f>GETPIVOTDATA("2.1 FAIXA DE PEDESTRES",Pivot!$DY$5,"CIDADE DA AVALIAÇÃO",R21)</f>
        <v>4.4000000000000004</v>
      </c>
      <c r="U21" s="63" t="str">
        <f>Pivot!EF21</f>
        <v>Palmas</v>
      </c>
      <c r="V21" s="64">
        <f>GETPIVOTDATA("2.2 SEMÁFOROS DE PEDESTRES",Pivot!$EF$5,"CIDADE DA AVALIAÇÃO",U21)</f>
        <v>1.9166666666666667</v>
      </c>
    </row>
    <row r="22" spans="1:22" x14ac:dyDescent="0.15">
      <c r="A22" s="79" t="s">
        <v>8464</v>
      </c>
      <c r="B22" s="78"/>
      <c r="C22" s="63" t="str">
        <f>Pivot!CP22</f>
        <v>Aracaju</v>
      </c>
      <c r="D22" s="64">
        <f>GETPIVOTDATA("1.1  REGULARIDADE DO PISO",Pivot!$CP$5,"CIDADE DA AVALIAÇÃO",C22)</f>
        <v>5.5263157894736841</v>
      </c>
      <c r="F22" s="63" t="str">
        <f>Pivot!CW22</f>
        <v>São Luís</v>
      </c>
      <c r="G22" s="64">
        <f>GETPIVOTDATA("1.2. LARGURA TOTAL E LARGURA DA FAIXA LIVRE",Pivot!$CW$5,"CIDADE DA AVALIAÇÃO",F22)</f>
        <v>6.931034482758621</v>
      </c>
      <c r="I22" s="63" t="str">
        <f>Pivot!DD22</f>
        <v>Teresina</v>
      </c>
      <c r="J22" s="64">
        <f>GETPIVOTDATA("1.3 INCLINAÇÃO TRANSVERSAL DA CALÇADA",Pivot!$DD$5,"CIDADE DA AVALIAÇÃO",I22)</f>
        <v>8.2608695652173907</v>
      </c>
      <c r="L22" s="63" t="str">
        <f>Pivot!DK22</f>
        <v>João Pessoa</v>
      </c>
      <c r="M22" s="64">
        <f>GETPIVOTDATA("1.4 BARREIRAS E OBSTÁCULOS",Pivot!$DK$5,"CIDADE DA AVALIAÇÃO",L22)</f>
        <v>6.55</v>
      </c>
      <c r="O22" s="63" t="str">
        <f>Pivot!DR22</f>
        <v>Aracaju</v>
      </c>
      <c r="P22" s="64">
        <f>GETPIVOTDATA("1.5 RAMPAS DE ACESSIBILIDADE",Pivot!$DR$5,"CIDADE DA AVALIAÇÃO",O22)</f>
        <v>4.1315789473684212</v>
      </c>
      <c r="R22" s="63" t="str">
        <f>Pivot!DY22</f>
        <v>Curitiba</v>
      </c>
      <c r="S22" s="64">
        <f>GETPIVOTDATA("2.1 FAIXA DE PEDESTRES",Pivot!$DY$5,"CIDADE DA AVALIAÇÃO",R22)</f>
        <v>4.3409090909090908</v>
      </c>
      <c r="U22" s="63" t="str">
        <f>Pivot!EF22</f>
        <v>São Luís</v>
      </c>
      <c r="V22" s="64">
        <f>GETPIVOTDATA("2.2 SEMÁFOROS DE PEDESTRES",Pivot!$EF$5,"CIDADE DA AVALIAÇÃO",U22)</f>
        <v>1.896551724137931</v>
      </c>
    </row>
    <row r="23" spans="1:22" x14ac:dyDescent="0.15">
      <c r="A23" s="79" t="s">
        <v>8465</v>
      </c>
      <c r="B23" s="78"/>
      <c r="C23" s="63" t="str">
        <f>Pivot!CP23</f>
        <v>Vitória</v>
      </c>
      <c r="D23" s="64">
        <f>GETPIVOTDATA("1.1  REGULARIDADE DO PISO",Pivot!$CP$5,"CIDADE DA AVALIAÇÃO",C23)</f>
        <v>5.5238095238095237</v>
      </c>
      <c r="F23" s="63" t="str">
        <f>Pivot!CW23</f>
        <v>Palmas</v>
      </c>
      <c r="G23" s="64">
        <f>GETPIVOTDATA("1.2. LARGURA TOTAL E LARGURA DA FAIXA LIVRE",Pivot!$CW$5,"CIDADE DA AVALIAÇÃO",F23)</f>
        <v>6.875</v>
      </c>
      <c r="I23" s="63" t="str">
        <f>Pivot!DD23</f>
        <v>Macapá</v>
      </c>
      <c r="J23" s="64">
        <f>GETPIVOTDATA("1.3 INCLINAÇÃO TRANSVERSAL DA CALÇADA",Pivot!$DD$5,"CIDADE DA AVALIAÇÃO",I23)</f>
        <v>8.1999999999999993</v>
      </c>
      <c r="L23" s="63" t="str">
        <f>Pivot!DK23</f>
        <v>Cuiabá</v>
      </c>
      <c r="M23" s="64">
        <f>GETPIVOTDATA("1.4 BARREIRAS E OBSTÁCULOS",Pivot!$DK$5,"CIDADE DA AVALIAÇÃO",L23)</f>
        <v>6.3478260869565215</v>
      </c>
      <c r="O23" s="63" t="str">
        <f>Pivot!DR23</f>
        <v>Curitiba</v>
      </c>
      <c r="P23" s="64">
        <f>GETPIVOTDATA("1.5 RAMPAS DE ACESSIBILIDADE",Pivot!$DR$5,"CIDADE DA AVALIAÇÃO",O23)</f>
        <v>4.1136363636363633</v>
      </c>
      <c r="R23" s="63" t="str">
        <f>Pivot!DY23</f>
        <v>Porto Velho</v>
      </c>
      <c r="S23" s="64">
        <f>GETPIVOTDATA("2.1 FAIXA DE PEDESTRES",Pivot!$DY$5,"CIDADE DA AVALIAÇÃO",R23)</f>
        <v>4.3050847457627119</v>
      </c>
      <c r="U23" s="63" t="str">
        <f>Pivot!EF23</f>
        <v>Campo Grande</v>
      </c>
      <c r="V23" s="64">
        <f>GETPIVOTDATA("2.2 SEMÁFOROS DE PEDESTRES",Pivot!$EF$5,"CIDADE DA AVALIAÇÃO",U23)</f>
        <v>1.65625</v>
      </c>
    </row>
    <row r="24" spans="1:22" x14ac:dyDescent="0.15">
      <c r="A24" s="79" t="s">
        <v>8466</v>
      </c>
      <c r="B24" s="78"/>
      <c r="C24" s="63" t="str">
        <f>Pivot!CP24</f>
        <v>Palmas</v>
      </c>
      <c r="D24" s="64">
        <f>GETPIVOTDATA("1.1  REGULARIDADE DO PISO",Pivot!$CP$5,"CIDADE DA AVALIAÇÃO",C24)</f>
        <v>5.333333333333333</v>
      </c>
      <c r="F24" s="63" t="str">
        <f>Pivot!CW24</f>
        <v>Maceió</v>
      </c>
      <c r="G24" s="64">
        <f>GETPIVOTDATA("1.2. LARGURA TOTAL E LARGURA DA FAIXA LIVRE",Pivot!$CW$5,"CIDADE DA AVALIAÇÃO",F24)</f>
        <v>6.8571428571428568</v>
      </c>
      <c r="I24" s="63" t="str">
        <f>Pivot!DD24</f>
        <v>Porto Velho</v>
      </c>
      <c r="J24" s="64">
        <f>GETPIVOTDATA("1.3 INCLINAÇÃO TRANSVERSAL DA CALÇADA",Pivot!$DD$5,"CIDADE DA AVALIAÇÃO",I24)</f>
        <v>8.1186440677966107</v>
      </c>
      <c r="L24" s="63" t="str">
        <f>Pivot!DK24</f>
        <v>Fortaleza</v>
      </c>
      <c r="M24" s="64">
        <f>GETPIVOTDATA("1.4 BARREIRAS E OBSTÁCULOS",Pivot!$DK$5,"CIDADE DA AVALIAÇÃO",L24)</f>
        <v>6.193548387096774</v>
      </c>
      <c r="O24" s="63" t="str">
        <f>Pivot!DR24</f>
        <v>Manaus</v>
      </c>
      <c r="P24" s="64">
        <f>GETPIVOTDATA("1.5 RAMPAS DE ACESSIBILIDADE",Pivot!$DR$5,"CIDADE DA AVALIAÇÃO",O24)</f>
        <v>3.7619047619047619</v>
      </c>
      <c r="R24" s="63" t="str">
        <f>Pivot!DY24</f>
        <v>Aracaju</v>
      </c>
      <c r="S24" s="64">
        <f>GETPIVOTDATA("2.1 FAIXA DE PEDESTRES",Pivot!$DY$5,"CIDADE DA AVALIAÇÃO",R24)</f>
        <v>4.2368421052631575</v>
      </c>
      <c r="U24" s="63" t="str">
        <f>Pivot!EF24</f>
        <v>Manaus</v>
      </c>
      <c r="V24" s="64">
        <f>GETPIVOTDATA("2.2 SEMÁFOROS DE PEDESTRES",Pivot!$EF$5,"CIDADE DA AVALIAÇÃO",U24)</f>
        <v>1.6190476190476191</v>
      </c>
    </row>
    <row r="25" spans="1:22" x14ac:dyDescent="0.15">
      <c r="A25" s="79" t="s">
        <v>8467</v>
      </c>
      <c r="B25" s="78"/>
      <c r="C25" s="63" t="str">
        <f>Pivot!CP25</f>
        <v>Maceió</v>
      </c>
      <c r="D25" s="64">
        <f>GETPIVOTDATA("1.1  REGULARIDADE DO PISO",Pivot!$CP$5,"CIDADE DA AVALIAÇÃO",C25)</f>
        <v>5.1904761904761907</v>
      </c>
      <c r="F25" s="63" t="str">
        <f>Pivot!CW25</f>
        <v>Manaus</v>
      </c>
      <c r="G25" s="64">
        <f>GETPIVOTDATA("1.2. LARGURA TOTAL E LARGURA DA FAIXA LIVRE",Pivot!$CW$5,"CIDADE DA AVALIAÇÃO",F25)</f>
        <v>6.5714285714285712</v>
      </c>
      <c r="I25" s="63" t="str">
        <f>Pivot!DD25</f>
        <v>Maceió</v>
      </c>
      <c r="J25" s="64">
        <f>GETPIVOTDATA("1.3 INCLINAÇÃO TRANSVERSAL DA CALÇADA",Pivot!$DD$5,"CIDADE DA AVALIAÇÃO",I25)</f>
        <v>8.0952380952380949</v>
      </c>
      <c r="L25" s="63" t="str">
        <f>Pivot!DK25</f>
        <v>Vitória</v>
      </c>
      <c r="M25" s="64">
        <f>GETPIVOTDATA("1.4 BARREIRAS E OBSTÁCULOS",Pivot!$DK$5,"CIDADE DA AVALIAÇÃO",L25)</f>
        <v>6.0952380952380949</v>
      </c>
      <c r="O25" s="63" t="str">
        <f>Pivot!DR25</f>
        <v>Recife</v>
      </c>
      <c r="P25" s="64">
        <f>GETPIVOTDATA("1.5 RAMPAS DE ACESSIBILIDADE",Pivot!$DR$5,"CIDADE DA AVALIAÇÃO",O25)</f>
        <v>3.55</v>
      </c>
      <c r="R25" s="63" t="str">
        <f>Pivot!DY25</f>
        <v>Manaus</v>
      </c>
      <c r="S25" s="64">
        <f>GETPIVOTDATA("2.1 FAIXA DE PEDESTRES",Pivot!$DY$5,"CIDADE DA AVALIAÇÃO",R25)</f>
        <v>3.8571428571428572</v>
      </c>
      <c r="U25" s="63" t="str">
        <f>Pivot!EF25</f>
        <v>Boa Vista</v>
      </c>
      <c r="V25" s="64">
        <f>GETPIVOTDATA("2.2 SEMÁFOROS DE PEDESTRES",Pivot!$EF$5,"CIDADE DA AVALIAÇÃO",U25)</f>
        <v>1.55</v>
      </c>
    </row>
    <row r="26" spans="1:22" x14ac:dyDescent="0.15">
      <c r="A26" s="79" t="s">
        <v>8468</v>
      </c>
      <c r="B26" s="78"/>
      <c r="C26" s="67" t="str">
        <f>Pivot!CP26</f>
        <v>Teresina</v>
      </c>
      <c r="D26" s="64">
        <f>GETPIVOTDATA("1.1  REGULARIDADE DO PISO",Pivot!$CP$5,"CIDADE DA AVALIAÇÃO",C26)</f>
        <v>5.1521739130434785</v>
      </c>
      <c r="F26" s="67" t="str">
        <f>Pivot!CW26</f>
        <v>Fortaleza</v>
      </c>
      <c r="G26" s="64">
        <f>GETPIVOTDATA("1.2. LARGURA TOTAL E LARGURA DA FAIXA LIVRE",Pivot!$CW$5,"CIDADE DA AVALIAÇÃO",F26)</f>
        <v>6.354838709677419</v>
      </c>
      <c r="I26" s="67" t="str">
        <f>Pivot!DD26</f>
        <v>São Luís</v>
      </c>
      <c r="J26" s="64">
        <f>GETPIVOTDATA("1.3 INCLINAÇÃO TRANSVERSAL DA CALÇADA",Pivot!$DD$5,"CIDADE DA AVALIAÇÃO",I26)</f>
        <v>8.0344827586206904</v>
      </c>
      <c r="L26" s="67" t="str">
        <f>Pivot!DK26</f>
        <v>Teresina</v>
      </c>
      <c r="M26" s="64">
        <f>GETPIVOTDATA("1.4 BARREIRAS E OBSTÁCULOS",Pivot!$DK$5,"CIDADE DA AVALIAÇÃO",L26)</f>
        <v>6.0217391304347823</v>
      </c>
      <c r="O26" s="67" t="str">
        <f>Pivot!DR26</f>
        <v>Macapá</v>
      </c>
      <c r="P26" s="64">
        <f>GETPIVOTDATA("1.5 RAMPAS DE ACESSIBILIDADE",Pivot!$DR$5,"CIDADE DA AVALIAÇÃO",O26)</f>
        <v>3.5</v>
      </c>
      <c r="R26" s="67" t="str">
        <f>Pivot!DY26</f>
        <v>Macapá</v>
      </c>
      <c r="S26" s="64">
        <f>GETPIVOTDATA("2.1 FAIXA DE PEDESTRES",Pivot!$DY$5,"CIDADE DA AVALIAÇÃO",R26)</f>
        <v>3.85</v>
      </c>
      <c r="U26" s="67" t="str">
        <f>Pivot!EF26</f>
        <v>Fortaleza</v>
      </c>
      <c r="V26" s="64">
        <f>GETPIVOTDATA("2.2 SEMÁFOROS DE PEDESTRES",Pivot!$EF$5,"CIDADE DA AVALIAÇÃO",U26)</f>
        <v>1.5483870967741935</v>
      </c>
    </row>
    <row r="27" spans="1:22" x14ac:dyDescent="0.15">
      <c r="A27" s="79" t="s">
        <v>8469</v>
      </c>
      <c r="B27" s="78"/>
      <c r="C27" s="67" t="str">
        <f>Pivot!CP27</f>
        <v>Salvador</v>
      </c>
      <c r="D27" s="64">
        <f>GETPIVOTDATA("1.1  REGULARIDADE DO PISO",Pivot!$CP$5,"CIDADE DA AVALIAÇÃO",C27)</f>
        <v>5.1052631578947372</v>
      </c>
      <c r="F27" s="67" t="str">
        <f>Pivot!CW27</f>
        <v>Teresina</v>
      </c>
      <c r="G27" s="64">
        <f>GETPIVOTDATA("1.2. LARGURA TOTAL E LARGURA DA FAIXA LIVRE",Pivot!$CW$5,"CIDADE DA AVALIAÇÃO",F27)</f>
        <v>6.1521739130434785</v>
      </c>
      <c r="I27" s="67" t="str">
        <f>Pivot!DD27</f>
        <v>Vitória</v>
      </c>
      <c r="J27" s="64">
        <f>GETPIVOTDATA("1.3 INCLINAÇÃO TRANSVERSAL DA CALÇADA",Pivot!$DD$5,"CIDADE DA AVALIAÇÃO",I27)</f>
        <v>7.8095238095238093</v>
      </c>
      <c r="L27" s="67" t="str">
        <f>Pivot!DK27</f>
        <v>Aracaju</v>
      </c>
      <c r="M27" s="64">
        <f>GETPIVOTDATA("1.4 BARREIRAS E OBSTÁCULOS",Pivot!$DK$5,"CIDADE DA AVALIAÇÃO",L27)</f>
        <v>5.8421052631578947</v>
      </c>
      <c r="O27" s="67" t="str">
        <f>Pivot!DR27</f>
        <v>Maceió</v>
      </c>
      <c r="P27" s="64">
        <f>GETPIVOTDATA("1.5 RAMPAS DE ACESSIBILIDADE",Pivot!$DR$5,"CIDADE DA AVALIAÇÃO",O27)</f>
        <v>3.3809523809523809</v>
      </c>
      <c r="R27" s="67" t="str">
        <f>Pivot!DY27</f>
        <v>Fortaleza</v>
      </c>
      <c r="S27" s="64">
        <f>GETPIVOTDATA("2.1 FAIXA DE PEDESTRES",Pivot!$DY$5,"CIDADE DA AVALIAÇÃO",R27)</f>
        <v>3.6774193548387095</v>
      </c>
      <c r="U27" s="67" t="str">
        <f>Pivot!EF27</f>
        <v>Maceió</v>
      </c>
      <c r="V27" s="64">
        <f>GETPIVOTDATA("2.2 SEMÁFOROS DE PEDESTRES",Pivot!$EF$5,"CIDADE DA AVALIAÇÃO",U27)</f>
        <v>1.2380952380952381</v>
      </c>
    </row>
    <row r="28" spans="1:22" x14ac:dyDescent="0.15">
      <c r="A28" s="79" t="s">
        <v>8470</v>
      </c>
      <c r="B28" s="78"/>
      <c r="C28" s="67" t="str">
        <f>Pivot!CP28</f>
        <v>São Luís</v>
      </c>
      <c r="D28" s="64">
        <f>GETPIVOTDATA("1.1  REGULARIDADE DO PISO",Pivot!$CP$5,"CIDADE DA AVALIAÇÃO",C28)</f>
        <v>5.1034482758620694</v>
      </c>
      <c r="F28" s="67" t="str">
        <f>Pivot!CW28</f>
        <v>Boa Vista</v>
      </c>
      <c r="G28" s="64">
        <f>GETPIVOTDATA("1.2. LARGURA TOTAL E LARGURA DA FAIXA LIVRE",Pivot!$CW$5,"CIDADE DA AVALIAÇÃO",F28)</f>
        <v>6.1</v>
      </c>
      <c r="I28" s="67" t="str">
        <f>Pivot!DD28</f>
        <v>Salvador</v>
      </c>
      <c r="J28" s="64">
        <f>GETPIVOTDATA("1.3 INCLINAÇÃO TRANSVERSAL DA CALÇADA",Pivot!$DD$5,"CIDADE DA AVALIAÇÃO",I28)</f>
        <v>7.5789473684210522</v>
      </c>
      <c r="L28" s="67" t="str">
        <f>Pivot!DK28</f>
        <v>Belém</v>
      </c>
      <c r="M28" s="64">
        <f>GETPIVOTDATA("1.4 BARREIRAS E OBSTÁCULOS",Pivot!$DK$5,"CIDADE DA AVALIAÇÃO",L28)</f>
        <v>5.756756756756757</v>
      </c>
      <c r="O28" s="67" t="str">
        <f>Pivot!DR28</f>
        <v>Fortaleza</v>
      </c>
      <c r="P28" s="64">
        <f>GETPIVOTDATA("1.5 RAMPAS DE ACESSIBILIDADE",Pivot!$DR$5,"CIDADE DA AVALIAÇÃO",O28)</f>
        <v>3.096774193548387</v>
      </c>
      <c r="R28" s="67" t="str">
        <f>Pivot!DY28</f>
        <v>São Luís</v>
      </c>
      <c r="S28" s="64">
        <f>GETPIVOTDATA("2.1 FAIXA DE PEDESTRES",Pivot!$DY$5,"CIDADE DA AVALIAÇÃO",R28)</f>
        <v>3.5862068965517242</v>
      </c>
      <c r="U28" s="67" t="str">
        <f>Pivot!EF28</f>
        <v>Teresina</v>
      </c>
      <c r="V28" s="64">
        <f>GETPIVOTDATA("2.2 SEMÁFOROS DE PEDESTRES",Pivot!$EF$5,"CIDADE DA AVALIAÇÃO",U28)</f>
        <v>1.1086956521739131</v>
      </c>
    </row>
    <row r="29" spans="1:22" x14ac:dyDescent="0.15">
      <c r="A29" s="79" t="s">
        <v>8471</v>
      </c>
      <c r="B29" s="78"/>
      <c r="C29" s="67" t="str">
        <f>Pivot!CP29</f>
        <v>Goiânia</v>
      </c>
      <c r="D29" s="64">
        <f>GETPIVOTDATA("1.1  REGULARIDADE DO PISO",Pivot!$CP$5,"CIDADE DA AVALIAÇÃO",C29)</f>
        <v>5</v>
      </c>
      <c r="F29" s="67" t="str">
        <f>Pivot!CW29</f>
        <v>Vitória</v>
      </c>
      <c r="G29" s="64">
        <f>GETPIVOTDATA("1.2. LARGURA TOTAL E LARGURA DA FAIXA LIVRE",Pivot!$CW$5,"CIDADE DA AVALIAÇÃO",F29)</f>
        <v>6.0952380952380949</v>
      </c>
      <c r="I29" s="67" t="str">
        <f>Pivot!DD29</f>
        <v>Belém</v>
      </c>
      <c r="J29" s="64">
        <f>GETPIVOTDATA("1.3 INCLINAÇÃO TRANSVERSAL DA CALÇADA",Pivot!$DD$5,"CIDADE DA AVALIAÇÃO",I29)</f>
        <v>7.5405405405405403</v>
      </c>
      <c r="L29" s="67" t="str">
        <f>Pivot!DK29</f>
        <v>Salvador</v>
      </c>
      <c r="M29" s="64">
        <f>GETPIVOTDATA("1.4 BARREIRAS E OBSTÁCULOS",Pivot!$DK$5,"CIDADE DA AVALIAÇÃO",L29)</f>
        <v>5.7368421052631575</v>
      </c>
      <c r="O29" s="67" t="str">
        <f>Pivot!DR29</f>
        <v>Teresina</v>
      </c>
      <c r="P29" s="64">
        <f>GETPIVOTDATA("1.5 RAMPAS DE ACESSIBILIDADE",Pivot!$DR$5,"CIDADE DA AVALIAÇÃO",O29)</f>
        <v>3</v>
      </c>
      <c r="R29" s="67" t="str">
        <f>Pivot!DY29</f>
        <v>Teresina</v>
      </c>
      <c r="S29" s="64">
        <f>GETPIVOTDATA("2.1 FAIXA DE PEDESTRES",Pivot!$DY$5,"CIDADE DA AVALIAÇÃO",R29)</f>
        <v>3.2391304347826089</v>
      </c>
      <c r="U29" s="67" t="str">
        <f>Pivot!EF29</f>
        <v>Aracaju</v>
      </c>
      <c r="V29" s="64">
        <f>GETPIVOTDATA("2.2 SEMÁFOROS DE PEDESTRES",Pivot!$EF$5,"CIDADE DA AVALIAÇÃO",U29)</f>
        <v>0.92105263157894735</v>
      </c>
    </row>
    <row r="30" spans="1:22" x14ac:dyDescent="0.15">
      <c r="A30" s="79" t="s">
        <v>8472</v>
      </c>
      <c r="B30" s="78"/>
      <c r="C30" s="67" t="str">
        <f>Pivot!CP30</f>
        <v>Belém</v>
      </c>
      <c r="D30" s="64">
        <f>GETPIVOTDATA("1.1  REGULARIDADE DO PISO",Pivot!$CP$5,"CIDADE DA AVALIAÇÃO",C30)</f>
        <v>4.8648648648648649</v>
      </c>
      <c r="F30" s="67" t="str">
        <f>Pivot!CW30</f>
        <v>Rio Branco</v>
      </c>
      <c r="G30" s="64">
        <f>GETPIVOTDATA("1.2. LARGURA TOTAL E LARGURA DA FAIXA LIVRE",Pivot!$CW$5,"CIDADE DA AVALIAÇÃO",F30)</f>
        <v>5.8235294117647056</v>
      </c>
      <c r="I30" s="67" t="str">
        <f>Pivot!DD30</f>
        <v>Fortaleza</v>
      </c>
      <c r="J30" s="64">
        <f>GETPIVOTDATA("1.3 INCLINAÇÃO TRANSVERSAL DA CALÇADA",Pivot!$DD$5,"CIDADE DA AVALIAÇÃO",I30)</f>
        <v>7.387096774193548</v>
      </c>
      <c r="L30" s="67" t="str">
        <f>Pivot!DK30</f>
        <v>Macapá</v>
      </c>
      <c r="M30" s="64">
        <f>GETPIVOTDATA("1.4 BARREIRAS E OBSTÁCULOS",Pivot!$DK$5,"CIDADE DA AVALIAÇÃO",L30)</f>
        <v>5.55</v>
      </c>
      <c r="O30" s="67" t="str">
        <f>Pivot!DR30</f>
        <v>Cuiabá</v>
      </c>
      <c r="P30" s="64">
        <f>GETPIVOTDATA("1.5 RAMPAS DE ACESSIBILIDADE",Pivot!$DR$5,"CIDADE DA AVALIAÇÃO",O30)</f>
        <v>2.5</v>
      </c>
      <c r="R30" s="67" t="str">
        <f>Pivot!DY30</f>
        <v>Maceió</v>
      </c>
      <c r="S30" s="64">
        <f>GETPIVOTDATA("2.1 FAIXA DE PEDESTRES",Pivot!$DY$5,"CIDADE DA AVALIAÇÃO",R30)</f>
        <v>3.1904761904761907</v>
      </c>
      <c r="U30" s="67" t="str">
        <f>Pivot!EF30</f>
        <v>Cuiabá</v>
      </c>
      <c r="V30" s="64">
        <f>GETPIVOTDATA("2.2 SEMÁFOROS DE PEDESTRES",Pivot!$EF$5,"CIDADE DA AVALIAÇÃO",U30)</f>
        <v>0.41304347826086957</v>
      </c>
    </row>
    <row r="31" spans="1:22" x14ac:dyDescent="0.15">
      <c r="A31" s="79" t="s">
        <v>8473</v>
      </c>
      <c r="B31" s="78"/>
      <c r="C31" s="63" t="str">
        <f>Pivot!CP31</f>
        <v>Rio Branco</v>
      </c>
      <c r="D31" s="64">
        <f>GETPIVOTDATA("1.1  REGULARIDADE DO PISO",Pivot!$CP$5,"CIDADE DA AVALIAÇÃO",C31)</f>
        <v>4.5294117647058822</v>
      </c>
      <c r="F31" s="63" t="str">
        <f>Pivot!CW31</f>
        <v>Macapá</v>
      </c>
      <c r="G31" s="64">
        <f>GETPIVOTDATA("1.2. LARGURA TOTAL E LARGURA DA FAIXA LIVRE",Pivot!$CW$5,"CIDADE DA AVALIAÇÃO",F31)</f>
        <v>5.8</v>
      </c>
      <c r="I31" s="63" t="str">
        <f>Pivot!DD31</f>
        <v>Rio Branco</v>
      </c>
      <c r="J31" s="64">
        <f>GETPIVOTDATA("1.3 INCLINAÇÃO TRANSVERSAL DA CALÇADA",Pivot!$DD$5,"CIDADE DA AVALIAÇÃO",I31)</f>
        <v>7.3529411764705879</v>
      </c>
      <c r="L31" s="63" t="str">
        <f>Pivot!DK31</f>
        <v>São Luís</v>
      </c>
      <c r="M31" s="64">
        <f>GETPIVOTDATA("1.4 BARREIRAS E OBSTÁCULOS",Pivot!$DK$5,"CIDADE DA AVALIAÇÃO",L31)</f>
        <v>5.4827586206896548</v>
      </c>
      <c r="O31" s="63" t="str">
        <f>Pivot!DR31</f>
        <v>Belém</v>
      </c>
      <c r="P31" s="64">
        <f>GETPIVOTDATA("1.5 RAMPAS DE ACESSIBILIDADE",Pivot!$DR$5,"CIDADE DA AVALIAÇÃO",O31)</f>
        <v>2.1351351351351351</v>
      </c>
      <c r="R31" s="63" t="str">
        <f>Pivot!DY31</f>
        <v>Belém</v>
      </c>
      <c r="S31" s="64">
        <f>GETPIVOTDATA("2.1 FAIXA DE PEDESTRES",Pivot!$DY$5,"CIDADE DA AVALIAÇÃO",R31)</f>
        <v>2.8918918918918921</v>
      </c>
      <c r="U31" s="63" t="str">
        <f>Pivot!EF31</f>
        <v>Porto Velho</v>
      </c>
      <c r="V31" s="64">
        <f>GETPIVOTDATA("2.2 SEMÁFOROS DE PEDESTRES",Pivot!$EF$5,"CIDADE DA AVALIAÇÃO",U31)</f>
        <v>0.11864406779661017</v>
      </c>
    </row>
    <row r="32" spans="1:22" x14ac:dyDescent="0.15">
      <c r="A32" s="80" t="s">
        <v>8474</v>
      </c>
      <c r="B32" s="78"/>
      <c r="C32" s="63" t="str">
        <f>Pivot!CP32</f>
        <v>Macapá</v>
      </c>
      <c r="D32" s="64">
        <f>GETPIVOTDATA("1.1  REGULARIDADE DO PISO",Pivot!$CP$5,"CIDADE DA AVALIAÇÃO",C32)</f>
        <v>4.1500000000000004</v>
      </c>
      <c r="F32" s="63" t="str">
        <f>Pivot!CW32</f>
        <v>Salvador</v>
      </c>
      <c r="G32" s="64">
        <f>GETPIVOTDATA("1.2. LARGURA TOTAL E LARGURA DA FAIXA LIVRE",Pivot!$CW$5,"CIDADE DA AVALIAÇÃO",F32)</f>
        <v>4.4210526315789478</v>
      </c>
      <c r="I32" s="63" t="str">
        <f>Pivot!DD32</f>
        <v>Natal</v>
      </c>
      <c r="J32" s="64">
        <f>GETPIVOTDATA("1.3 INCLINAÇÃO TRANSVERSAL DA CALÇADA",Pivot!$DD$5,"CIDADE DA AVALIAÇÃO",I32)</f>
        <v>7.3</v>
      </c>
      <c r="L32" s="63" t="str">
        <f>Pivot!DK32</f>
        <v>Rio Branco</v>
      </c>
      <c r="M32" s="64">
        <f>GETPIVOTDATA("1.4 BARREIRAS E OBSTÁCULOS",Pivot!$DK$5,"CIDADE DA AVALIAÇÃO",L32)</f>
        <v>5.4705882352941178</v>
      </c>
      <c r="O32" s="63" t="str">
        <f>Pivot!DR32</f>
        <v>Salvador</v>
      </c>
      <c r="P32" s="64">
        <f>GETPIVOTDATA("1.5 RAMPAS DE ACESSIBILIDADE",Pivot!$DR$5,"CIDADE DA AVALIAÇÃO",O32)</f>
        <v>2.0526315789473686</v>
      </c>
      <c r="R32" s="63" t="str">
        <f>Pivot!DY32</f>
        <v>Cuiabá</v>
      </c>
      <c r="S32" s="64">
        <f>GETPIVOTDATA("2.1 FAIXA DE PEDESTRES",Pivot!$DY$5,"CIDADE DA AVALIAÇÃO",R32)</f>
        <v>2.8695652173913042</v>
      </c>
      <c r="U32" s="63" t="str">
        <f>Pivot!EF32</f>
        <v>Natal</v>
      </c>
      <c r="V32" s="64">
        <f>GETPIVOTDATA("2.2 SEMÁFOROS DE PEDESTRES",Pivot!$EF$5,"CIDADE DA AVALIAÇÃO",U32)</f>
        <v>0</v>
      </c>
    </row>
    <row r="33" spans="1:22" x14ac:dyDescent="0.15">
      <c r="C33" s="75" t="s">
        <v>8430</v>
      </c>
      <c r="D33" s="76">
        <f>GETPIVOTDATA("1.1  REGULARIDADE DO PISO",Pivot!$CP$5)</f>
        <v>5.9676646706586824</v>
      </c>
      <c r="F33" s="75" t="s">
        <v>8430</v>
      </c>
      <c r="G33" s="76">
        <f>GETPIVOTDATA("1.2. LARGURA TOTAL E LARGURA DA FAIXA LIVRE",Pivot!$CW$5)</f>
        <v>7.3113772455089823</v>
      </c>
      <c r="I33" s="75" t="s">
        <v>8430</v>
      </c>
      <c r="J33" s="76">
        <f>GETPIVOTDATA("1.3 INCLINAÇÃO TRANSVERSAL DA CALÇADA",Pivot!$DD$5)</f>
        <v>8.4970059880239521</v>
      </c>
      <c r="L33" s="75" t="s">
        <v>8430</v>
      </c>
      <c r="M33" s="76">
        <f>GETPIVOTDATA("1.4 BARREIRAS E OBSTÁCULOS",Pivot!$DK$5)</f>
        <v>6.9628742514970057</v>
      </c>
      <c r="O33" s="75" t="s">
        <v>8430</v>
      </c>
      <c r="P33" s="76">
        <f>GETPIVOTDATA("1.5 RAMPAS DE ACESSIBILIDADE",Pivot!$DR$5)</f>
        <v>4.3844311377245511</v>
      </c>
      <c r="R33" s="75" t="s">
        <v>8430</v>
      </c>
      <c r="S33" s="76">
        <f>GETPIVOTDATA("2.1 FAIXA DE PEDESTRES",Pivot!$DY$5)</f>
        <v>4.8283313325330131</v>
      </c>
      <c r="U33" s="75" t="s">
        <v>8430</v>
      </c>
      <c r="V33" s="76">
        <f>GETPIVOTDATA("2.2 SEMÁFOROS DE PEDESTRES",Pivot!$EF$5)</f>
        <v>2.6146458583433372</v>
      </c>
    </row>
    <row r="35" spans="1:22" x14ac:dyDescent="0.15">
      <c r="C35" s="151" t="s">
        <v>18</v>
      </c>
      <c r="D35" s="151"/>
      <c r="F35" s="151" t="s">
        <v>19</v>
      </c>
      <c r="G35" s="151"/>
      <c r="I35" s="151" t="s">
        <v>21</v>
      </c>
      <c r="J35" s="151"/>
      <c r="L35" s="151" t="s">
        <v>22</v>
      </c>
      <c r="M35" s="151"/>
      <c r="O35" s="151" t="s">
        <v>23</v>
      </c>
      <c r="P35" s="151"/>
      <c r="R35" s="151" t="s">
        <v>25</v>
      </c>
      <c r="S35" s="151"/>
    </row>
    <row r="36" spans="1:22" x14ac:dyDescent="0.15">
      <c r="A36" s="109"/>
      <c r="C36" s="75" t="s">
        <v>8393</v>
      </c>
      <c r="D36" s="75" t="s">
        <v>8430</v>
      </c>
      <c r="F36" s="75" t="s">
        <v>8393</v>
      </c>
      <c r="G36" s="75" t="s">
        <v>8430</v>
      </c>
      <c r="I36" s="75" t="s">
        <v>8393</v>
      </c>
      <c r="J36" s="75" t="s">
        <v>8430</v>
      </c>
      <c r="L36" s="75" t="s">
        <v>8393</v>
      </c>
      <c r="M36" s="75" t="s">
        <v>8430</v>
      </c>
      <c r="O36" s="75" t="s">
        <v>8393</v>
      </c>
      <c r="P36" s="75" t="s">
        <v>8430</v>
      </c>
      <c r="R36" s="75" t="s">
        <v>8393</v>
      </c>
      <c r="S36" s="75" t="s">
        <v>8430</v>
      </c>
    </row>
    <row r="37" spans="1:22" x14ac:dyDescent="0.15">
      <c r="A37" s="79" t="s">
        <v>8449</v>
      </c>
      <c r="C37" s="63" t="str">
        <f>Pivot!EM6</f>
        <v>Belo Horizonte</v>
      </c>
      <c r="D37" s="64">
        <f>GETPIVOTDATA("2.3 MAPAS E PLACAS DE ORIENTAÇÃO",Pivot!$EM$5,"CIDADE DA AVALIAÇÃO",C37)</f>
        <v>5.2727272727272725</v>
      </c>
      <c r="F37" s="63" t="str">
        <f>Pivot!ET6</f>
        <v>Boa Vista</v>
      </c>
      <c r="G37" s="64">
        <f>GETPIVOTDATA("3.1 RUÍDO URBANO",Pivot!$ET$5,"CIDADE DA AVALIAÇÃO",F37)</f>
        <v>8.5500000000000007</v>
      </c>
      <c r="I37" s="63" t="str">
        <f>Pivot!FA6</f>
        <v>Boa Vista</v>
      </c>
      <c r="J37" s="64">
        <f>GETPIVOTDATA("3.2 POLUIÇÃO ATMOSFÉRICA",Pivot!$FA$5,"CIDADE DA AVALIAÇÃO",I37)</f>
        <v>9.0500000000000007</v>
      </c>
      <c r="L37" s="63" t="str">
        <f>Pivot!FH6</f>
        <v>Goiânia</v>
      </c>
      <c r="M37" s="64">
        <f>GETPIVOTDATA("3.3 EXISTÊNCIA DE MOBILIÁRIO URBANO E PRAÇAS",Pivot!$FH$5,"CIDADE DA AVALIAÇÃO",L37)</f>
        <v>6.3939393939393936</v>
      </c>
      <c r="O37" s="63" t="str">
        <f>Pivot!FO6</f>
        <v>Belo Horizonte</v>
      </c>
      <c r="P37" s="64">
        <f>GETPIVOTDATA("3.4 ARBORIZAÇÃO E PAISAGISMO",Pivot!$FO$5,"CIDADE DA AVALIAÇÃO",O37)</f>
        <v>9.3636363636363633</v>
      </c>
      <c r="R37" s="63" t="str">
        <f>Pivot!FV6</f>
        <v>Florianópolis</v>
      </c>
      <c r="S37" s="64">
        <f>GETPIVOTDATA("SEGURANÇA",Pivot!$FV$5,"CIDADE DA AVALIAÇÃO",R37)</f>
        <v>7.9</v>
      </c>
    </row>
    <row r="38" spans="1:22" x14ac:dyDescent="0.15">
      <c r="A38" s="79" t="s">
        <v>1211</v>
      </c>
      <c r="C38" s="63" t="str">
        <f>Pivot!EM7</f>
        <v>Rio Branco</v>
      </c>
      <c r="D38" s="64">
        <f>GETPIVOTDATA("2.3 MAPAS E PLACAS DE ORIENTAÇÃO",Pivot!$EM$5,"CIDADE DA AVALIAÇÃO",C38)</f>
        <v>4.7647058823529411</v>
      </c>
      <c r="F38" s="63" t="str">
        <f>Pivot!ET7</f>
        <v>Vitória</v>
      </c>
      <c r="G38" s="64">
        <f>GETPIVOTDATA("3.1 RUÍDO URBANO",Pivot!$ET$5,"CIDADE DA AVALIAÇÃO",F38)</f>
        <v>8.3809523809523814</v>
      </c>
      <c r="I38" s="63" t="str">
        <f>Pivot!FA7</f>
        <v>Rio Branco</v>
      </c>
      <c r="J38" s="64">
        <f>GETPIVOTDATA("3.2 POLUIÇÃO ATMOSFÉRICA",Pivot!$FA$5,"CIDADE DA AVALIAÇÃO",I38)</f>
        <v>8.764705882352942</v>
      </c>
      <c r="L38" s="63" t="str">
        <f>Pivot!FH7</f>
        <v>Boa Vista</v>
      </c>
      <c r="M38" s="64">
        <f>GETPIVOTDATA("3.3 EXISTÊNCIA DE MOBILIÁRIO URBANO E PRAÇAS",Pivot!$FH$5,"CIDADE DA AVALIAÇÃO",L38)</f>
        <v>6.15</v>
      </c>
      <c r="O38" s="63" t="str">
        <f>Pivot!FO7</f>
        <v>Natal</v>
      </c>
      <c r="P38" s="64">
        <f>GETPIVOTDATA("3.4 ARBORIZAÇÃO E PAISAGISMO",Pivot!$FO$5,"CIDADE DA AVALIAÇÃO",O38)</f>
        <v>6.6</v>
      </c>
      <c r="R38" s="63" t="str">
        <f>Pivot!FV7</f>
        <v>São Paulo</v>
      </c>
      <c r="S38" s="64">
        <f>GETPIVOTDATA("SEGURANÇA",Pivot!$FV$5,"CIDADE DA AVALIAÇÃO",R38)</f>
        <v>7.5147058823529411</v>
      </c>
    </row>
    <row r="39" spans="1:22" x14ac:dyDescent="0.15">
      <c r="A39" s="79" t="s">
        <v>8450</v>
      </c>
      <c r="C39" s="63" t="str">
        <f>Pivot!EM8</f>
        <v>Natal</v>
      </c>
      <c r="D39" s="64">
        <f>GETPIVOTDATA("2.3 MAPAS E PLACAS DE ORIENTAÇÃO",Pivot!$EM$5,"CIDADE DA AVALIAÇÃO",C39)</f>
        <v>4.3499999999999996</v>
      </c>
      <c r="F39" s="63" t="str">
        <f>Pivot!ET8</f>
        <v>Porto Alegre</v>
      </c>
      <c r="G39" s="64">
        <f>GETPIVOTDATA("3.1 RUÍDO URBANO",Pivot!$ET$5,"CIDADE DA AVALIAÇÃO",F39)</f>
        <v>8.28125</v>
      </c>
      <c r="I39" s="63" t="str">
        <f>Pivot!FA8</f>
        <v>Florianópolis</v>
      </c>
      <c r="J39" s="64">
        <f>GETPIVOTDATA("3.2 POLUIÇÃO ATMOSFÉRICA",Pivot!$FA$5,"CIDADE DA AVALIAÇÃO",I39)</f>
        <v>8.15</v>
      </c>
      <c r="L39" s="63" t="str">
        <f>Pivot!FH8</f>
        <v>Natal</v>
      </c>
      <c r="M39" s="64">
        <f>GETPIVOTDATA("3.3 EXISTÊNCIA DE MOBILIÁRIO URBANO E PRAÇAS",Pivot!$FH$5,"CIDADE DA AVALIAÇÃO",L39)</f>
        <v>5.45</v>
      </c>
      <c r="O39" s="63" t="str">
        <f>Pivot!FO8</f>
        <v>Vitória</v>
      </c>
      <c r="P39" s="64">
        <f>GETPIVOTDATA("3.4 ARBORIZAÇÃO E PAISAGISMO",Pivot!$FO$5,"CIDADE DA AVALIAÇÃO",O39)</f>
        <v>6.4761904761904763</v>
      </c>
      <c r="R39" s="63" t="str">
        <f>Pivot!FV8</f>
        <v>Goiânia</v>
      </c>
      <c r="S39" s="64">
        <f>GETPIVOTDATA("SEGURANÇA",Pivot!$FV$5,"CIDADE DA AVALIAÇÃO",R39)</f>
        <v>7.333333333333333</v>
      </c>
    </row>
    <row r="40" spans="1:22" x14ac:dyDescent="0.15">
      <c r="A40" s="79" t="s">
        <v>8451</v>
      </c>
      <c r="C40" s="63" t="str">
        <f>Pivot!EM9</f>
        <v>Brasília</v>
      </c>
      <c r="D40" s="64">
        <f>GETPIVOTDATA("2.3 MAPAS E PLACAS DE ORIENTAÇÃO",Pivot!$EM$5,"CIDADE DA AVALIAÇÃO",C40)</f>
        <v>3.7391304347826089</v>
      </c>
      <c r="F40" s="63" t="str">
        <f>Pivot!ET9</f>
        <v>Goiânia</v>
      </c>
      <c r="G40" s="64">
        <f>GETPIVOTDATA("3.1 RUÍDO URBANO",Pivot!$ET$5,"CIDADE DA AVALIAÇÃO",F40)</f>
        <v>8.0909090909090917</v>
      </c>
      <c r="I40" s="63" t="str">
        <f>Pivot!FA9</f>
        <v>Porto Alegre</v>
      </c>
      <c r="J40" s="64">
        <f>GETPIVOTDATA("3.2 POLUIÇÃO ATMOSFÉRICA",Pivot!$FA$5,"CIDADE DA AVALIAÇÃO",I40)</f>
        <v>7.71875</v>
      </c>
      <c r="L40" s="63" t="str">
        <f>Pivot!FH9</f>
        <v>João Pessoa</v>
      </c>
      <c r="M40" s="64">
        <f>GETPIVOTDATA("3.3 EXISTÊNCIA DE MOBILIÁRIO URBANO E PRAÇAS",Pivot!$FH$5,"CIDADE DA AVALIAÇÃO",L40)</f>
        <v>5.15</v>
      </c>
      <c r="O40" s="63" t="str">
        <f>Pivot!FO9</f>
        <v>Palmas</v>
      </c>
      <c r="P40" s="64">
        <f>GETPIVOTDATA("3.4 ARBORIZAÇÃO E PAISAGISMO",Pivot!$FO$5,"CIDADE DA AVALIAÇÃO",O40)</f>
        <v>5.958333333333333</v>
      </c>
      <c r="R40" s="63" t="str">
        <f>Pivot!FV9</f>
        <v>João Pessoa</v>
      </c>
      <c r="S40" s="64">
        <f>GETPIVOTDATA("SEGURANÇA",Pivot!$FV$5,"CIDADE DA AVALIAÇÃO",R40)</f>
        <v>7.3</v>
      </c>
    </row>
    <row r="41" spans="1:22" x14ac:dyDescent="0.15">
      <c r="A41" s="79" t="s">
        <v>8452</v>
      </c>
      <c r="C41" s="63" t="str">
        <f>Pivot!EM10</f>
        <v>Salvador</v>
      </c>
      <c r="D41" s="64">
        <f>GETPIVOTDATA("2.3 MAPAS E PLACAS DE ORIENTAÇÃO",Pivot!$EM$5,"CIDADE DA AVALIAÇÃO",C41)</f>
        <v>3.5789473684210527</v>
      </c>
      <c r="F41" s="63" t="str">
        <f>Pivot!ET10</f>
        <v>Campo Grande</v>
      </c>
      <c r="G41" s="64">
        <f>GETPIVOTDATA("3.1 RUÍDO URBANO",Pivot!$ET$5,"CIDADE DA AVALIAÇÃO",F41)</f>
        <v>7.9375</v>
      </c>
      <c r="I41" s="63" t="str">
        <f>Pivot!FA10</f>
        <v>Campo Grande</v>
      </c>
      <c r="J41" s="64">
        <f>GETPIVOTDATA("3.2 POLUIÇÃO ATMOSFÉRICA",Pivot!$FA$5,"CIDADE DA AVALIAÇÃO",I41)</f>
        <v>7.34375</v>
      </c>
      <c r="L41" s="63" t="str">
        <f>Pivot!FH10</f>
        <v>Aracaju</v>
      </c>
      <c r="M41" s="64">
        <f>GETPIVOTDATA("3.3 EXISTÊNCIA DE MOBILIÁRIO URBANO E PRAÇAS",Pivot!$FH$5,"CIDADE DA AVALIAÇÃO",L41)</f>
        <v>5.0526315789473681</v>
      </c>
      <c r="O41" s="63" t="str">
        <f>Pivot!FO10</f>
        <v>Porto Alegre</v>
      </c>
      <c r="P41" s="64">
        <f>GETPIVOTDATA("3.4 ARBORIZAÇÃO E PAISAGISMO",Pivot!$FO$5,"CIDADE DA AVALIAÇÃO",O41)</f>
        <v>5.9375</v>
      </c>
      <c r="R41" s="63" t="str">
        <f>Pivot!FV10</f>
        <v>Macapá</v>
      </c>
      <c r="S41" s="64">
        <f>GETPIVOTDATA("SEGURANÇA",Pivot!$FV$5,"CIDADE DA AVALIAÇÃO",R41)</f>
        <v>7.15</v>
      </c>
    </row>
    <row r="42" spans="1:22" x14ac:dyDescent="0.15">
      <c r="A42" s="79" t="s">
        <v>8453</v>
      </c>
      <c r="C42" s="63" t="str">
        <f>Pivot!EM11</f>
        <v>Vitória</v>
      </c>
      <c r="D42" s="64">
        <f>GETPIVOTDATA("2.3 MAPAS E PLACAS DE ORIENTAÇÃO",Pivot!$EM$5,"CIDADE DA AVALIAÇÃO",C42)</f>
        <v>3.4285714285714284</v>
      </c>
      <c r="F42" s="63" t="str">
        <f>Pivot!ET11</f>
        <v>Manaus</v>
      </c>
      <c r="G42" s="64">
        <f>GETPIVOTDATA("3.1 RUÍDO URBANO",Pivot!$ET$5,"CIDADE DA AVALIAÇÃO",F42)</f>
        <v>7.4285714285714288</v>
      </c>
      <c r="I42" s="63" t="str">
        <f>Pivot!FA11</f>
        <v>Macapá</v>
      </c>
      <c r="J42" s="64">
        <f>GETPIVOTDATA("3.2 POLUIÇÃO ATMOSFÉRICA",Pivot!$FA$5,"CIDADE DA AVALIAÇÃO",I42)</f>
        <v>7</v>
      </c>
      <c r="L42" s="63" t="str">
        <f>Pivot!FH11</f>
        <v>Porto Alegre</v>
      </c>
      <c r="M42" s="64">
        <f>GETPIVOTDATA("3.3 EXISTÊNCIA DE MOBILIÁRIO URBANO E PRAÇAS",Pivot!$FH$5,"CIDADE DA AVALIAÇÃO",L42)</f>
        <v>4.65625</v>
      </c>
      <c r="O42" s="63" t="str">
        <f>Pivot!FO11</f>
        <v>Goiânia</v>
      </c>
      <c r="P42" s="64">
        <f>GETPIVOTDATA("3.4 ARBORIZAÇÃO E PAISAGISMO",Pivot!$FO$5,"CIDADE DA AVALIAÇÃO",O42)</f>
        <v>5.4848484848484844</v>
      </c>
      <c r="R42" s="63" t="str">
        <f>Pivot!FV11</f>
        <v>Campo Grande</v>
      </c>
      <c r="S42" s="64">
        <f>GETPIVOTDATA("SEGURANÇA",Pivot!$FV$5,"CIDADE DA AVALIAÇÃO",R42)</f>
        <v>6.875</v>
      </c>
    </row>
    <row r="43" spans="1:22" x14ac:dyDescent="0.15">
      <c r="A43" s="79" t="s">
        <v>8454</v>
      </c>
      <c r="C43" s="63" t="str">
        <f>Pivot!EM12</f>
        <v>Goiânia</v>
      </c>
      <c r="D43" s="64">
        <f>GETPIVOTDATA("2.3 MAPAS E PLACAS DE ORIENTAÇÃO",Pivot!$EM$5,"CIDADE DA AVALIAÇÃO",C43)</f>
        <v>3.4242424242424243</v>
      </c>
      <c r="F43" s="63" t="str">
        <f>Pivot!ET12</f>
        <v>Macapá</v>
      </c>
      <c r="G43" s="64">
        <f>GETPIVOTDATA("3.1 RUÍDO URBANO",Pivot!$ET$5,"CIDADE DA AVALIAÇÃO",F43)</f>
        <v>7.3</v>
      </c>
      <c r="I43" s="63" t="str">
        <f>Pivot!FA12</f>
        <v>Maceió</v>
      </c>
      <c r="J43" s="64">
        <f>GETPIVOTDATA("3.2 POLUIÇÃO ATMOSFÉRICA",Pivot!$FA$5,"CIDADE DA AVALIAÇÃO",I43)</f>
        <v>6.8571428571428568</v>
      </c>
      <c r="L43" s="63" t="str">
        <f>Pivot!FH12</f>
        <v>Recife</v>
      </c>
      <c r="M43" s="64">
        <f>GETPIVOTDATA("3.3 EXISTÊNCIA DE MOBILIÁRIO URBANO E PRAÇAS",Pivot!$FH$5,"CIDADE DA AVALIAÇÃO",L43)</f>
        <v>4.6500000000000004</v>
      </c>
      <c r="O43" s="63" t="str">
        <f>Pivot!FO12</f>
        <v>São Paulo</v>
      </c>
      <c r="P43" s="64">
        <f>GETPIVOTDATA("3.4 ARBORIZAÇÃO E PAISAGISMO",Pivot!$FO$5,"CIDADE DA AVALIAÇÃO",O43)</f>
        <v>5.4411764705882355</v>
      </c>
      <c r="R43" s="63" t="str">
        <f>Pivot!FV12</f>
        <v>Porto Alegre</v>
      </c>
      <c r="S43" s="64">
        <f>GETPIVOTDATA("SEGURANÇA",Pivot!$FV$5,"CIDADE DA AVALIAÇÃO",R43)</f>
        <v>6.875</v>
      </c>
    </row>
    <row r="44" spans="1:22" x14ac:dyDescent="0.15">
      <c r="A44" s="79" t="s">
        <v>8455</v>
      </c>
      <c r="C44" s="63" t="str">
        <f>Pivot!EM13</f>
        <v>Aracaju</v>
      </c>
      <c r="D44" s="64">
        <f>GETPIVOTDATA("2.3 MAPAS E PLACAS DE ORIENTAÇÃO",Pivot!$EM$5,"CIDADE DA AVALIAÇÃO",C44)</f>
        <v>3.3421052631578947</v>
      </c>
      <c r="F44" s="63" t="str">
        <f>Pivot!ET13</f>
        <v>Natal</v>
      </c>
      <c r="G44" s="64">
        <f>GETPIVOTDATA("3.1 RUÍDO URBANO",Pivot!$ET$5,"CIDADE DA AVALIAÇÃO",F44)</f>
        <v>7.2</v>
      </c>
      <c r="I44" s="63" t="str">
        <f>Pivot!FA13</f>
        <v>Salvador</v>
      </c>
      <c r="J44" s="64">
        <f>GETPIVOTDATA("3.2 POLUIÇÃO ATMOSFÉRICA",Pivot!$FA$5,"CIDADE DA AVALIAÇÃO",I44)</f>
        <v>6.8421052631578947</v>
      </c>
      <c r="L44" s="63" t="str">
        <f>Pivot!FH13</f>
        <v>Teresina</v>
      </c>
      <c r="M44" s="64">
        <f>GETPIVOTDATA("3.3 EXISTÊNCIA DE MOBILIÁRIO URBANO E PRAÇAS",Pivot!$FH$5,"CIDADE DA AVALIAÇÃO",L44)</f>
        <v>4.5652173913043477</v>
      </c>
      <c r="O44" s="63" t="str">
        <f>Pivot!FO13</f>
        <v>Boa Vista</v>
      </c>
      <c r="P44" s="64">
        <f>GETPIVOTDATA("3.4 ARBORIZAÇÃO E PAISAGISMO",Pivot!$FO$5,"CIDADE DA AVALIAÇÃO",O44)</f>
        <v>5.4</v>
      </c>
      <c r="R44" s="63" t="str">
        <f>Pivot!FV13</f>
        <v>Boa Vista</v>
      </c>
      <c r="S44" s="64">
        <f>GETPIVOTDATA("SEGURANÇA",Pivot!$FV$5,"CIDADE DA AVALIAÇÃO",R44)</f>
        <v>6.85</v>
      </c>
    </row>
    <row r="45" spans="1:22" x14ac:dyDescent="0.15">
      <c r="A45" s="79" t="s">
        <v>8456</v>
      </c>
      <c r="C45" s="63" t="str">
        <f>Pivot!EM14</f>
        <v>Recife</v>
      </c>
      <c r="D45" s="64">
        <f>GETPIVOTDATA("2.3 MAPAS E PLACAS DE ORIENTAÇÃO",Pivot!$EM$5,"CIDADE DA AVALIAÇÃO",C45)</f>
        <v>3.3</v>
      </c>
      <c r="F45" s="63" t="str">
        <f>Pivot!ET14</f>
        <v>Salvador</v>
      </c>
      <c r="G45" s="64">
        <f>GETPIVOTDATA("3.1 RUÍDO URBANO",Pivot!$ET$5,"CIDADE DA AVALIAÇÃO",F45)</f>
        <v>7.0526315789473681</v>
      </c>
      <c r="I45" s="63" t="str">
        <f>Pivot!FA14</f>
        <v>Curitiba</v>
      </c>
      <c r="J45" s="64">
        <f>GETPIVOTDATA("3.2 POLUIÇÃO ATMOSFÉRICA",Pivot!$FA$5,"CIDADE DA AVALIAÇÃO",I45)</f>
        <v>6.7727272727272725</v>
      </c>
      <c r="L45" s="63" t="str">
        <f>Pivot!FH14</f>
        <v>Florianópolis</v>
      </c>
      <c r="M45" s="64">
        <f>GETPIVOTDATA("3.3 EXISTÊNCIA DE MOBILIÁRIO URBANO E PRAÇAS",Pivot!$FH$5,"CIDADE DA AVALIAÇÃO",L45)</f>
        <v>4.3</v>
      </c>
      <c r="O45" s="63" t="str">
        <f>Pivot!FO14</f>
        <v>Campo Grande</v>
      </c>
      <c r="P45" s="64">
        <f>GETPIVOTDATA("3.4 ARBORIZAÇÃO E PAISAGISMO",Pivot!$FO$5,"CIDADE DA AVALIAÇÃO",O45)</f>
        <v>5.1875</v>
      </c>
      <c r="R45" s="63" t="str">
        <f>Pivot!FV14</f>
        <v>Curitiba</v>
      </c>
      <c r="S45" s="64">
        <f>GETPIVOTDATA("SEGURANÇA",Pivot!$FV$5,"CIDADE DA AVALIAÇÃO",R45)</f>
        <v>6.7727272727272725</v>
      </c>
    </row>
    <row r="46" spans="1:22" x14ac:dyDescent="0.15">
      <c r="A46" s="79" t="s">
        <v>8457</v>
      </c>
      <c r="C46" s="63" t="str">
        <f>Pivot!EM15</f>
        <v>Rio de Janeiro</v>
      </c>
      <c r="D46" s="64">
        <f>GETPIVOTDATA("2.3 MAPAS E PLACAS DE ORIENTAÇÃO",Pivot!$EM$5,"CIDADE DA AVALIAÇÃO",C46)</f>
        <v>2.6551724137931036</v>
      </c>
      <c r="F46" s="63" t="str">
        <f>Pivot!ET15</f>
        <v>Recife</v>
      </c>
      <c r="G46" s="64">
        <f>GETPIVOTDATA("3.1 RUÍDO URBANO",Pivot!$ET$5,"CIDADE DA AVALIAÇÃO",F46)</f>
        <v>6.9</v>
      </c>
      <c r="I46" s="63" t="str">
        <f>Pivot!FA15</f>
        <v>Vitória</v>
      </c>
      <c r="J46" s="64">
        <f>GETPIVOTDATA("3.2 POLUIÇÃO ATMOSFÉRICA",Pivot!$FA$5,"CIDADE DA AVALIAÇÃO",I46)</f>
        <v>6.7619047619047619</v>
      </c>
      <c r="L46" s="63" t="str">
        <f>Pivot!FH15</f>
        <v>Manaus</v>
      </c>
      <c r="M46" s="64">
        <f>GETPIVOTDATA("3.3 EXISTÊNCIA DE MOBILIÁRIO URBANO E PRAÇAS",Pivot!$FH$5,"CIDADE DA AVALIAÇÃO",L46)</f>
        <v>4.1904761904761907</v>
      </c>
      <c r="O46" s="63" t="str">
        <f>Pivot!FO15</f>
        <v>Recife</v>
      </c>
      <c r="P46" s="64">
        <f>GETPIVOTDATA("3.4 ARBORIZAÇÃO E PAISAGISMO",Pivot!$FO$5,"CIDADE DA AVALIAÇÃO",O46)</f>
        <v>5.15</v>
      </c>
      <c r="R46" s="63" t="str">
        <f>Pivot!FV15</f>
        <v>Rio Branco</v>
      </c>
      <c r="S46" s="64">
        <f>GETPIVOTDATA("SEGURANÇA",Pivot!$FV$5,"CIDADE DA AVALIAÇÃO",R46)</f>
        <v>6.7058823529411766</v>
      </c>
    </row>
    <row r="47" spans="1:22" x14ac:dyDescent="0.15">
      <c r="A47" s="79" t="s">
        <v>8458</v>
      </c>
      <c r="C47" s="63" t="str">
        <f>Pivot!EM16</f>
        <v>Teresina</v>
      </c>
      <c r="D47" s="64">
        <f>GETPIVOTDATA("2.3 MAPAS E PLACAS DE ORIENTAÇÃO",Pivot!$EM$5,"CIDADE DA AVALIAÇÃO",C47)</f>
        <v>2.0217391304347827</v>
      </c>
      <c r="F47" s="63" t="str">
        <f>Pivot!ET16</f>
        <v>São Paulo</v>
      </c>
      <c r="G47" s="64">
        <f>GETPIVOTDATA("3.1 RUÍDO URBANO",Pivot!$ET$5,"CIDADE DA AVALIAÇÃO",F47)</f>
        <v>6.8970588235294121</v>
      </c>
      <c r="I47" s="63" t="str">
        <f>Pivot!FA16</f>
        <v>Goiânia</v>
      </c>
      <c r="J47" s="64">
        <f>GETPIVOTDATA("3.2 POLUIÇÃO ATMOSFÉRICA",Pivot!$FA$5,"CIDADE DA AVALIAÇÃO",I47)</f>
        <v>6.7575757575757578</v>
      </c>
      <c r="L47" s="63" t="str">
        <f>Pivot!FH16</f>
        <v>Rio Branco</v>
      </c>
      <c r="M47" s="64">
        <f>GETPIVOTDATA("3.3 EXISTÊNCIA DE MOBILIÁRIO URBANO E PRAÇAS",Pivot!$FH$5,"CIDADE DA AVALIAÇÃO",L47)</f>
        <v>4.1764705882352944</v>
      </c>
      <c r="O47" s="63" t="str">
        <f>Pivot!FO16</f>
        <v>Curitiba</v>
      </c>
      <c r="P47" s="64">
        <f>GETPIVOTDATA("3.4 ARBORIZAÇÃO E PAISAGISMO",Pivot!$FO$5,"CIDADE DA AVALIAÇÃO",O47)</f>
        <v>5.1136363636363633</v>
      </c>
      <c r="R47" s="63" t="str">
        <f>Pivot!FV16</f>
        <v>Natal</v>
      </c>
      <c r="S47" s="64">
        <f>GETPIVOTDATA("SEGURANÇA",Pivot!$FV$5,"CIDADE DA AVALIAÇÃO",R47)</f>
        <v>6.45</v>
      </c>
    </row>
    <row r="48" spans="1:22" x14ac:dyDescent="0.15">
      <c r="A48" s="79" t="s">
        <v>8459</v>
      </c>
      <c r="C48" s="63" t="str">
        <f>Pivot!EM17</f>
        <v>São Luís</v>
      </c>
      <c r="D48" s="64">
        <f>GETPIVOTDATA("2.3 MAPAS E PLACAS DE ORIENTAÇÃO",Pivot!$EM$5,"CIDADE DA AVALIAÇÃO",C48)</f>
        <v>1.8275862068965518</v>
      </c>
      <c r="F48" s="63" t="str">
        <f>Pivot!ET17</f>
        <v>Brasília</v>
      </c>
      <c r="G48" s="64">
        <f>GETPIVOTDATA("3.1 RUÍDO URBANO",Pivot!$ET$5,"CIDADE DA AVALIAÇÃO",F48)</f>
        <v>6.6956521739130439</v>
      </c>
      <c r="I48" s="63" t="str">
        <f>Pivot!FA17</f>
        <v>Natal</v>
      </c>
      <c r="J48" s="64">
        <f>GETPIVOTDATA("3.2 POLUIÇÃO ATMOSFÉRICA",Pivot!$FA$5,"CIDADE DA AVALIAÇÃO",I48)</f>
        <v>6.75</v>
      </c>
      <c r="L48" s="63" t="str">
        <f>Pivot!FH17</f>
        <v>Brasília</v>
      </c>
      <c r="M48" s="64">
        <f>GETPIVOTDATA("3.3 EXISTÊNCIA DE MOBILIÁRIO URBANO E PRAÇAS",Pivot!$FH$5,"CIDADE DA AVALIAÇÃO",L48)</f>
        <v>4.0217391304347823</v>
      </c>
      <c r="O48" s="63" t="str">
        <f>Pivot!FO17</f>
        <v>João Pessoa</v>
      </c>
      <c r="P48" s="64">
        <f>GETPIVOTDATA("3.4 ARBORIZAÇÃO E PAISAGISMO",Pivot!$FO$5,"CIDADE DA AVALIAÇÃO",O48)</f>
        <v>5</v>
      </c>
      <c r="R48" s="63" t="str">
        <f>Pivot!FV17</f>
        <v>Manaus</v>
      </c>
      <c r="S48" s="64">
        <f>GETPIVOTDATA("SEGURANÇA",Pivot!$FV$5,"CIDADE DA AVALIAÇÃO",R48)</f>
        <v>6.4285714285714288</v>
      </c>
    </row>
    <row r="49" spans="1:19" x14ac:dyDescent="0.15">
      <c r="A49" s="79" t="s">
        <v>8460</v>
      </c>
      <c r="C49" s="63" t="str">
        <f>Pivot!EM18</f>
        <v>Palmas</v>
      </c>
      <c r="D49" s="64">
        <f>GETPIVOTDATA("2.3 MAPAS E PLACAS DE ORIENTAÇÃO",Pivot!$EM$5,"CIDADE DA AVALIAÇÃO",C49)</f>
        <v>1.75</v>
      </c>
      <c r="F49" s="63" t="str">
        <f>Pivot!ET18</f>
        <v>Florianópolis</v>
      </c>
      <c r="G49" s="64">
        <f>GETPIVOTDATA("3.1 RUÍDO URBANO",Pivot!$ET$5,"CIDADE DA AVALIAÇÃO",F49)</f>
        <v>6.65</v>
      </c>
      <c r="I49" s="63" t="str">
        <f>Pivot!FA18</f>
        <v>Porto Velho</v>
      </c>
      <c r="J49" s="64">
        <f>GETPIVOTDATA("3.2 POLUIÇÃO ATMOSFÉRICA",Pivot!$FA$5,"CIDADE DA AVALIAÇÃO",I49)</f>
        <v>6.7288135593220337</v>
      </c>
      <c r="L49" s="63" t="str">
        <f>Pivot!FH18</f>
        <v>Belo Horizonte</v>
      </c>
      <c r="M49" s="64">
        <f>GETPIVOTDATA("3.3 EXISTÊNCIA DE MOBILIÁRIO URBANO E PRAÇAS",Pivot!$FH$5,"CIDADE DA AVALIAÇÃO",L49)</f>
        <v>4</v>
      </c>
      <c r="O49" s="63" t="str">
        <f>Pivot!FO18</f>
        <v>Macapá</v>
      </c>
      <c r="P49" s="64">
        <f>GETPIVOTDATA("3.4 ARBORIZAÇÃO E PAISAGISMO",Pivot!$FO$5,"CIDADE DA AVALIAÇÃO",O49)</f>
        <v>4.9000000000000004</v>
      </c>
      <c r="R49" s="63" t="str">
        <f>Pivot!FV18</f>
        <v>Porto Velho</v>
      </c>
      <c r="S49" s="64">
        <f>GETPIVOTDATA("SEGURANÇA",Pivot!$FV$5,"CIDADE DA AVALIAÇÃO",R49)</f>
        <v>6.3559322033898304</v>
      </c>
    </row>
    <row r="50" spans="1:19" x14ac:dyDescent="0.15">
      <c r="A50" s="79" t="s">
        <v>8461</v>
      </c>
      <c r="C50" s="63" t="str">
        <f>Pivot!EM19</f>
        <v>Manaus</v>
      </c>
      <c r="D50" s="64">
        <f>GETPIVOTDATA("2.3 MAPAS E PLACAS DE ORIENTAÇÃO",Pivot!$EM$5,"CIDADE DA AVALIAÇÃO",C50)</f>
        <v>1.6666666666666667</v>
      </c>
      <c r="F50" s="63" t="str">
        <f>Pivot!ET19</f>
        <v>Curitiba</v>
      </c>
      <c r="G50" s="64">
        <f>GETPIVOTDATA("3.1 RUÍDO URBANO",Pivot!$ET$5,"CIDADE DA AVALIAÇÃO",F50)</f>
        <v>6.0227272727272725</v>
      </c>
      <c r="I50" s="63" t="str">
        <f>Pivot!FA19</f>
        <v>Brasília</v>
      </c>
      <c r="J50" s="64">
        <f>GETPIVOTDATA("3.2 POLUIÇÃO ATMOSFÉRICA",Pivot!$FA$5,"CIDADE DA AVALIAÇÃO",I50)</f>
        <v>6.4565217391304346</v>
      </c>
      <c r="L50" s="63" t="str">
        <f>Pivot!FH19</f>
        <v>Vitória</v>
      </c>
      <c r="M50" s="64">
        <f>GETPIVOTDATA("3.3 EXISTÊNCIA DE MOBILIÁRIO URBANO E PRAÇAS",Pivot!$FH$5,"CIDADE DA AVALIAÇÃO",L50)</f>
        <v>3.8571428571428572</v>
      </c>
      <c r="O50" s="63" t="str">
        <f>Pivot!FO19</f>
        <v>Aracaju</v>
      </c>
      <c r="P50" s="64">
        <f>GETPIVOTDATA("3.4 ARBORIZAÇÃO E PAISAGISMO",Pivot!$FO$5,"CIDADE DA AVALIAÇÃO",O50)</f>
        <v>4.8947368421052628</v>
      </c>
      <c r="R50" s="63" t="str">
        <f>Pivot!FV19</f>
        <v>Recife</v>
      </c>
      <c r="S50" s="64">
        <f>GETPIVOTDATA("SEGURANÇA",Pivot!$FV$5,"CIDADE DA AVALIAÇÃO",R50)</f>
        <v>6.1</v>
      </c>
    </row>
    <row r="51" spans="1:19" x14ac:dyDescent="0.15">
      <c r="A51" s="79" t="s">
        <v>8462</v>
      </c>
      <c r="C51" s="63" t="str">
        <f>Pivot!EM20</f>
        <v>João Pessoa</v>
      </c>
      <c r="D51" s="64">
        <f>GETPIVOTDATA("2.3 MAPAS E PLACAS DE ORIENTAÇÃO",Pivot!$EM$5,"CIDADE DA AVALIAÇÃO",C51)</f>
        <v>1.65</v>
      </c>
      <c r="F51" s="63" t="str">
        <f>Pivot!ET20</f>
        <v>Porto Velho</v>
      </c>
      <c r="G51" s="64">
        <f>GETPIVOTDATA("3.1 RUÍDO URBANO",Pivot!$ET$5,"CIDADE DA AVALIAÇÃO",F51)</f>
        <v>5.9491525423728815</v>
      </c>
      <c r="I51" s="63" t="str">
        <f>Pivot!FA20</f>
        <v>Recife</v>
      </c>
      <c r="J51" s="64">
        <f>GETPIVOTDATA("3.2 POLUIÇÃO ATMOSFÉRICA",Pivot!$FA$5,"CIDADE DA AVALIAÇÃO",I51)</f>
        <v>6.25</v>
      </c>
      <c r="L51" s="63" t="str">
        <f>Pivot!FH20</f>
        <v>São Paulo</v>
      </c>
      <c r="M51" s="64">
        <f>GETPIVOTDATA("3.3 EXISTÊNCIA DE MOBILIÁRIO URBANO E PRAÇAS",Pivot!$FH$5,"CIDADE DA AVALIAÇÃO",L51)</f>
        <v>3.7941176470588234</v>
      </c>
      <c r="O51" s="63" t="str">
        <f>Pivot!FO20</f>
        <v>Rio de Janeiro</v>
      </c>
      <c r="P51" s="64">
        <f>GETPIVOTDATA("3.4 ARBORIZAÇÃO E PAISAGISMO",Pivot!$FO$5,"CIDADE DA AVALIAÇÃO",O51)</f>
        <v>4.6896551724137927</v>
      </c>
      <c r="R51" s="63" t="str">
        <f>Pivot!FV20</f>
        <v>Maceió</v>
      </c>
      <c r="S51" s="64">
        <f>GETPIVOTDATA("SEGURANÇA",Pivot!$FV$5,"CIDADE DA AVALIAÇÃO",R51)</f>
        <v>6.0952380952380949</v>
      </c>
    </row>
    <row r="52" spans="1:19" x14ac:dyDescent="0.15">
      <c r="A52" s="79" t="s">
        <v>8463</v>
      </c>
      <c r="C52" s="63" t="str">
        <f>Pivot!EM21</f>
        <v>Curitiba</v>
      </c>
      <c r="D52" s="64">
        <f>GETPIVOTDATA("2.3 MAPAS E PLACAS DE ORIENTAÇÃO",Pivot!$EM$5,"CIDADE DA AVALIAÇÃO",C52)</f>
        <v>1.5</v>
      </c>
      <c r="F52" s="63" t="str">
        <f>Pivot!ET21</f>
        <v>Teresina</v>
      </c>
      <c r="G52" s="64">
        <f>GETPIVOTDATA("3.1 RUÍDO URBANO",Pivot!$ET$5,"CIDADE DA AVALIAÇÃO",F52)</f>
        <v>5.9130434782608692</v>
      </c>
      <c r="I52" s="63" t="str">
        <f>Pivot!FA21</f>
        <v>São Paulo</v>
      </c>
      <c r="J52" s="64">
        <f>GETPIVOTDATA("3.2 POLUIÇÃO ATMOSFÉRICA",Pivot!$FA$5,"CIDADE DA AVALIAÇÃO",I52)</f>
        <v>6.2058823529411766</v>
      </c>
      <c r="L52" s="63" t="str">
        <f>Pivot!FH21</f>
        <v>Maceió</v>
      </c>
      <c r="M52" s="64">
        <f>GETPIVOTDATA("3.3 EXISTÊNCIA DE MOBILIÁRIO URBANO E PRAÇAS",Pivot!$FH$5,"CIDADE DA AVALIAÇÃO",L52)</f>
        <v>3.7142857142857144</v>
      </c>
      <c r="O52" s="63" t="str">
        <f>Pivot!FO21</f>
        <v>Florianópolis</v>
      </c>
      <c r="P52" s="64">
        <f>GETPIVOTDATA("3.4 ARBORIZAÇÃO E PAISAGISMO",Pivot!$FO$5,"CIDADE DA AVALIAÇÃO",O52)</f>
        <v>4.55</v>
      </c>
      <c r="R52" s="63" t="str">
        <f>Pivot!FV21</f>
        <v>Vitória</v>
      </c>
      <c r="S52" s="64">
        <f>GETPIVOTDATA("SEGURANÇA",Pivot!$FV$5,"CIDADE DA AVALIAÇÃO",R52)</f>
        <v>6.0476190476190474</v>
      </c>
    </row>
    <row r="53" spans="1:19" x14ac:dyDescent="0.15">
      <c r="A53" s="79" t="s">
        <v>8464</v>
      </c>
      <c r="C53" s="63" t="str">
        <f>Pivot!EM22</f>
        <v>Belém</v>
      </c>
      <c r="D53" s="64">
        <f>GETPIVOTDATA("2.3 MAPAS E PLACAS DE ORIENTAÇÃO",Pivot!$EM$5,"CIDADE DA AVALIAÇÃO",C53)</f>
        <v>1.4864864864864864</v>
      </c>
      <c r="F53" s="63" t="str">
        <f>Pivot!ET22</f>
        <v>Maceió</v>
      </c>
      <c r="G53" s="64">
        <f>GETPIVOTDATA("3.1 RUÍDO URBANO",Pivot!$ET$5,"CIDADE DA AVALIAÇÃO",F53)</f>
        <v>5.8095238095238093</v>
      </c>
      <c r="I53" s="63" t="str">
        <f>Pivot!FA22</f>
        <v>Manaus</v>
      </c>
      <c r="J53" s="64">
        <f>GETPIVOTDATA("3.2 POLUIÇÃO ATMOSFÉRICA",Pivot!$FA$5,"CIDADE DA AVALIAÇÃO",I53)</f>
        <v>6.1904761904761907</v>
      </c>
      <c r="L53" s="63" t="str">
        <f>Pivot!FH22</f>
        <v>Rio de Janeiro</v>
      </c>
      <c r="M53" s="64">
        <f>GETPIVOTDATA("3.3 EXISTÊNCIA DE MOBILIÁRIO URBANO E PRAÇAS",Pivot!$FH$5,"CIDADE DA AVALIAÇÃO",L53)</f>
        <v>3.6551724137931036</v>
      </c>
      <c r="O53" s="63" t="str">
        <f>Pivot!FO22</f>
        <v>Brasília</v>
      </c>
      <c r="P53" s="64">
        <f>GETPIVOTDATA("3.4 ARBORIZAÇÃO E PAISAGISMO",Pivot!$FO$5,"CIDADE DA AVALIAÇÃO",O53)</f>
        <v>4.5434782608695654</v>
      </c>
      <c r="R53" s="63" t="str">
        <f>Pivot!FV22</f>
        <v>Teresina</v>
      </c>
      <c r="S53" s="64">
        <f>GETPIVOTDATA("SEGURANÇA",Pivot!$FV$5,"CIDADE DA AVALIAÇÃO",R53)</f>
        <v>6</v>
      </c>
    </row>
    <row r="54" spans="1:19" x14ac:dyDescent="0.15">
      <c r="A54" s="79" t="s">
        <v>8465</v>
      </c>
      <c r="C54" s="63" t="str">
        <f>Pivot!EM23</f>
        <v>São Paulo</v>
      </c>
      <c r="D54" s="64">
        <f>GETPIVOTDATA("2.3 MAPAS E PLACAS DE ORIENTAÇÃO",Pivot!$EM$5,"CIDADE DA AVALIAÇÃO",C54)</f>
        <v>1.338235294117647</v>
      </c>
      <c r="F54" s="63" t="str">
        <f>Pivot!ET23</f>
        <v>Aracaju</v>
      </c>
      <c r="G54" s="64">
        <f>GETPIVOTDATA("3.1 RUÍDO URBANO",Pivot!$ET$5,"CIDADE DA AVALIAÇÃO",F54)</f>
        <v>5.7894736842105265</v>
      </c>
      <c r="I54" s="63" t="str">
        <f>Pivot!FA23</f>
        <v>João Pessoa</v>
      </c>
      <c r="J54" s="64">
        <f>GETPIVOTDATA("3.2 POLUIÇÃO ATMOSFÉRICA",Pivot!$FA$5,"CIDADE DA AVALIAÇÃO",I54)</f>
        <v>6.05</v>
      </c>
      <c r="L54" s="63" t="str">
        <f>Pivot!FH23</f>
        <v>Campo Grande</v>
      </c>
      <c r="M54" s="64">
        <f>GETPIVOTDATA("3.3 EXISTÊNCIA DE MOBILIÁRIO URBANO E PRAÇAS",Pivot!$FH$5,"CIDADE DA AVALIAÇÃO",L54)</f>
        <v>3.53125</v>
      </c>
      <c r="O54" s="63" t="str">
        <f>Pivot!FO23</f>
        <v>Salvador</v>
      </c>
      <c r="P54" s="64">
        <f>GETPIVOTDATA("3.4 ARBORIZAÇÃO E PAISAGISMO",Pivot!$FO$5,"CIDADE DA AVALIAÇÃO",O54)</f>
        <v>4.4736842105263159</v>
      </c>
      <c r="R54" s="63" t="str">
        <f>Pivot!FV23</f>
        <v>Aracaju</v>
      </c>
      <c r="S54" s="64">
        <f>GETPIVOTDATA("SEGURANÇA",Pivot!$FV$5,"CIDADE DA AVALIAÇÃO",R54)</f>
        <v>5.6842105263157894</v>
      </c>
    </row>
    <row r="55" spans="1:19" x14ac:dyDescent="0.15">
      <c r="A55" s="79" t="s">
        <v>8466</v>
      </c>
      <c r="C55" s="63" t="str">
        <f>Pivot!EM24</f>
        <v>Maceió</v>
      </c>
      <c r="D55" s="64">
        <f>GETPIVOTDATA("2.3 MAPAS E PLACAS DE ORIENTAÇÃO",Pivot!$EM$5,"CIDADE DA AVALIAÇÃO",C55)</f>
        <v>1.3333333333333333</v>
      </c>
      <c r="F55" s="63" t="str">
        <f>Pivot!ET24</f>
        <v>Palmas</v>
      </c>
      <c r="G55" s="64">
        <f>GETPIVOTDATA("3.1 RUÍDO URBANO",Pivot!$ET$5,"CIDADE DA AVALIAÇÃO",F55)</f>
        <v>5.5</v>
      </c>
      <c r="I55" s="63" t="str">
        <f>Pivot!FA24</f>
        <v>São Luís</v>
      </c>
      <c r="J55" s="64">
        <f>GETPIVOTDATA("3.2 POLUIÇÃO ATMOSFÉRICA",Pivot!$FA$5,"CIDADE DA AVALIAÇÃO",I55)</f>
        <v>5.7931034482758621</v>
      </c>
      <c r="L55" s="63" t="str">
        <f>Pivot!FH24</f>
        <v>Macapá</v>
      </c>
      <c r="M55" s="64">
        <f>GETPIVOTDATA("3.3 EXISTÊNCIA DE MOBILIÁRIO URBANO E PRAÇAS",Pivot!$FH$5,"CIDADE DA AVALIAÇÃO",L55)</f>
        <v>3.5</v>
      </c>
      <c r="O55" s="63" t="str">
        <f>Pivot!FO24</f>
        <v>Belém</v>
      </c>
      <c r="P55" s="64">
        <f>GETPIVOTDATA("3.4 ARBORIZAÇÃO E PAISAGISMO",Pivot!$FO$5,"CIDADE DA AVALIAÇÃO",O55)</f>
        <v>4.1351351351351351</v>
      </c>
      <c r="R55" s="63" t="str">
        <f>Pivot!FV24</f>
        <v>Rio de Janeiro</v>
      </c>
      <c r="S55" s="64">
        <f>GETPIVOTDATA("SEGURANÇA",Pivot!$FV$5,"CIDADE DA AVALIAÇÃO",R55)</f>
        <v>5.6551724137931032</v>
      </c>
    </row>
    <row r="56" spans="1:19" x14ac:dyDescent="0.15">
      <c r="A56" s="79" t="s">
        <v>8467</v>
      </c>
      <c r="C56" s="63" t="str">
        <f>Pivot!EM25</f>
        <v>Porto Alegre</v>
      </c>
      <c r="D56" s="64">
        <f>GETPIVOTDATA("2.3 MAPAS E PLACAS DE ORIENTAÇÃO",Pivot!$EM$5,"CIDADE DA AVALIAÇÃO",C56)</f>
        <v>1</v>
      </c>
      <c r="F56" s="63" t="str">
        <f>Pivot!ET25</f>
        <v>Rio de Janeiro</v>
      </c>
      <c r="G56" s="64">
        <f>GETPIVOTDATA("3.1 RUÍDO URBANO",Pivot!$ET$5,"CIDADE DA AVALIAÇÃO",F56)</f>
        <v>5.4137931034482758</v>
      </c>
      <c r="I56" s="63" t="str">
        <f>Pivot!FA25</f>
        <v>Teresina</v>
      </c>
      <c r="J56" s="64">
        <f>GETPIVOTDATA("3.2 POLUIÇÃO ATMOSFÉRICA",Pivot!$FA$5,"CIDADE DA AVALIAÇÃO",I56)</f>
        <v>5.7391304347826084</v>
      </c>
      <c r="L56" s="63" t="str">
        <f>Pivot!FH25</f>
        <v>São Luís</v>
      </c>
      <c r="M56" s="64">
        <f>GETPIVOTDATA("3.3 EXISTÊNCIA DE MOBILIÁRIO URBANO E PRAÇAS",Pivot!$FH$5,"CIDADE DA AVALIAÇÃO",L56)</f>
        <v>3.4482758620689653</v>
      </c>
      <c r="O56" s="63" t="str">
        <f>Pivot!FO25</f>
        <v>Teresina</v>
      </c>
      <c r="P56" s="64">
        <f>GETPIVOTDATA("3.4 ARBORIZAÇÃO E PAISAGISMO",Pivot!$FO$5,"CIDADE DA AVALIAÇÃO",O56)</f>
        <v>3.8913043478260869</v>
      </c>
      <c r="R56" s="63" t="str">
        <f>Pivot!FV25</f>
        <v>Brasília</v>
      </c>
      <c r="S56" s="64">
        <f>GETPIVOTDATA("SEGURANÇA",Pivot!$FV$5,"CIDADE DA AVALIAÇÃO",R56)</f>
        <v>5.5869565217391308</v>
      </c>
    </row>
    <row r="57" spans="1:19" x14ac:dyDescent="0.15">
      <c r="A57" s="79" t="s">
        <v>8468</v>
      </c>
      <c r="C57" s="67" t="str">
        <f>Pivot!EM26</f>
        <v>Porto Velho</v>
      </c>
      <c r="D57" s="64">
        <f>GETPIVOTDATA("2.3 MAPAS E PLACAS DE ORIENTAÇÃO",Pivot!$EM$5,"CIDADE DA AVALIAÇÃO",C57)</f>
        <v>0.81355932203389836</v>
      </c>
      <c r="F57" s="67" t="str">
        <f>Pivot!ET26</f>
        <v>João Pessoa</v>
      </c>
      <c r="G57" s="64">
        <f>GETPIVOTDATA("3.1 RUÍDO URBANO",Pivot!$ET$5,"CIDADE DA AVALIAÇÃO",F57)</f>
        <v>5.3</v>
      </c>
      <c r="I57" s="67" t="str">
        <f>Pivot!FA26</f>
        <v>Cuiabá</v>
      </c>
      <c r="J57" s="64">
        <f>GETPIVOTDATA("3.2 POLUIÇÃO ATMOSFÉRICA",Pivot!$FA$5,"CIDADE DA AVALIAÇÃO",I57)</f>
        <v>5.7391304347826084</v>
      </c>
      <c r="L57" s="67" t="str">
        <f>Pivot!FH26</f>
        <v>Salvador</v>
      </c>
      <c r="M57" s="64">
        <f>GETPIVOTDATA("3.3 EXISTÊNCIA DE MOBILIÁRIO URBANO E PRAÇAS",Pivot!$FH$5,"CIDADE DA AVALIAÇÃO",L57)</f>
        <v>3.3157894736842106</v>
      </c>
      <c r="O57" s="67" t="str">
        <f>Pivot!FO26</f>
        <v>Cuiabá</v>
      </c>
      <c r="P57" s="64">
        <f>GETPIVOTDATA("3.4 ARBORIZAÇÃO E PAISAGISMO",Pivot!$FO$5,"CIDADE DA AVALIAÇÃO",O57)</f>
        <v>3.7391304347826089</v>
      </c>
      <c r="R57" s="67" t="str">
        <f>Pivot!FV26</f>
        <v>Palmas</v>
      </c>
      <c r="S57" s="64">
        <f>GETPIVOTDATA("SEGURANÇA",Pivot!$FV$5,"CIDADE DA AVALIAÇÃO",R57)</f>
        <v>5.541666666666667</v>
      </c>
    </row>
    <row r="58" spans="1:19" x14ac:dyDescent="0.15">
      <c r="A58" s="79" t="s">
        <v>8469</v>
      </c>
      <c r="C58" s="67" t="str">
        <f>Pivot!EM27</f>
        <v>Florianópolis</v>
      </c>
      <c r="D58" s="64">
        <f>GETPIVOTDATA("2.3 MAPAS E PLACAS DE ORIENTAÇÃO",Pivot!$EM$5,"CIDADE DA AVALIAÇÃO",C58)</f>
        <v>0.65</v>
      </c>
      <c r="F58" s="67" t="str">
        <f>Pivot!ET27</f>
        <v>Rio Branco</v>
      </c>
      <c r="G58" s="64">
        <f>GETPIVOTDATA("3.1 RUÍDO URBANO",Pivot!$ET$5,"CIDADE DA AVALIAÇÃO",F58)</f>
        <v>5.117647058823529</v>
      </c>
      <c r="I58" s="67" t="str">
        <f>Pivot!FA27</f>
        <v>Palmas</v>
      </c>
      <c r="J58" s="64">
        <f>GETPIVOTDATA("3.2 POLUIÇÃO ATMOSFÉRICA",Pivot!$FA$5,"CIDADE DA AVALIAÇÃO",I58)</f>
        <v>5.541666666666667</v>
      </c>
      <c r="L58" s="67" t="str">
        <f>Pivot!FH27</f>
        <v>Curitiba</v>
      </c>
      <c r="M58" s="64">
        <f>GETPIVOTDATA("3.3 EXISTÊNCIA DE MOBILIÁRIO URBANO E PRAÇAS",Pivot!$FH$5,"CIDADE DA AVALIAÇÃO",L58)</f>
        <v>3.0681818181818183</v>
      </c>
      <c r="O58" s="67" t="str">
        <f>Pivot!FO27</f>
        <v>São Luís</v>
      </c>
      <c r="P58" s="64">
        <f>GETPIVOTDATA("3.4 ARBORIZAÇÃO E PAISAGISMO",Pivot!$FO$5,"CIDADE DA AVALIAÇÃO",O58)</f>
        <v>3.6206896551724137</v>
      </c>
      <c r="R58" s="67" t="str">
        <f>Pivot!FV27</f>
        <v>Cuiabá</v>
      </c>
      <c r="S58" s="64">
        <f>GETPIVOTDATA("SEGURANÇA",Pivot!$FV$5,"CIDADE DA AVALIAÇÃO",R58)</f>
        <v>5.4565217391304346</v>
      </c>
    </row>
    <row r="59" spans="1:19" x14ac:dyDescent="0.15">
      <c r="A59" s="79" t="s">
        <v>8470</v>
      </c>
      <c r="C59" s="67" t="str">
        <f>Pivot!EM28</f>
        <v>Cuiabá</v>
      </c>
      <c r="D59" s="64">
        <f>GETPIVOTDATA("2.3 MAPAS E PLACAS DE ORIENTAÇÃO",Pivot!$EM$5,"CIDADE DA AVALIAÇÃO",C59)</f>
        <v>0.36956521739130432</v>
      </c>
      <c r="F59" s="67" t="str">
        <f>Pivot!ET28</f>
        <v>Fortaleza</v>
      </c>
      <c r="G59" s="64">
        <f>GETPIVOTDATA("3.1 RUÍDO URBANO",Pivot!$ET$5,"CIDADE DA AVALIAÇÃO",F59)</f>
        <v>4.4838709677419351</v>
      </c>
      <c r="I59" s="67" t="str">
        <f>Pivot!FA28</f>
        <v>Fortaleza</v>
      </c>
      <c r="J59" s="64">
        <f>GETPIVOTDATA("3.2 POLUIÇÃO ATMOSFÉRICA",Pivot!$FA$5,"CIDADE DA AVALIAÇÃO",I59)</f>
        <v>5.32258064516129</v>
      </c>
      <c r="L59" s="67" t="str">
        <f>Pivot!FH28</f>
        <v>Fortaleza</v>
      </c>
      <c r="M59" s="64">
        <f>GETPIVOTDATA("3.3 EXISTÊNCIA DE MOBILIÁRIO URBANO E PRAÇAS",Pivot!$FH$5,"CIDADE DA AVALIAÇÃO",L59)</f>
        <v>2.903225806451613</v>
      </c>
      <c r="O59" s="67" t="str">
        <f>Pivot!FO28</f>
        <v>Manaus</v>
      </c>
      <c r="P59" s="64">
        <f>GETPIVOTDATA("3.4 ARBORIZAÇÃO E PAISAGISMO",Pivot!$FO$5,"CIDADE DA AVALIAÇÃO",O59)</f>
        <v>3.5714285714285716</v>
      </c>
      <c r="R59" s="67" t="str">
        <f>Pivot!FV28</f>
        <v>Salvador</v>
      </c>
      <c r="S59" s="64">
        <f>GETPIVOTDATA("SEGURANÇA",Pivot!$FV$5,"CIDADE DA AVALIAÇÃO",R59)</f>
        <v>5.4210526315789478</v>
      </c>
    </row>
    <row r="60" spans="1:19" x14ac:dyDescent="0.15">
      <c r="A60" s="79" t="s">
        <v>8471</v>
      </c>
      <c r="C60" s="67" t="str">
        <f>Pivot!EM29</f>
        <v>Campo Grande</v>
      </c>
      <c r="D60" s="64">
        <f>GETPIVOTDATA("2.3 MAPAS E PLACAS DE ORIENTAÇÃO",Pivot!$EM$5,"CIDADE DA AVALIAÇÃO",C60)</f>
        <v>0.28125</v>
      </c>
      <c r="F60" s="67" t="str">
        <f>Pivot!ET29</f>
        <v>Belém</v>
      </c>
      <c r="G60" s="64">
        <f>GETPIVOTDATA("3.1 RUÍDO URBANO",Pivot!$ET$5,"CIDADE DA AVALIAÇÃO",F60)</f>
        <v>4.4594594594594597</v>
      </c>
      <c r="I60" s="67" t="str">
        <f>Pivot!FA29</f>
        <v>Aracaju</v>
      </c>
      <c r="J60" s="64">
        <f>GETPIVOTDATA("3.2 POLUIÇÃO ATMOSFÉRICA",Pivot!$FA$5,"CIDADE DA AVALIAÇÃO",I60)</f>
        <v>5.1842105263157894</v>
      </c>
      <c r="L60" s="67" t="str">
        <f>Pivot!FH29</f>
        <v>Cuiabá</v>
      </c>
      <c r="M60" s="64">
        <f>GETPIVOTDATA("3.3 EXISTÊNCIA DE MOBILIÁRIO URBANO E PRAÇAS",Pivot!$FH$5,"CIDADE DA AVALIAÇÃO",L60)</f>
        <v>2.6086956521739131</v>
      </c>
      <c r="O60" s="67" t="str">
        <f>Pivot!FO29</f>
        <v>Maceió</v>
      </c>
      <c r="P60" s="64">
        <f>GETPIVOTDATA("3.4 ARBORIZAÇÃO E PAISAGISMO",Pivot!$FO$5,"CIDADE DA AVALIAÇÃO",O60)</f>
        <v>3.3809523809523809</v>
      </c>
      <c r="R60" s="67" t="str">
        <f>Pivot!FV29</f>
        <v>Belo Horizonte</v>
      </c>
      <c r="S60" s="64">
        <f>GETPIVOTDATA("SEGURANÇA",Pivot!$FV$5,"CIDADE DA AVALIAÇÃO",R60)</f>
        <v>5.3181818181818183</v>
      </c>
    </row>
    <row r="61" spans="1:19" x14ac:dyDescent="0.15">
      <c r="A61" s="79" t="s">
        <v>8472</v>
      </c>
      <c r="C61" s="67" t="str">
        <f>Pivot!EM30</f>
        <v>Fortaleza</v>
      </c>
      <c r="D61" s="64">
        <f>GETPIVOTDATA("2.3 MAPAS E PLACAS DE ORIENTAÇÃO",Pivot!$EM$5,"CIDADE DA AVALIAÇÃO",C61)</f>
        <v>0.19354838709677419</v>
      </c>
      <c r="F61" s="67" t="str">
        <f>Pivot!ET30</f>
        <v>São Luís</v>
      </c>
      <c r="G61" s="64">
        <f>GETPIVOTDATA("3.1 RUÍDO URBANO",Pivot!$ET$5,"CIDADE DA AVALIAÇÃO",F61)</f>
        <v>4.4137931034482758</v>
      </c>
      <c r="I61" s="67" t="str">
        <f>Pivot!FA30</f>
        <v>Rio de Janeiro</v>
      </c>
      <c r="J61" s="64">
        <f>GETPIVOTDATA("3.2 POLUIÇÃO ATMOSFÉRICA",Pivot!$FA$5,"CIDADE DA AVALIAÇÃO",I61)</f>
        <v>5.1379310344827589</v>
      </c>
      <c r="L61" s="67" t="str">
        <f>Pivot!FH30</f>
        <v>Palmas</v>
      </c>
      <c r="M61" s="64">
        <f>GETPIVOTDATA("3.3 EXISTÊNCIA DE MOBILIÁRIO URBANO E PRAÇAS",Pivot!$FH$5,"CIDADE DA AVALIAÇÃO",L61)</f>
        <v>2.375</v>
      </c>
      <c r="O61" s="67" t="str">
        <f>Pivot!FO30</f>
        <v>Fortaleza</v>
      </c>
      <c r="P61" s="64">
        <f>GETPIVOTDATA("3.4 ARBORIZAÇÃO E PAISAGISMO",Pivot!$FO$5,"CIDADE DA AVALIAÇÃO",O61)</f>
        <v>3.2580645161290325</v>
      </c>
      <c r="R61" s="67" t="str">
        <f>Pivot!FV30</f>
        <v>São Luís</v>
      </c>
      <c r="S61" s="64">
        <f>GETPIVOTDATA("SEGURANÇA",Pivot!$FV$5,"CIDADE DA AVALIAÇÃO",R61)</f>
        <v>5.2413793103448274</v>
      </c>
    </row>
    <row r="62" spans="1:19" x14ac:dyDescent="0.15">
      <c r="A62" s="79" t="s">
        <v>8473</v>
      </c>
      <c r="C62" s="63" t="str">
        <f>Pivot!EM31</f>
        <v>Boa Vista</v>
      </c>
      <c r="D62" s="64">
        <f>GETPIVOTDATA("2.3 MAPAS E PLACAS DE ORIENTAÇÃO",Pivot!$EM$5,"CIDADE DA AVALIAÇÃO",C62)</f>
        <v>0</v>
      </c>
      <c r="F62" s="63" t="str">
        <f>Pivot!ET31</f>
        <v>Cuiabá</v>
      </c>
      <c r="G62" s="64">
        <f>GETPIVOTDATA("3.1 RUÍDO URBANO",Pivot!$ET$5,"CIDADE DA AVALIAÇÃO",F62)</f>
        <v>4.4130434782608692</v>
      </c>
      <c r="I62" s="63" t="str">
        <f>Pivot!FA31</f>
        <v>Belo Horizonte</v>
      </c>
      <c r="J62" s="64">
        <f>GETPIVOTDATA("3.2 POLUIÇÃO ATMOSFÉRICA",Pivot!$FA$5,"CIDADE DA AVALIAÇÃO",I62)</f>
        <v>4.6818181818181817</v>
      </c>
      <c r="L62" s="63" t="str">
        <f>Pivot!FH31</f>
        <v>Porto Velho</v>
      </c>
      <c r="M62" s="64">
        <f>GETPIVOTDATA("3.3 EXISTÊNCIA DE MOBILIÁRIO URBANO E PRAÇAS",Pivot!$FH$5,"CIDADE DA AVALIAÇÃO",L62)</f>
        <v>2.152542372881356</v>
      </c>
      <c r="O62" s="63" t="str">
        <f>Pivot!FO31</f>
        <v>Porto Velho</v>
      </c>
      <c r="P62" s="64">
        <f>GETPIVOTDATA("3.4 ARBORIZAÇÃO E PAISAGISMO",Pivot!$FO$5,"CIDADE DA AVALIAÇÃO",O62)</f>
        <v>3.0847457627118646</v>
      </c>
      <c r="R62" s="63" t="str">
        <f>Pivot!FV31</f>
        <v>Fortaleza</v>
      </c>
      <c r="S62" s="64">
        <f>GETPIVOTDATA("SEGURANÇA",Pivot!$FV$5,"CIDADE DA AVALIAÇÃO",R62)</f>
        <v>3.5806451612903225</v>
      </c>
    </row>
    <row r="63" spans="1:19" x14ac:dyDescent="0.15">
      <c r="A63" s="80" t="s">
        <v>8474</v>
      </c>
      <c r="C63" s="63" t="str">
        <f>Pivot!EM32</f>
        <v>Macapá</v>
      </c>
      <c r="D63" s="64">
        <f>GETPIVOTDATA("2.3 MAPAS E PLACAS DE ORIENTAÇÃO",Pivot!$EM$5,"CIDADE DA AVALIAÇÃO",C63)</f>
        <v>0</v>
      </c>
      <c r="F63" s="63" t="str">
        <f>Pivot!ET32</f>
        <v>Belo Horizonte</v>
      </c>
      <c r="G63" s="64">
        <f>GETPIVOTDATA("3.1 RUÍDO URBANO",Pivot!$ET$5,"CIDADE DA AVALIAÇÃO",F63)</f>
        <v>1.4090909090909092</v>
      </c>
      <c r="I63" s="63" t="str">
        <f>Pivot!FA32</f>
        <v>Belém</v>
      </c>
      <c r="J63" s="64">
        <f>GETPIVOTDATA("3.2 POLUIÇÃO ATMOSFÉRICA",Pivot!$FA$5,"CIDADE DA AVALIAÇÃO",I63)</f>
        <v>4.0810810810810807</v>
      </c>
      <c r="L63" s="63" t="str">
        <f>Pivot!FH32</f>
        <v>Belém</v>
      </c>
      <c r="M63" s="64">
        <f>GETPIVOTDATA("3.3 EXISTÊNCIA DE MOBILIÁRIO URBANO E PRAÇAS",Pivot!$FH$5,"CIDADE DA AVALIAÇÃO",L63)</f>
        <v>1.7567567567567568</v>
      </c>
      <c r="O63" s="63" t="str">
        <f>Pivot!FO32</f>
        <v>Rio Branco</v>
      </c>
      <c r="P63" s="64">
        <f>GETPIVOTDATA("3.4 ARBORIZAÇÃO E PAISAGISMO",Pivot!$FO$5,"CIDADE DA AVALIAÇÃO",O63)</f>
        <v>2.7058823529411766</v>
      </c>
      <c r="R63" s="63" t="str">
        <f>Pivot!FV32</f>
        <v>Belém</v>
      </c>
      <c r="S63" s="64">
        <f>GETPIVOTDATA("SEGURANÇA",Pivot!$FV$5,"CIDADE DA AVALIAÇÃO",R63)</f>
        <v>3.5135135135135136</v>
      </c>
    </row>
    <row r="64" spans="1:19" x14ac:dyDescent="0.15">
      <c r="C64" s="75" t="s">
        <v>8430</v>
      </c>
      <c r="D64" s="76">
        <f>GETPIVOTDATA("2.3 MAPAS E PLACAS DE ORIENTAÇÃO",Pivot!$EM$5)</f>
        <v>1.9161676646706587</v>
      </c>
      <c r="F64" s="75" t="s">
        <v>8430</v>
      </c>
      <c r="G64" s="76">
        <f>GETPIVOTDATA("3.1 RUÍDO URBANO",Pivot!$ET$5)</f>
        <v>6.1544910179640722</v>
      </c>
      <c r="I64" s="75" t="s">
        <v>8430</v>
      </c>
      <c r="J64" s="76">
        <f>GETPIVOTDATA("3.2 POLUIÇÃO ATMOSFÉRICA",Pivot!$FA$5)</f>
        <v>6.3149700598802392</v>
      </c>
      <c r="L64" s="75" t="s">
        <v>8430</v>
      </c>
      <c r="M64" s="76">
        <f>GETPIVOTDATA("3.3 EXISTÊNCIA DE MOBILIÁRIO URBANO E PRAÇAS",Pivot!$FH$5)</f>
        <v>3.7976047904191619</v>
      </c>
      <c r="O64" s="75" t="s">
        <v>8430</v>
      </c>
      <c r="P64" s="76">
        <f>GETPIVOTDATA("3.4 ARBORIZAÇÃO E PAISAGISMO",Pivot!$FO$5)</f>
        <v>4.7293413173652699</v>
      </c>
      <c r="R64" s="75" t="s">
        <v>8430</v>
      </c>
      <c r="S64" s="76">
        <f>GETPIVOTDATA("SEGURANÇA",Pivot!$FV$5)</f>
        <v>6.1257485029940124</v>
      </c>
    </row>
  </sheetData>
  <mergeCells count="13">
    <mergeCell ref="R4:S4"/>
    <mergeCell ref="U4:V4"/>
    <mergeCell ref="C35:D35"/>
    <mergeCell ref="F35:G35"/>
    <mergeCell ref="I35:J35"/>
    <mergeCell ref="L35:M35"/>
    <mergeCell ref="O35:P35"/>
    <mergeCell ref="R35:S35"/>
    <mergeCell ref="C4:D4"/>
    <mergeCell ref="F4:G4"/>
    <mergeCell ref="I4:J4"/>
    <mergeCell ref="L4:M4"/>
    <mergeCell ref="O4:P4"/>
  </mergeCells>
  <pageMargins left="0.511811024" right="0.511811024" top="0.78740157499999996" bottom="0.78740157499999996" header="0.31496062000000002" footer="0.31496062000000002"/>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EC1456B-21D6-4AAE-8A38-EB3EE2F2988D}">
          <x14:formula1>
            <xm:f>'Resultado geral - Qualitativo'!$B$7:$B$33</xm:f>
          </x14:formula1>
          <xm:sqref>F2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D3D47"/>
  </sheetPr>
  <dimension ref="B2:V34"/>
  <sheetViews>
    <sheetView showGridLines="0" zoomScale="80" zoomScaleNormal="80" workbookViewId="0"/>
  </sheetViews>
  <sheetFormatPr baseColWidth="10" defaultColWidth="8.83203125" defaultRowHeight="13" x14ac:dyDescent="0.15"/>
  <cols>
    <col min="1" max="1" width="3.33203125" customWidth="1"/>
    <col min="2" max="2" width="18.83203125" customWidth="1"/>
    <col min="3" max="10" width="7.6640625" customWidth="1"/>
    <col min="11" max="11" width="4" customWidth="1"/>
    <col min="12" max="12" width="18.83203125" customWidth="1"/>
    <col min="13" max="16" width="7.6640625" customWidth="1"/>
    <col min="17" max="17" width="4" customWidth="1"/>
    <col min="18" max="18" width="18.83203125" customWidth="1"/>
    <col min="19" max="22" width="7.6640625" customWidth="1"/>
  </cols>
  <sheetData>
    <row r="2" spans="2:22" ht="18" x14ac:dyDescent="0.2">
      <c r="B2" s="125" t="s">
        <v>8400</v>
      </c>
      <c r="C2" s="126"/>
      <c r="D2" s="126"/>
      <c r="E2" s="126"/>
      <c r="F2" s="126"/>
      <c r="G2" s="126"/>
      <c r="H2" s="126"/>
      <c r="I2" s="126"/>
      <c r="J2" s="126"/>
      <c r="K2" s="126"/>
      <c r="L2" s="125"/>
      <c r="M2" s="126"/>
      <c r="N2" s="126"/>
      <c r="O2" s="126"/>
      <c r="P2" s="126"/>
      <c r="Q2" s="126"/>
      <c r="R2" s="125"/>
      <c r="S2" s="126"/>
      <c r="T2" s="126"/>
      <c r="U2" s="126"/>
      <c r="V2" s="126"/>
    </row>
    <row r="4" spans="2:22" x14ac:dyDescent="0.15">
      <c r="B4" s="148" t="s">
        <v>8513</v>
      </c>
      <c r="C4" s="148"/>
      <c r="D4" s="148"/>
      <c r="E4" s="148"/>
      <c r="F4" s="148"/>
      <c r="G4" s="148"/>
      <c r="H4" s="148"/>
      <c r="I4" s="148"/>
      <c r="J4" s="148"/>
      <c r="K4" s="52"/>
      <c r="L4" s="148" t="s">
        <v>8517</v>
      </c>
      <c r="M4" s="148"/>
      <c r="N4" s="148"/>
      <c r="O4" s="148"/>
      <c r="P4" s="148"/>
      <c r="Q4" s="52"/>
      <c r="R4" s="148" t="s">
        <v>8518</v>
      </c>
      <c r="S4" s="148"/>
      <c r="T4" s="148"/>
      <c r="U4" s="148"/>
      <c r="V4" s="148"/>
    </row>
    <row r="5" spans="2:22" x14ac:dyDescent="0.15">
      <c r="B5" s="153" t="s">
        <v>8393</v>
      </c>
      <c r="C5" s="152" t="s">
        <v>8511</v>
      </c>
      <c r="D5" s="152"/>
      <c r="E5" s="152"/>
      <c r="F5" s="152"/>
      <c r="G5" s="152" t="s">
        <v>8512</v>
      </c>
      <c r="H5" s="152"/>
      <c r="I5" s="152"/>
      <c r="J5" s="152"/>
      <c r="K5" s="52"/>
      <c r="L5" s="74" t="s">
        <v>8393</v>
      </c>
      <c r="M5" s="62" t="s">
        <v>8448</v>
      </c>
      <c r="N5" s="62" t="s">
        <v>8514</v>
      </c>
      <c r="O5" s="62" t="s">
        <v>8515</v>
      </c>
      <c r="P5" s="62" t="s">
        <v>8516</v>
      </c>
      <c r="Q5" s="52"/>
      <c r="R5" s="74" t="s">
        <v>8393</v>
      </c>
      <c r="S5" s="62" t="s">
        <v>8448</v>
      </c>
      <c r="T5" s="62" t="s">
        <v>8514</v>
      </c>
      <c r="U5" s="62" t="s">
        <v>8515</v>
      </c>
      <c r="V5" s="62" t="s">
        <v>8516</v>
      </c>
    </row>
    <row r="6" spans="2:22" x14ac:dyDescent="0.15">
      <c r="B6" s="153"/>
      <c r="C6" s="62" t="s">
        <v>8448</v>
      </c>
      <c r="D6" s="62" t="s">
        <v>8514</v>
      </c>
      <c r="E6" s="62" t="s">
        <v>8515</v>
      </c>
      <c r="F6" s="62" t="s">
        <v>8516</v>
      </c>
      <c r="G6" s="62" t="s">
        <v>8448</v>
      </c>
      <c r="H6" s="62" t="s">
        <v>8514</v>
      </c>
      <c r="I6" s="62" t="s">
        <v>8515</v>
      </c>
      <c r="J6" s="62" t="s">
        <v>8516</v>
      </c>
      <c r="K6" s="52"/>
      <c r="L6" s="63" t="str">
        <f>Pivot!HI6</f>
        <v>Aracaju</v>
      </c>
      <c r="M6" s="64">
        <f>GETPIVOTDATA("NÍVEL MÉDIO DE RUÍDO AFERIDO (em dB)",Pivot!$HI$5,"CIDADE DA AVALIAÇÃO",$L6)</f>
        <v>67.351351351351354</v>
      </c>
      <c r="N6" s="64">
        <f>GETPIVOTDATA("NÍVEL MÉDIO DE RUÍDO AFERIDO (em dB)",Pivot!$HW$5,"CIDADE DA AVALIAÇÃO",$L6)</f>
        <v>84</v>
      </c>
      <c r="O6" s="64">
        <f>GETPIVOTDATA("NÍVEL MÉDIO DE RUÍDO AFERIDO (em dB)",Pivot!$ID$5,"CIDADE DA AVALIAÇÃO",$L6)</f>
        <v>44</v>
      </c>
      <c r="P6" s="65">
        <f>GETPIVOTDATA("NÍVEL MÉDIO DE RUÍDO AFERIDO (em dB)",Pivot!$HP$5,"CIDADE DA AVALIAÇÃO",$L6)</f>
        <v>37</v>
      </c>
      <c r="Q6" s="52"/>
      <c r="R6" s="63" t="str">
        <f>Pivot!IK6</f>
        <v>Aracaju</v>
      </c>
      <c r="S6" s="64">
        <f>GETPIVOTDATA("Quantas árvores tem no trecho avaliado",Pivot!$IK$5,"CIDADE DA AVALIAÇÃO",R6)</f>
        <v>17.588235294117649</v>
      </c>
      <c r="T6" s="65">
        <f>GETPIVOTDATA("Quantas árvores tem no trecho avaliado",Pivot!$IY$5,"CIDADE DA AVALIAÇÃO",R6)</f>
        <v>60</v>
      </c>
      <c r="U6" s="65">
        <f>GETPIVOTDATA("Quantas árvores tem no trecho avaliado",Pivot!$JF$5,"CIDADE DA AVALIAÇÃO",R6)</f>
        <v>0</v>
      </c>
      <c r="V6" s="65">
        <f>GETPIVOTDATA("Quantas árvores tem no trecho avaliado",Pivot!$IR$5,"CIDADE DA AVALIAÇÃO",R6)</f>
        <v>17</v>
      </c>
    </row>
    <row r="7" spans="2:22" x14ac:dyDescent="0.15">
      <c r="B7" s="63" t="str">
        <f>Pivot!GC6</f>
        <v>Aracaju</v>
      </c>
      <c r="C7" s="64">
        <f>GETPIVOTDATA("Média de LARGURA TOTAL (em metros)",Pivot!$GC$5,"CIDADE DA AVALIAÇÃO",$B7)</f>
        <v>3.2705263157894739</v>
      </c>
      <c r="D7" s="64">
        <f>GETPIVOTDATA("Máx. de LARGURA TOTAL (em metros)",Pivot!$GS$5,"CIDADE DA AVALIAÇÃO",$B7)</f>
        <v>10</v>
      </c>
      <c r="E7" s="64">
        <f>GETPIVOTDATA("Mín. de LARGURA TOTAL (em metros)",Pivot!$HA$5,"CIDADE DA AVALIAÇÃO",$B7)</f>
        <v>1.45</v>
      </c>
      <c r="F7" s="65">
        <f>GETPIVOTDATA("Contagem de LARGURA TOTAL (em metros)",Pivot!$GK$5,"CIDADE DA AVALIAÇÃO",$B7)</f>
        <v>38</v>
      </c>
      <c r="G7" s="64">
        <f>GETPIVOTDATA("Média de FAIXA LIVRE (em metros)",Pivot!$GC$5,"CIDADE DA AVALIAÇÃO",$B7)</f>
        <v>1.7202857142857144</v>
      </c>
      <c r="H7" s="64">
        <f>GETPIVOTDATA("Máx. de FAIXA LIVRE (em metros)",Pivot!$GS$5,"CIDADE DA AVALIAÇÃO",$B7)</f>
        <v>3.5</v>
      </c>
      <c r="I7" s="64">
        <f>GETPIVOTDATA("Mín. de FAIXA LIVRE (em metros)",Pivot!$HA$5,"CIDADE DA AVALIAÇÃO",$B7)</f>
        <v>0.5</v>
      </c>
      <c r="J7" s="66">
        <f>GETPIVOTDATA("Contagem de FAIXA LIVRE (em metros)",Pivot!$GK$5,"CIDADE DA AVALIAÇÃO",$B7)</f>
        <v>35</v>
      </c>
      <c r="K7" s="52"/>
      <c r="L7" s="63" t="str">
        <f>Pivot!HI7</f>
        <v>Belém</v>
      </c>
      <c r="M7" s="64">
        <f>GETPIVOTDATA("NÍVEL MÉDIO DE RUÍDO AFERIDO (em dB)",Pivot!$HI$5,"CIDADE DA AVALIAÇÃO",$L7)</f>
        <v>70.513750000000002</v>
      </c>
      <c r="N7" s="64">
        <f>GETPIVOTDATA("NÍVEL MÉDIO DE RUÍDO AFERIDO (em dB)",Pivot!$HW$5,"CIDADE DA AVALIAÇÃO",$L7)</f>
        <v>77</v>
      </c>
      <c r="O7" s="64">
        <f>GETPIVOTDATA("NÍVEL MÉDIO DE RUÍDO AFERIDO (em dB)",Pivot!$ID$5,"CIDADE DA AVALIAÇÃO",$L7)</f>
        <v>62</v>
      </c>
      <c r="P7" s="65">
        <f>GETPIVOTDATA("NÍVEL MÉDIO DE RUÍDO AFERIDO (em dB)",Pivot!$HP$5,"CIDADE DA AVALIAÇÃO",$L7)</f>
        <v>24</v>
      </c>
      <c r="Q7" s="52"/>
      <c r="R7" s="63" t="str">
        <f>Pivot!IK7</f>
        <v>Belém</v>
      </c>
      <c r="S7" s="64">
        <f>GETPIVOTDATA("Quantas árvores tem no trecho avaliado",Pivot!$IK$5,"CIDADE DA AVALIAÇÃO",R7)</f>
        <v>5.2727272727272725</v>
      </c>
      <c r="T7" s="65">
        <f>GETPIVOTDATA("Quantas árvores tem no trecho avaliado",Pivot!$IY$5,"CIDADE DA AVALIAÇÃO",R7)</f>
        <v>23</v>
      </c>
      <c r="U7" s="65">
        <f>GETPIVOTDATA("Quantas árvores tem no trecho avaliado",Pivot!$JF$5,"CIDADE DA AVALIAÇÃO",R7)</f>
        <v>0</v>
      </c>
      <c r="V7" s="65">
        <f>GETPIVOTDATA("Quantas árvores tem no trecho avaliado",Pivot!$IR$5,"CIDADE DA AVALIAÇÃO",R7)</f>
        <v>35</v>
      </c>
    </row>
    <row r="8" spans="2:22" x14ac:dyDescent="0.15">
      <c r="B8" s="63" t="str">
        <f>Pivot!GC7</f>
        <v>Belém</v>
      </c>
      <c r="C8" s="64">
        <f>GETPIVOTDATA("Média de LARGURA TOTAL (em metros)",Pivot!$GC$5,"CIDADE DA AVALIAÇÃO",$B8)</f>
        <v>3.9835135135135133</v>
      </c>
      <c r="D8" s="64">
        <f>GETPIVOTDATA("Máx. de LARGURA TOTAL (em metros)",Pivot!$GS$5,"CIDADE DA AVALIAÇÃO",$B8)</f>
        <v>8.23</v>
      </c>
      <c r="E8" s="64">
        <f>GETPIVOTDATA("Mín. de LARGURA TOTAL (em metros)",Pivot!$HA$5,"CIDADE DA AVALIAÇÃO",$B8)</f>
        <v>1.3</v>
      </c>
      <c r="F8" s="65">
        <f>GETPIVOTDATA("Contagem de LARGURA TOTAL (em metros)",Pivot!$GK$5,"CIDADE DA AVALIAÇÃO",$B8)</f>
        <v>37</v>
      </c>
      <c r="G8" s="64">
        <f>GETPIVOTDATA("Média de FAIXA LIVRE (em metros)",Pivot!$GC$5,"CIDADE DA AVALIAÇÃO",$B8)</f>
        <v>2.527333333333333</v>
      </c>
      <c r="H8" s="64">
        <f>GETPIVOTDATA("Máx. de FAIXA LIVRE (em metros)",Pivot!$GS$5,"CIDADE DA AVALIAÇÃO",$B8)</f>
        <v>4.9000000000000004</v>
      </c>
      <c r="I8" s="64">
        <f>GETPIVOTDATA("Mín. de FAIXA LIVRE (em metros)",Pivot!$HA$5,"CIDADE DA AVALIAÇÃO",$B8)</f>
        <v>0.85</v>
      </c>
      <c r="J8" s="66">
        <f>GETPIVOTDATA("Contagem de FAIXA LIVRE (em metros)",Pivot!$GK$5,"CIDADE DA AVALIAÇÃO",$B8)</f>
        <v>30</v>
      </c>
      <c r="K8" s="52"/>
      <c r="L8" s="63" t="str">
        <f>Pivot!HI8</f>
        <v>Belo Horizonte</v>
      </c>
      <c r="M8" s="64">
        <f>GETPIVOTDATA("NÍVEL MÉDIO DE RUÍDO AFERIDO (em dB)",Pivot!$HI$5,"CIDADE DA AVALIAÇÃO",$L8)</f>
        <v>85.78947368421052</v>
      </c>
      <c r="N8" s="64">
        <f>GETPIVOTDATA("NÍVEL MÉDIO DE RUÍDO AFERIDO (em dB)",Pivot!$HW$5,"CIDADE DA AVALIAÇÃO",$L8)</f>
        <v>93</v>
      </c>
      <c r="O8" s="64">
        <f>GETPIVOTDATA("NÍVEL MÉDIO DE RUÍDO AFERIDO (em dB)",Pivot!$ID$5,"CIDADE DA AVALIAÇÃO",$L8)</f>
        <v>48</v>
      </c>
      <c r="P8" s="65">
        <f>GETPIVOTDATA("NÍVEL MÉDIO DE RUÍDO AFERIDO (em dB)",Pivot!$HP$5,"CIDADE DA AVALIAÇÃO",$L8)</f>
        <v>19</v>
      </c>
      <c r="Q8" s="52"/>
      <c r="R8" s="67" t="str">
        <f>Pivot!IK8</f>
        <v>Belo Horizonte</v>
      </c>
      <c r="S8" s="68">
        <f>GETPIVOTDATA("Quantas árvores tem no trecho avaliado",Pivot!$IK$5,"CIDADE DA AVALIAÇÃO",R8)</f>
        <v>227.63636363636363</v>
      </c>
      <c r="T8" s="69">
        <f>GETPIVOTDATA("Quantas árvores tem no trecho avaliado",Pivot!$IY$5,"CIDADE DA AVALIAÇÃO",R8)</f>
        <v>4500</v>
      </c>
      <c r="U8" s="69">
        <f>GETPIVOTDATA("Quantas árvores tem no trecho avaliado",Pivot!$JF$5,"CIDADE DA AVALIAÇÃO",R8)</f>
        <v>4</v>
      </c>
      <c r="V8" s="69">
        <f>GETPIVOTDATA("Quantas árvores tem no trecho avaliado",Pivot!$IR$5,"CIDADE DA AVALIAÇÃO",R8)</f>
        <v>22</v>
      </c>
    </row>
    <row r="9" spans="2:22" x14ac:dyDescent="0.15">
      <c r="B9" s="63" t="str">
        <f>Pivot!GC8</f>
        <v>Belo Horizonte</v>
      </c>
      <c r="C9" s="64">
        <f>GETPIVOTDATA("Média de LARGURA TOTAL (em metros)",Pivot!$GC$5,"CIDADE DA AVALIAÇÃO",$B9)</f>
        <v>6.831818181818182</v>
      </c>
      <c r="D9" s="64">
        <f>GETPIVOTDATA("Máx. de LARGURA TOTAL (em metros)",Pivot!$GS$5,"CIDADE DA AVALIAÇÃO",$B9)</f>
        <v>8</v>
      </c>
      <c r="E9" s="64">
        <f>GETPIVOTDATA("Mín. de LARGURA TOTAL (em metros)",Pivot!$HA$5,"CIDADE DA AVALIAÇÃO",$B9)</f>
        <v>3.5</v>
      </c>
      <c r="F9" s="65">
        <f>GETPIVOTDATA("Contagem de LARGURA TOTAL (em metros)",Pivot!$GK$5,"CIDADE DA AVALIAÇÃO",$B9)</f>
        <v>22</v>
      </c>
      <c r="G9" s="64">
        <f>GETPIVOTDATA("Média de FAIXA LIVRE (em metros)",Pivot!$GC$5,"CIDADE DA AVALIAÇÃO",$B9)</f>
        <v>4.7181818181818178</v>
      </c>
      <c r="H9" s="64">
        <f>GETPIVOTDATA("Máx. de FAIXA LIVRE (em metros)",Pivot!$GS$5,"CIDADE DA AVALIAÇÃO",$B9)</f>
        <v>6</v>
      </c>
      <c r="I9" s="64">
        <f>GETPIVOTDATA("Mín. de FAIXA LIVRE (em metros)",Pivot!$HA$5,"CIDADE DA AVALIAÇÃO",$B9)</f>
        <v>2</v>
      </c>
      <c r="J9" s="66">
        <f>GETPIVOTDATA("Contagem de FAIXA LIVRE (em metros)",Pivot!$GK$5,"CIDADE DA AVALIAÇÃO",$B9)</f>
        <v>22</v>
      </c>
      <c r="K9" s="52"/>
      <c r="L9" s="63" t="str">
        <f>Pivot!HI9</f>
        <v>Boa Vista</v>
      </c>
      <c r="M9" s="64">
        <f>GETPIVOTDATA("NÍVEL MÉDIO DE RUÍDO AFERIDO (em dB)",Pivot!$HI$5,"CIDADE DA AVALIAÇÃO",$L9)</f>
        <v>0</v>
      </c>
      <c r="N9" s="64">
        <f>GETPIVOTDATA("NÍVEL MÉDIO DE RUÍDO AFERIDO (em dB)",Pivot!$HW$5,"CIDADE DA AVALIAÇÃO",$L9)</f>
        <v>0</v>
      </c>
      <c r="O9" s="64">
        <f>GETPIVOTDATA("NÍVEL MÉDIO DE RUÍDO AFERIDO (em dB)",Pivot!$ID$5,"CIDADE DA AVALIAÇÃO",$L9)</f>
        <v>0</v>
      </c>
      <c r="P9" s="65">
        <f>GETPIVOTDATA("NÍVEL MÉDIO DE RUÍDO AFERIDO (em dB)",Pivot!$HP$5,"CIDADE DA AVALIAÇÃO",$L9)</f>
        <v>0</v>
      </c>
      <c r="Q9" s="52"/>
      <c r="R9" s="67" t="str">
        <f>Pivot!IK9</f>
        <v>Boa Vista</v>
      </c>
      <c r="S9" s="68">
        <f>GETPIVOTDATA("Quantas árvores tem no trecho avaliado",Pivot!$IK$5,"CIDADE DA AVALIAÇÃO",R9)</f>
        <v>0</v>
      </c>
      <c r="T9" s="69">
        <f>GETPIVOTDATA("Quantas árvores tem no trecho avaliado",Pivot!$IY$5,"CIDADE DA AVALIAÇÃO",R9)</f>
        <v>0</v>
      </c>
      <c r="U9" s="69">
        <f>GETPIVOTDATA("Quantas árvores tem no trecho avaliado",Pivot!$JF$5,"CIDADE DA AVALIAÇÃO",R9)</f>
        <v>0</v>
      </c>
      <c r="V9" s="69">
        <f>GETPIVOTDATA("Quantas árvores tem no trecho avaliado",Pivot!$IR$5,"CIDADE DA AVALIAÇÃO",R9)</f>
        <v>0</v>
      </c>
    </row>
    <row r="10" spans="2:22" x14ac:dyDescent="0.15">
      <c r="B10" s="63" t="str">
        <f>Pivot!GC9</f>
        <v>Boa Vista</v>
      </c>
      <c r="C10" s="64">
        <f>GETPIVOTDATA("Média de LARGURA TOTAL (em metros)",Pivot!$GC$5,"CIDADE DA AVALIAÇÃO",$B10)</f>
        <v>2.6</v>
      </c>
      <c r="D10" s="64">
        <f>GETPIVOTDATA("Máx. de LARGURA TOTAL (em metros)",Pivot!$GS$5,"CIDADE DA AVALIAÇÃO",$B10)</f>
        <v>2.6</v>
      </c>
      <c r="E10" s="64">
        <f>GETPIVOTDATA("Mín. de LARGURA TOTAL (em metros)",Pivot!$HA$5,"CIDADE DA AVALIAÇÃO",$B10)</f>
        <v>2.6</v>
      </c>
      <c r="F10" s="65">
        <f>GETPIVOTDATA("Contagem de LARGURA TOTAL (em metros)",Pivot!$GK$5,"CIDADE DA AVALIAÇÃO",$B10)</f>
        <v>3</v>
      </c>
      <c r="G10" s="64">
        <f>GETPIVOTDATA("Média de FAIXA LIVRE (em metros)",Pivot!$GC$5,"CIDADE DA AVALIAÇÃO",$B10)</f>
        <v>1.3</v>
      </c>
      <c r="H10" s="64">
        <f>GETPIVOTDATA("Máx. de FAIXA LIVRE (em metros)",Pivot!$GS$5,"CIDADE DA AVALIAÇÃO",$B10)</f>
        <v>1.5</v>
      </c>
      <c r="I10" s="64">
        <f>GETPIVOTDATA("Mín. de FAIXA LIVRE (em metros)",Pivot!$HA$5,"CIDADE DA AVALIAÇÃO",$B10)</f>
        <v>1.2</v>
      </c>
      <c r="J10" s="66">
        <f>GETPIVOTDATA("Contagem de FAIXA LIVRE (em metros)",Pivot!$GK$5,"CIDADE DA AVALIAÇÃO",$B10)</f>
        <v>3</v>
      </c>
      <c r="K10" s="52"/>
      <c r="L10" s="63" t="str">
        <f>Pivot!HI10</f>
        <v>Brasília</v>
      </c>
      <c r="M10" s="64">
        <f>GETPIVOTDATA("NÍVEL MÉDIO DE RUÍDO AFERIDO (em dB)",Pivot!$HI$5,"CIDADE DA AVALIAÇÃO",$L10)</f>
        <v>67.333333333333329</v>
      </c>
      <c r="N10" s="64">
        <f>GETPIVOTDATA("NÍVEL MÉDIO DE RUÍDO AFERIDO (em dB)",Pivot!$HW$5,"CIDADE DA AVALIAÇÃO",$L10)</f>
        <v>74</v>
      </c>
      <c r="O10" s="64">
        <f>GETPIVOTDATA("NÍVEL MÉDIO DE RUÍDO AFERIDO (em dB)",Pivot!$ID$5,"CIDADE DA AVALIAÇÃO",$L10)</f>
        <v>61</v>
      </c>
      <c r="P10" s="65">
        <f>GETPIVOTDATA("NÍVEL MÉDIO DE RUÍDO AFERIDO (em dB)",Pivot!$HP$5,"CIDADE DA AVALIAÇÃO",$L10)</f>
        <v>15</v>
      </c>
      <c r="Q10" s="52"/>
      <c r="R10" s="63" t="str">
        <f>Pivot!IK10</f>
        <v>Brasília</v>
      </c>
      <c r="S10" s="64">
        <f>GETPIVOTDATA("Quantas árvores tem no trecho avaliado",Pivot!$IK$5,"CIDADE DA AVALIAÇÃO",R10)</f>
        <v>4.1785714285714288</v>
      </c>
      <c r="T10" s="65">
        <f>GETPIVOTDATA("Quantas árvores tem no trecho avaliado",Pivot!$IY$5,"CIDADE DA AVALIAÇÃO",R10)</f>
        <v>20</v>
      </c>
      <c r="U10" s="65">
        <f>GETPIVOTDATA("Quantas árvores tem no trecho avaliado",Pivot!$JF$5,"CIDADE DA AVALIAÇÃO",R10)</f>
        <v>0</v>
      </c>
      <c r="V10" s="65">
        <f>GETPIVOTDATA("Quantas árvores tem no trecho avaliado",Pivot!$IR$5,"CIDADE DA AVALIAÇÃO",R10)</f>
        <v>28</v>
      </c>
    </row>
    <row r="11" spans="2:22" x14ac:dyDescent="0.15">
      <c r="B11" s="63" t="str">
        <f>Pivot!GC10</f>
        <v>Brasília</v>
      </c>
      <c r="C11" s="64">
        <f>GETPIVOTDATA("Média de LARGURA TOTAL (em metros)",Pivot!$GC$5,"CIDADE DA AVALIAÇÃO",$B11)</f>
        <v>2.463953488372093</v>
      </c>
      <c r="D11" s="64">
        <f>GETPIVOTDATA("Máx. de LARGURA TOTAL (em metros)",Pivot!$GS$5,"CIDADE DA AVALIAÇÃO",$B11)</f>
        <v>6.1</v>
      </c>
      <c r="E11" s="64">
        <f>GETPIVOTDATA("Mín. de LARGURA TOTAL (em metros)",Pivot!$HA$5,"CIDADE DA AVALIAÇÃO",$B11)</f>
        <v>0</v>
      </c>
      <c r="F11" s="65">
        <f>GETPIVOTDATA("Contagem de LARGURA TOTAL (em metros)",Pivot!$GK$5,"CIDADE DA AVALIAÇÃO",$B11)</f>
        <v>43</v>
      </c>
      <c r="G11" s="64">
        <f>GETPIVOTDATA("Média de FAIXA LIVRE (em metros)",Pivot!$GC$5,"CIDADE DA AVALIAÇÃO",$B11)</f>
        <v>2.2086206896551723</v>
      </c>
      <c r="H11" s="64">
        <f>GETPIVOTDATA("Máx. de FAIXA LIVRE (em metros)",Pivot!$GS$5,"CIDADE DA AVALIAÇÃO",$B11)</f>
        <v>4.8</v>
      </c>
      <c r="I11" s="64">
        <f>GETPIVOTDATA("Mín. de FAIXA LIVRE (em metros)",Pivot!$HA$5,"CIDADE DA AVALIAÇÃO",$B11)</f>
        <v>0</v>
      </c>
      <c r="J11" s="66">
        <f>GETPIVOTDATA("Contagem de FAIXA LIVRE (em metros)",Pivot!$GK$5,"CIDADE DA AVALIAÇÃO",$B11)</f>
        <v>29</v>
      </c>
      <c r="K11" s="52"/>
      <c r="L11" s="63" t="str">
        <f>Pivot!HI11</f>
        <v>Campo Grande</v>
      </c>
      <c r="M11" s="64">
        <f>GETPIVOTDATA("NÍVEL MÉDIO DE RUÍDO AFERIDO (em dB)",Pivot!$HI$5,"CIDADE DA AVALIAÇÃO",$L11)</f>
        <v>61.620689655172413</v>
      </c>
      <c r="N11" s="64">
        <f>GETPIVOTDATA("NÍVEL MÉDIO DE RUÍDO AFERIDO (em dB)",Pivot!$HW$5,"CIDADE DA AVALIAÇÃO",$L11)</f>
        <v>73</v>
      </c>
      <c r="O11" s="64">
        <f>GETPIVOTDATA("NÍVEL MÉDIO DE RUÍDO AFERIDO (em dB)",Pivot!$ID$5,"CIDADE DA AVALIAÇÃO",$L11)</f>
        <v>12</v>
      </c>
      <c r="P11" s="65">
        <f>GETPIVOTDATA("NÍVEL MÉDIO DE RUÍDO AFERIDO (em dB)",Pivot!$HP$5,"CIDADE DA AVALIAÇÃO",$L11)</f>
        <v>29</v>
      </c>
      <c r="Q11" s="52"/>
      <c r="R11" s="63" t="str">
        <f>Pivot!IK11</f>
        <v>Campo Grande</v>
      </c>
      <c r="S11" s="64">
        <f>GETPIVOTDATA("Quantas árvores tem no trecho avaliado",Pivot!$IK$5,"CIDADE DA AVALIAÇÃO",R11)</f>
        <v>9.806451612903226</v>
      </c>
      <c r="T11" s="65">
        <f>GETPIVOTDATA("Quantas árvores tem no trecho avaliado",Pivot!$IY$5,"CIDADE DA AVALIAÇÃO",R11)</f>
        <v>50</v>
      </c>
      <c r="U11" s="65">
        <f>GETPIVOTDATA("Quantas árvores tem no trecho avaliado",Pivot!$JF$5,"CIDADE DA AVALIAÇÃO",R11)</f>
        <v>0</v>
      </c>
      <c r="V11" s="65">
        <f>GETPIVOTDATA("Quantas árvores tem no trecho avaliado",Pivot!$IR$5,"CIDADE DA AVALIAÇÃO",R11)</f>
        <v>31</v>
      </c>
    </row>
    <row r="12" spans="2:22" x14ac:dyDescent="0.15">
      <c r="B12" s="63" t="str">
        <f>Pivot!GC11</f>
        <v>Campo Grande</v>
      </c>
      <c r="C12" s="64">
        <f>GETPIVOTDATA("Média de LARGURA TOTAL (em metros)",Pivot!$GC$5,"CIDADE DA AVALIAÇÃO",$B12)</f>
        <v>3.537187499999999</v>
      </c>
      <c r="D12" s="64">
        <f>GETPIVOTDATA("Máx. de LARGURA TOTAL (em metros)",Pivot!$GS$5,"CIDADE DA AVALIAÇÃO",$B12)</f>
        <v>5.65</v>
      </c>
      <c r="E12" s="64">
        <f>GETPIVOTDATA("Mín. de LARGURA TOTAL (em metros)",Pivot!$HA$5,"CIDADE DA AVALIAÇÃO",$B12)</f>
        <v>1.3</v>
      </c>
      <c r="F12" s="65">
        <f>GETPIVOTDATA("Contagem de LARGURA TOTAL (em metros)",Pivot!$GK$5,"CIDADE DA AVALIAÇÃO",$B12)</f>
        <v>32</v>
      </c>
      <c r="G12" s="64">
        <f>GETPIVOTDATA("Média de FAIXA LIVRE (em metros)",Pivot!$GC$5,"CIDADE DA AVALIAÇÃO",$B12)</f>
        <v>2.2332258064516126</v>
      </c>
      <c r="H12" s="64">
        <f>GETPIVOTDATA("Máx. de FAIXA LIVRE (em metros)",Pivot!$GS$5,"CIDADE DA AVALIAÇÃO",$B12)</f>
        <v>5.65</v>
      </c>
      <c r="I12" s="64">
        <f>GETPIVOTDATA("Mín. de FAIXA LIVRE (em metros)",Pivot!$HA$5,"CIDADE DA AVALIAÇÃO",$B12)</f>
        <v>0.5</v>
      </c>
      <c r="J12" s="66">
        <f>GETPIVOTDATA("Contagem de FAIXA LIVRE (em metros)",Pivot!$GK$5,"CIDADE DA AVALIAÇÃO",$B12)</f>
        <v>31</v>
      </c>
      <c r="K12" s="52"/>
      <c r="L12" s="63" t="str">
        <f>Pivot!HI12</f>
        <v>Cuiabá</v>
      </c>
      <c r="M12" s="64">
        <f>GETPIVOTDATA("NÍVEL MÉDIO DE RUÍDO AFERIDO (em dB)",Pivot!$HI$5,"CIDADE DA AVALIAÇÃO",$L12)</f>
        <v>76.7</v>
      </c>
      <c r="N12" s="64">
        <f>GETPIVOTDATA("NÍVEL MÉDIO DE RUÍDO AFERIDO (em dB)",Pivot!$HW$5,"CIDADE DA AVALIAÇÃO",$L12)</f>
        <v>100</v>
      </c>
      <c r="O12" s="64">
        <f>GETPIVOTDATA("NÍVEL MÉDIO DE RUÍDO AFERIDO (em dB)",Pivot!$ID$5,"CIDADE DA AVALIAÇÃO",$L12)</f>
        <v>50</v>
      </c>
      <c r="P12" s="65">
        <f>GETPIVOTDATA("NÍVEL MÉDIO DE RUÍDO AFERIDO (em dB)",Pivot!$HP$5,"CIDADE DA AVALIAÇÃO",$L12)</f>
        <v>20</v>
      </c>
      <c r="Q12" s="52"/>
      <c r="R12" s="63" t="str">
        <f>Pivot!IK12</f>
        <v>Cuiabá</v>
      </c>
      <c r="S12" s="64">
        <f>GETPIVOTDATA("Quantas árvores tem no trecho avaliado",Pivot!$IK$5,"CIDADE DA AVALIAÇÃO",R12)</f>
        <v>5.90625</v>
      </c>
      <c r="T12" s="65">
        <f>GETPIVOTDATA("Quantas árvores tem no trecho avaliado",Pivot!$IY$5,"CIDADE DA AVALIAÇÃO",R12)</f>
        <v>26</v>
      </c>
      <c r="U12" s="65">
        <f>GETPIVOTDATA("Quantas árvores tem no trecho avaliado",Pivot!$JF$5,"CIDADE DA AVALIAÇÃO",R12)</f>
        <v>0</v>
      </c>
      <c r="V12" s="65">
        <f>GETPIVOTDATA("Quantas árvores tem no trecho avaliado",Pivot!$IR$5,"CIDADE DA AVALIAÇÃO",R12)</f>
        <v>32</v>
      </c>
    </row>
    <row r="13" spans="2:22" x14ac:dyDescent="0.15">
      <c r="B13" s="63" t="str">
        <f>Pivot!GC12</f>
        <v>Cuiabá</v>
      </c>
      <c r="C13" s="64">
        <f>GETPIVOTDATA("Média de LARGURA TOTAL (em metros)",Pivot!$GC$5,"CIDADE DA AVALIAÇÃO",$B13)</f>
        <v>2.8681818181818182</v>
      </c>
      <c r="D13" s="64">
        <f>GETPIVOTDATA("Máx. de LARGURA TOTAL (em metros)",Pivot!$GS$5,"CIDADE DA AVALIAÇÃO",$B13)</f>
        <v>6.5</v>
      </c>
      <c r="E13" s="64">
        <f>GETPIVOTDATA("Mín. de LARGURA TOTAL (em metros)",Pivot!$HA$5,"CIDADE DA AVALIAÇÃO",$B13)</f>
        <v>1.2</v>
      </c>
      <c r="F13" s="65">
        <f>GETPIVOTDATA("Contagem de LARGURA TOTAL (em metros)",Pivot!$GK$5,"CIDADE DA AVALIAÇÃO",$B13)</f>
        <v>44</v>
      </c>
      <c r="G13" s="64">
        <f>GETPIVOTDATA("Média de FAIXA LIVRE (em metros)",Pivot!$GC$5,"CIDADE DA AVALIAÇÃO",$B13)</f>
        <v>1.8341463414634152</v>
      </c>
      <c r="H13" s="64">
        <f>GETPIVOTDATA("Máx. de FAIXA LIVRE (em metros)",Pivot!$GS$5,"CIDADE DA AVALIAÇÃO",$B13)</f>
        <v>3.5</v>
      </c>
      <c r="I13" s="64">
        <f>GETPIVOTDATA("Mín. de FAIXA LIVRE (em metros)",Pivot!$HA$5,"CIDADE DA AVALIAÇÃO",$B13)</f>
        <v>0.5</v>
      </c>
      <c r="J13" s="66">
        <f>GETPIVOTDATA("Contagem de FAIXA LIVRE (em metros)",Pivot!$GK$5,"CIDADE DA AVALIAÇÃO",$B13)</f>
        <v>41</v>
      </c>
      <c r="K13" s="52"/>
      <c r="L13" s="63" t="str">
        <f>Pivot!HI13</f>
        <v>Curitiba</v>
      </c>
      <c r="M13" s="64">
        <f>GETPIVOTDATA("NÍVEL MÉDIO DE RUÍDO AFERIDO (em dB)",Pivot!$HI$5,"CIDADE DA AVALIAÇÃO",$L13)</f>
        <v>67.548571428571421</v>
      </c>
      <c r="N13" s="64">
        <f>GETPIVOTDATA("NÍVEL MÉDIO DE RUÍDO AFERIDO (em dB)",Pivot!$HW$5,"CIDADE DA AVALIAÇÃO",$L13)</f>
        <v>95</v>
      </c>
      <c r="O13" s="64">
        <f>GETPIVOTDATA("NÍVEL MÉDIO DE RUÍDO AFERIDO (em dB)",Pivot!$ID$5,"CIDADE DA AVALIAÇÃO",$L13)</f>
        <v>31</v>
      </c>
      <c r="P13" s="65">
        <f>GETPIVOTDATA("NÍVEL MÉDIO DE RUÍDO AFERIDO (em dB)",Pivot!$HP$5,"CIDADE DA AVALIAÇÃO",$L13)</f>
        <v>35</v>
      </c>
      <c r="Q13" s="52"/>
      <c r="R13" s="63" t="str">
        <f>Pivot!IK13</f>
        <v>Curitiba</v>
      </c>
      <c r="S13" s="64">
        <f>GETPIVOTDATA("Quantas árvores tem no trecho avaliado",Pivot!$IK$5,"CIDADE DA AVALIAÇÃO",R13)</f>
        <v>4.72</v>
      </c>
      <c r="T13" s="65">
        <f>GETPIVOTDATA("Quantas árvores tem no trecho avaliado",Pivot!$IY$5,"CIDADE DA AVALIAÇÃO",R13)</f>
        <v>16</v>
      </c>
      <c r="U13" s="65">
        <f>GETPIVOTDATA("Quantas árvores tem no trecho avaliado",Pivot!$JF$5,"CIDADE DA AVALIAÇÃO",R13)</f>
        <v>0</v>
      </c>
      <c r="V13" s="65">
        <f>GETPIVOTDATA("Quantas árvores tem no trecho avaliado",Pivot!$IR$5,"CIDADE DA AVALIAÇÃO",R13)</f>
        <v>40</v>
      </c>
    </row>
    <row r="14" spans="2:22" x14ac:dyDescent="0.15">
      <c r="B14" s="63" t="str">
        <f>Pivot!GC13</f>
        <v>Curitiba</v>
      </c>
      <c r="C14" s="64">
        <f>GETPIVOTDATA("Média de LARGURA TOTAL (em metros)",Pivot!$GC$5,"CIDADE DA AVALIAÇÃO",$B14)</f>
        <v>3.4263414634146345</v>
      </c>
      <c r="D14" s="64">
        <f>GETPIVOTDATA("Máx. de LARGURA TOTAL (em metros)",Pivot!$GS$5,"CIDADE DA AVALIAÇÃO",$B14)</f>
        <v>8</v>
      </c>
      <c r="E14" s="64">
        <f>GETPIVOTDATA("Mín. de LARGURA TOTAL (em metros)",Pivot!$HA$5,"CIDADE DA AVALIAÇÃO",$B14)</f>
        <v>0.8</v>
      </c>
      <c r="F14" s="65">
        <f>GETPIVOTDATA("Contagem de LARGURA TOTAL (em metros)",Pivot!$GK$5,"CIDADE DA AVALIAÇÃO",$B14)</f>
        <v>43</v>
      </c>
      <c r="G14" s="64">
        <f>GETPIVOTDATA("Média de FAIXA LIVRE (em metros)",Pivot!$GC$5,"CIDADE DA AVALIAÇÃO",$B14)</f>
        <v>2.0768292682926832</v>
      </c>
      <c r="H14" s="64">
        <f>GETPIVOTDATA("Máx. de FAIXA LIVRE (em metros)",Pivot!$GS$5,"CIDADE DA AVALIAÇÃO",$B14)</f>
        <v>6.5</v>
      </c>
      <c r="I14" s="64">
        <f>GETPIVOTDATA("Mín. de FAIXA LIVRE (em metros)",Pivot!$HA$5,"CIDADE DA AVALIAÇÃO",$B14)</f>
        <v>0.8</v>
      </c>
      <c r="J14" s="66">
        <f>GETPIVOTDATA("Contagem de FAIXA LIVRE (em metros)",Pivot!$GK$5,"CIDADE DA AVALIAÇÃO",$B14)</f>
        <v>43</v>
      </c>
      <c r="K14" s="52"/>
      <c r="L14" s="63" t="str">
        <f>Pivot!HI14</f>
        <v>Florianópolis</v>
      </c>
      <c r="M14" s="64">
        <f>GETPIVOTDATA("NÍVEL MÉDIO DE RUÍDO AFERIDO (em dB)",Pivot!$HI$5,"CIDADE DA AVALIAÇÃO",$L14)</f>
        <v>69.75</v>
      </c>
      <c r="N14" s="64">
        <f>GETPIVOTDATA("NÍVEL MÉDIO DE RUÍDO AFERIDO (em dB)",Pivot!$HW$5,"CIDADE DA AVALIAÇÃO",$L14)</f>
        <v>80</v>
      </c>
      <c r="O14" s="64">
        <f>GETPIVOTDATA("NÍVEL MÉDIO DE RUÍDO AFERIDO (em dB)",Pivot!$ID$5,"CIDADE DA AVALIAÇÃO",$L14)</f>
        <v>63</v>
      </c>
      <c r="P14" s="65">
        <f>GETPIVOTDATA("NÍVEL MÉDIO DE RUÍDO AFERIDO (em dB)",Pivot!$HP$5,"CIDADE DA AVALIAÇÃO",$L14)</f>
        <v>20</v>
      </c>
      <c r="Q14" s="52"/>
      <c r="R14" s="63" t="str">
        <f>Pivot!IK14</f>
        <v>Florianópolis</v>
      </c>
      <c r="S14" s="64">
        <f>GETPIVOTDATA("Quantas árvores tem no trecho avaliado",Pivot!$IK$5,"CIDADE DA AVALIAÇÃO",R14)</f>
        <v>10.25</v>
      </c>
      <c r="T14" s="65">
        <f>GETPIVOTDATA("Quantas árvores tem no trecho avaliado",Pivot!$IY$5,"CIDADE DA AVALIAÇÃO",R14)</f>
        <v>35</v>
      </c>
      <c r="U14" s="65">
        <f>GETPIVOTDATA("Quantas árvores tem no trecho avaliado",Pivot!$JF$5,"CIDADE DA AVALIAÇÃO",R14)</f>
        <v>0</v>
      </c>
      <c r="V14" s="65">
        <f>GETPIVOTDATA("Quantas árvores tem no trecho avaliado",Pivot!$IR$5,"CIDADE DA AVALIAÇÃO",R14)</f>
        <v>20</v>
      </c>
    </row>
    <row r="15" spans="2:22" x14ac:dyDescent="0.15">
      <c r="B15" s="63" t="str">
        <f>Pivot!GC14</f>
        <v>Florianópolis</v>
      </c>
      <c r="C15" s="64">
        <f>GETPIVOTDATA("Média de LARGURA TOTAL (em metros)",Pivot!$GC$5,"CIDADE DA AVALIAÇÃO",$B15)</f>
        <v>3.0049999999999999</v>
      </c>
      <c r="D15" s="64">
        <f>GETPIVOTDATA("Máx. de LARGURA TOTAL (em metros)",Pivot!$GS$5,"CIDADE DA AVALIAÇÃO",$B15)</f>
        <v>6.2</v>
      </c>
      <c r="E15" s="64">
        <f>GETPIVOTDATA("Mín. de LARGURA TOTAL (em metros)",Pivot!$HA$5,"CIDADE DA AVALIAÇÃO",$B15)</f>
        <v>1.5</v>
      </c>
      <c r="F15" s="65">
        <f>GETPIVOTDATA("Contagem de LARGURA TOTAL (em metros)",Pivot!$GK$5,"CIDADE DA AVALIAÇÃO",$B15)</f>
        <v>20</v>
      </c>
      <c r="G15" s="64">
        <f>GETPIVOTDATA("Média de FAIXA LIVRE (em metros)",Pivot!$GC$5,"CIDADE DA AVALIAÇÃO",$B15)</f>
        <v>2.5815000000000001</v>
      </c>
      <c r="H15" s="64">
        <f>GETPIVOTDATA("Máx. de FAIXA LIVRE (em metros)",Pivot!$GS$5,"CIDADE DA AVALIAÇÃO",$B15)</f>
        <v>6</v>
      </c>
      <c r="I15" s="64">
        <f>GETPIVOTDATA("Mín. de FAIXA LIVRE (em metros)",Pivot!$HA$5,"CIDADE DA AVALIAÇÃO",$B15)</f>
        <v>0.9</v>
      </c>
      <c r="J15" s="66">
        <f>GETPIVOTDATA("Contagem de FAIXA LIVRE (em metros)",Pivot!$GK$5,"CIDADE DA AVALIAÇÃO",$B15)</f>
        <v>20</v>
      </c>
      <c r="K15" s="52"/>
      <c r="L15" s="63" t="str">
        <f>Pivot!HI15</f>
        <v>Fortaleza</v>
      </c>
      <c r="M15" s="64">
        <f>GETPIVOTDATA("NÍVEL MÉDIO DE RUÍDO AFERIDO (em dB)",Pivot!$HI$5,"CIDADE DA AVALIAÇÃO",$L15)</f>
        <v>74.068965517241381</v>
      </c>
      <c r="N15" s="64">
        <f>GETPIVOTDATA("NÍVEL MÉDIO DE RUÍDO AFERIDO (em dB)",Pivot!$HW$5,"CIDADE DA AVALIAÇÃO",$L15)</f>
        <v>90</v>
      </c>
      <c r="O15" s="64">
        <f>GETPIVOTDATA("NÍVEL MÉDIO DE RUÍDO AFERIDO (em dB)",Pivot!$ID$5,"CIDADE DA AVALIAÇÃO",$L15)</f>
        <v>55</v>
      </c>
      <c r="P15" s="65">
        <f>GETPIVOTDATA("NÍVEL MÉDIO DE RUÍDO AFERIDO (em dB)",Pivot!$HP$5,"CIDADE DA AVALIAÇÃO",$L15)</f>
        <v>29</v>
      </c>
      <c r="Q15" s="52"/>
      <c r="R15" s="63" t="str">
        <f>Pivot!IK15</f>
        <v>Fortaleza</v>
      </c>
      <c r="S15" s="64">
        <f>GETPIVOTDATA("Quantas árvores tem no trecho avaliado",Pivot!$IK$5,"CIDADE DA AVALIAÇÃO",R15)</f>
        <v>5.84</v>
      </c>
      <c r="T15" s="65">
        <f>GETPIVOTDATA("Quantas árvores tem no trecho avaliado",Pivot!$IY$5,"CIDADE DA AVALIAÇÃO",R15)</f>
        <v>22</v>
      </c>
      <c r="U15" s="65">
        <f>GETPIVOTDATA("Quantas árvores tem no trecho avaliado",Pivot!$JF$5,"CIDADE DA AVALIAÇÃO",R15)</f>
        <v>0</v>
      </c>
      <c r="V15" s="65">
        <f>GETPIVOTDATA("Quantas árvores tem no trecho avaliado",Pivot!$IR$5,"CIDADE DA AVALIAÇÃO",R15)</f>
        <v>26</v>
      </c>
    </row>
    <row r="16" spans="2:22" x14ac:dyDescent="0.15">
      <c r="B16" s="63" t="str">
        <f>Pivot!GC15</f>
        <v>Fortaleza</v>
      </c>
      <c r="C16" s="64">
        <f>GETPIVOTDATA("Média de LARGURA TOTAL (em metros)",Pivot!$GC$5,"CIDADE DA AVALIAÇÃO",$B16)</f>
        <v>3.5500000000000007</v>
      </c>
      <c r="D16" s="64">
        <f>GETPIVOTDATA("Máx. de LARGURA TOTAL (em metros)",Pivot!$GS$5,"CIDADE DA AVALIAÇÃO",$B16)</f>
        <v>25</v>
      </c>
      <c r="E16" s="64">
        <f>GETPIVOTDATA("Mín. de LARGURA TOTAL (em metros)",Pivot!$HA$5,"CIDADE DA AVALIAÇÃO",$B16)</f>
        <v>1.3</v>
      </c>
      <c r="F16" s="65">
        <f>GETPIVOTDATA("Contagem de LARGURA TOTAL (em metros)",Pivot!$GK$5,"CIDADE DA AVALIAÇÃO",$B16)</f>
        <v>29</v>
      </c>
      <c r="G16" s="64">
        <f>GETPIVOTDATA("Média de FAIXA LIVRE (em metros)",Pivot!$GC$5,"CIDADE DA AVALIAÇÃO",$B16)</f>
        <v>2.0986206896551725</v>
      </c>
      <c r="H16" s="64">
        <f>GETPIVOTDATA("Máx. de FAIXA LIVRE (em metros)",Pivot!$GS$5,"CIDADE DA AVALIAÇÃO",$B16)</f>
        <v>10</v>
      </c>
      <c r="I16" s="64">
        <f>GETPIVOTDATA("Mín. de FAIXA LIVRE (em metros)",Pivot!$HA$5,"CIDADE DA AVALIAÇÃO",$B16)</f>
        <v>0.38</v>
      </c>
      <c r="J16" s="66">
        <f>GETPIVOTDATA("Contagem de FAIXA LIVRE (em metros)",Pivot!$GK$5,"CIDADE DA AVALIAÇÃO",$B16)</f>
        <v>29</v>
      </c>
      <c r="K16" s="52"/>
      <c r="L16" s="63" t="str">
        <f>Pivot!HI16</f>
        <v>Goiânia</v>
      </c>
      <c r="M16" s="64">
        <f>GETPIVOTDATA("NÍVEL MÉDIO DE RUÍDO AFERIDO (em dB)",Pivot!$HI$5,"CIDADE DA AVALIAÇÃO",$L16)</f>
        <v>62.058823529411768</v>
      </c>
      <c r="N16" s="64">
        <f>GETPIVOTDATA("NÍVEL MÉDIO DE RUÍDO AFERIDO (em dB)",Pivot!$HW$5,"CIDADE DA AVALIAÇÃO",$L16)</f>
        <v>77</v>
      </c>
      <c r="O16" s="64">
        <f>GETPIVOTDATA("NÍVEL MÉDIO DE RUÍDO AFERIDO (em dB)",Pivot!$ID$5,"CIDADE DA AVALIAÇÃO",$L16)</f>
        <v>38</v>
      </c>
      <c r="P16" s="65">
        <f>GETPIVOTDATA("NÍVEL MÉDIO DE RUÍDO AFERIDO (em dB)",Pivot!$HP$5,"CIDADE DA AVALIAÇÃO",$L16)</f>
        <v>17</v>
      </c>
      <c r="Q16" s="52"/>
      <c r="R16" s="63" t="str">
        <f>Pivot!IK16</f>
        <v>Goiânia</v>
      </c>
      <c r="S16" s="64">
        <f>GETPIVOTDATA("Quantas árvores tem no trecho avaliado",Pivot!$IK$5,"CIDADE DA AVALIAÇÃO",R16)</f>
        <v>10.823529411764707</v>
      </c>
      <c r="T16" s="65">
        <f>GETPIVOTDATA("Quantas árvores tem no trecho avaliado",Pivot!$IY$5,"CIDADE DA AVALIAÇÃO",R16)</f>
        <v>60</v>
      </c>
      <c r="U16" s="65">
        <f>GETPIVOTDATA("Quantas árvores tem no trecho avaliado",Pivot!$JF$5,"CIDADE DA AVALIAÇÃO",R16)</f>
        <v>0</v>
      </c>
      <c r="V16" s="65">
        <f>GETPIVOTDATA("Quantas árvores tem no trecho avaliado",Pivot!$IR$5,"CIDADE DA AVALIAÇÃO",R16)</f>
        <v>17</v>
      </c>
    </row>
    <row r="17" spans="2:22" x14ac:dyDescent="0.15">
      <c r="B17" s="63" t="str">
        <f>Pivot!GC16</f>
        <v>Goiânia</v>
      </c>
      <c r="C17" s="64">
        <f>GETPIVOTDATA("Média de LARGURA TOTAL (em metros)",Pivot!$GC$5,"CIDADE DA AVALIAÇÃO",$B17)</f>
        <v>3.4719999999999995</v>
      </c>
      <c r="D17" s="64">
        <f>GETPIVOTDATA("Máx. de LARGURA TOTAL (em metros)",Pivot!$GS$5,"CIDADE DA AVALIAÇÃO",$B17)</f>
        <v>5</v>
      </c>
      <c r="E17" s="64">
        <f>GETPIVOTDATA("Mín. de LARGURA TOTAL (em metros)",Pivot!$HA$5,"CIDADE DA AVALIAÇÃO",$B17)</f>
        <v>1.6</v>
      </c>
      <c r="F17" s="65">
        <f>GETPIVOTDATA("Contagem de LARGURA TOTAL (em metros)",Pivot!$GK$5,"CIDADE DA AVALIAÇÃO",$B17)</f>
        <v>25</v>
      </c>
      <c r="G17" s="64">
        <f>GETPIVOTDATA("Média de FAIXA LIVRE (em metros)",Pivot!$GC$5,"CIDADE DA AVALIAÇÃO",$B17)</f>
        <v>1.7952380952380951</v>
      </c>
      <c r="H17" s="64">
        <f>GETPIVOTDATA("Máx. de FAIXA LIVRE (em metros)",Pivot!$GS$5,"CIDADE DA AVALIAÇÃO",$B17)</f>
        <v>3.5</v>
      </c>
      <c r="I17" s="64">
        <f>GETPIVOTDATA("Mín. de FAIXA LIVRE (em metros)",Pivot!$HA$5,"CIDADE DA AVALIAÇÃO",$B17)</f>
        <v>0.6</v>
      </c>
      <c r="J17" s="66">
        <f>GETPIVOTDATA("Contagem de FAIXA LIVRE (em metros)",Pivot!$GK$5,"CIDADE DA AVALIAÇÃO",$B17)</f>
        <v>21</v>
      </c>
      <c r="K17" s="52"/>
      <c r="L17" s="63" t="str">
        <f>Pivot!HI17</f>
        <v>João Pessoa</v>
      </c>
      <c r="M17" s="64">
        <f>GETPIVOTDATA("NÍVEL MÉDIO DE RUÍDO AFERIDO (em dB)",Pivot!$HI$5,"CIDADE DA AVALIAÇÃO",$L17)</f>
        <v>77.166666666666671</v>
      </c>
      <c r="N17" s="64">
        <f>GETPIVOTDATA("NÍVEL MÉDIO DE RUÍDO AFERIDO (em dB)",Pivot!$HW$5,"CIDADE DA AVALIAÇÃO",$L17)</f>
        <v>89</v>
      </c>
      <c r="O17" s="64">
        <f>GETPIVOTDATA("NÍVEL MÉDIO DE RUÍDO AFERIDO (em dB)",Pivot!$ID$5,"CIDADE DA AVALIAÇÃO",$L17)</f>
        <v>68</v>
      </c>
      <c r="P17" s="65">
        <f>GETPIVOTDATA("NÍVEL MÉDIO DE RUÍDO AFERIDO (em dB)",Pivot!$HP$5,"CIDADE DA AVALIAÇÃO",$L17)</f>
        <v>18</v>
      </c>
      <c r="Q17" s="52"/>
      <c r="R17" s="63" t="str">
        <f>Pivot!IK17</f>
        <v>João Pessoa</v>
      </c>
      <c r="S17" s="64">
        <f>GETPIVOTDATA("Quantas árvores tem no trecho avaliado",Pivot!$IK$5,"CIDADE DA AVALIAÇÃO",R17)</f>
        <v>4.0999999999999996</v>
      </c>
      <c r="T17" s="65">
        <f>GETPIVOTDATA("Quantas árvores tem no trecho avaliado",Pivot!$IY$5,"CIDADE DA AVALIAÇÃO",R17)</f>
        <v>15</v>
      </c>
      <c r="U17" s="65">
        <f>GETPIVOTDATA("Quantas árvores tem no trecho avaliado",Pivot!$JF$5,"CIDADE DA AVALIAÇÃO",R17)</f>
        <v>0</v>
      </c>
      <c r="V17" s="65">
        <f>GETPIVOTDATA("Quantas árvores tem no trecho avaliado",Pivot!$IR$5,"CIDADE DA AVALIAÇÃO",R17)</f>
        <v>20</v>
      </c>
    </row>
    <row r="18" spans="2:22" x14ac:dyDescent="0.15">
      <c r="B18" s="63" t="str">
        <f>Pivot!GC17</f>
        <v>João Pessoa</v>
      </c>
      <c r="C18" s="64">
        <f>GETPIVOTDATA("Média de LARGURA TOTAL (em metros)",Pivot!$GC$5,"CIDADE DA AVALIAÇÃO",$B18)</f>
        <v>3.3860000000000001</v>
      </c>
      <c r="D18" s="64">
        <f>GETPIVOTDATA("Máx. de LARGURA TOTAL (em metros)",Pivot!$GS$5,"CIDADE DA AVALIAÇÃO",$B18)</f>
        <v>6</v>
      </c>
      <c r="E18" s="64">
        <f>GETPIVOTDATA("Mín. de LARGURA TOTAL (em metros)",Pivot!$HA$5,"CIDADE DA AVALIAÇÃO",$B18)</f>
        <v>1.8</v>
      </c>
      <c r="F18" s="65">
        <f>GETPIVOTDATA("Contagem de LARGURA TOTAL (em metros)",Pivot!$GK$5,"CIDADE DA AVALIAÇÃO",$B18)</f>
        <v>20</v>
      </c>
      <c r="G18" s="64">
        <f>GETPIVOTDATA("Média de FAIXA LIVRE (em metros)",Pivot!$GC$5,"CIDADE DA AVALIAÇÃO",$B18)</f>
        <v>2.1514999999999995</v>
      </c>
      <c r="H18" s="64">
        <f>GETPIVOTDATA("Máx. de FAIXA LIVRE (em metros)",Pivot!$GS$5,"CIDADE DA AVALIAÇÃO",$B18)</f>
        <v>5.16</v>
      </c>
      <c r="I18" s="64">
        <f>GETPIVOTDATA("Mín. de FAIXA LIVRE (em metros)",Pivot!$HA$5,"CIDADE DA AVALIAÇÃO",$B18)</f>
        <v>0.45</v>
      </c>
      <c r="J18" s="66">
        <f>GETPIVOTDATA("Contagem de FAIXA LIVRE (em metros)",Pivot!$GK$5,"CIDADE DA AVALIAÇÃO",$B18)</f>
        <v>20</v>
      </c>
      <c r="K18" s="52"/>
      <c r="L18" s="63" t="str">
        <f>Pivot!HI18</f>
        <v>Macapá</v>
      </c>
      <c r="M18" s="64">
        <f>GETPIVOTDATA("NÍVEL MÉDIO DE RUÍDO AFERIDO (em dB)",Pivot!$HI$5,"CIDADE DA AVALIAÇÃO",$L18)</f>
        <v>57.55</v>
      </c>
      <c r="N18" s="64">
        <f>GETPIVOTDATA("NÍVEL MÉDIO DE RUÍDO AFERIDO (em dB)",Pivot!$HW$5,"CIDADE DA AVALIAÇÃO",$L18)</f>
        <v>63</v>
      </c>
      <c r="O18" s="64">
        <f>GETPIVOTDATA("NÍVEL MÉDIO DE RUÍDO AFERIDO (em dB)",Pivot!$ID$5,"CIDADE DA AVALIAÇÃO",$L18)</f>
        <v>48</v>
      </c>
      <c r="P18" s="65">
        <f>GETPIVOTDATA("NÍVEL MÉDIO DE RUÍDO AFERIDO (em dB)",Pivot!$HP$5,"CIDADE DA AVALIAÇÃO",$L18)</f>
        <v>20</v>
      </c>
      <c r="Q18" s="52"/>
      <c r="R18" s="63" t="str">
        <f>Pivot!IK18</f>
        <v>Macapá</v>
      </c>
      <c r="S18" s="64">
        <f>GETPIVOTDATA("Quantas árvores tem no trecho avaliado",Pivot!$IK$5,"CIDADE DA AVALIAÇÃO",R18)</f>
        <v>9.2777777777777786</v>
      </c>
      <c r="T18" s="65">
        <f>GETPIVOTDATA("Quantas árvores tem no trecho avaliado",Pivot!$IY$5,"CIDADE DA AVALIAÇÃO",R18)</f>
        <v>28</v>
      </c>
      <c r="U18" s="65">
        <f>GETPIVOTDATA("Quantas árvores tem no trecho avaliado",Pivot!$JF$5,"CIDADE DA AVALIAÇÃO",R18)</f>
        <v>0</v>
      </c>
      <c r="V18" s="65">
        <f>GETPIVOTDATA("Quantas árvores tem no trecho avaliado",Pivot!$IR$5,"CIDADE DA AVALIAÇÃO",R18)</f>
        <v>18</v>
      </c>
    </row>
    <row r="19" spans="2:22" x14ac:dyDescent="0.15">
      <c r="B19" s="63" t="str">
        <f>Pivot!GC18</f>
        <v>Macapá</v>
      </c>
      <c r="C19" s="64">
        <f>GETPIVOTDATA("Média de LARGURA TOTAL (em metros)",Pivot!$GC$5,"CIDADE DA AVALIAÇÃO",$B19)</f>
        <v>3.0735000000000001</v>
      </c>
      <c r="D19" s="64">
        <f>GETPIVOTDATA("Máx. de LARGURA TOTAL (em metros)",Pivot!$GS$5,"CIDADE DA AVALIAÇÃO",$B19)</f>
        <v>7.7</v>
      </c>
      <c r="E19" s="64">
        <f>GETPIVOTDATA("Mín. de LARGURA TOTAL (em metros)",Pivot!$HA$5,"CIDADE DA AVALIAÇÃO",$B19)</f>
        <v>1.5</v>
      </c>
      <c r="F19" s="65">
        <f>GETPIVOTDATA("Contagem de LARGURA TOTAL (em metros)",Pivot!$GK$5,"CIDADE DA AVALIAÇÃO",$B19)</f>
        <v>20</v>
      </c>
      <c r="G19" s="64">
        <f>GETPIVOTDATA("Média de FAIXA LIVRE (em metros)",Pivot!$GC$5,"CIDADE DA AVALIAÇÃO",$B19)</f>
        <v>1.6905263157894732</v>
      </c>
      <c r="H19" s="64">
        <f>GETPIVOTDATA("Máx. de FAIXA LIVRE (em metros)",Pivot!$GS$5,"CIDADE DA AVALIAÇÃO",$B19)</f>
        <v>3.45</v>
      </c>
      <c r="I19" s="64">
        <f>GETPIVOTDATA("Mín. de FAIXA LIVRE (em metros)",Pivot!$HA$5,"CIDADE DA AVALIAÇÃO",$B19)</f>
        <v>0.8</v>
      </c>
      <c r="J19" s="66">
        <f>GETPIVOTDATA("Contagem de FAIXA LIVRE (em metros)",Pivot!$GK$5,"CIDADE DA AVALIAÇÃO",$B19)</f>
        <v>19</v>
      </c>
      <c r="K19" s="52"/>
      <c r="L19" s="63" t="str">
        <f>Pivot!HI19</f>
        <v>Maceió</v>
      </c>
      <c r="M19" s="64">
        <f>GETPIVOTDATA("NÍVEL MÉDIO DE RUÍDO AFERIDO (em dB)",Pivot!$HI$5,"CIDADE DA AVALIAÇÃO",$L19)</f>
        <v>71.615384615384613</v>
      </c>
      <c r="N19" s="64">
        <f>GETPIVOTDATA("NÍVEL MÉDIO DE RUÍDO AFERIDO (em dB)",Pivot!$HW$5,"CIDADE DA AVALIAÇÃO",$L19)</f>
        <v>86</v>
      </c>
      <c r="O19" s="64">
        <f>GETPIVOTDATA("NÍVEL MÉDIO DE RUÍDO AFERIDO (em dB)",Pivot!$ID$5,"CIDADE DA AVALIAÇÃO",$L19)</f>
        <v>53</v>
      </c>
      <c r="P19" s="65">
        <f>GETPIVOTDATA("NÍVEL MÉDIO DE RUÍDO AFERIDO (em dB)",Pivot!$HP$5,"CIDADE DA AVALIAÇÃO",$L19)</f>
        <v>13</v>
      </c>
      <c r="Q19" s="52"/>
      <c r="R19" s="63" t="str">
        <f>Pivot!IK19</f>
        <v>Maceió</v>
      </c>
      <c r="S19" s="64">
        <f>GETPIVOTDATA("Quantas árvores tem no trecho avaliado",Pivot!$IK$5,"CIDADE DA AVALIAÇÃO",R19)</f>
        <v>12.933333333333334</v>
      </c>
      <c r="T19" s="65">
        <f>GETPIVOTDATA("Quantas árvores tem no trecho avaliado",Pivot!$IY$5,"CIDADE DA AVALIAÇÃO",R19)</f>
        <v>100</v>
      </c>
      <c r="U19" s="65">
        <f>GETPIVOTDATA("Quantas árvores tem no trecho avaliado",Pivot!$JF$5,"CIDADE DA AVALIAÇÃO",R19)</f>
        <v>0</v>
      </c>
      <c r="V19" s="65">
        <f>GETPIVOTDATA("Quantas árvores tem no trecho avaliado",Pivot!$IR$5,"CIDADE DA AVALIAÇÃO",R19)</f>
        <v>15</v>
      </c>
    </row>
    <row r="20" spans="2:22" x14ac:dyDescent="0.15">
      <c r="B20" s="63" t="str">
        <f>Pivot!GC19</f>
        <v>Maceió</v>
      </c>
      <c r="C20" s="64">
        <f>GETPIVOTDATA("Média de LARGURA TOTAL (em metros)",Pivot!$GC$5,"CIDADE DA AVALIAÇÃO",$B20)</f>
        <v>3.9409999999999998</v>
      </c>
      <c r="D20" s="64">
        <f>GETPIVOTDATA("Máx. de LARGURA TOTAL (em metros)",Pivot!$GS$5,"CIDADE DA AVALIAÇÃO",$B20)</f>
        <v>11.5</v>
      </c>
      <c r="E20" s="64">
        <f>GETPIVOTDATA("Mín. de LARGURA TOTAL (em metros)",Pivot!$HA$5,"CIDADE DA AVALIAÇÃO",$B20)</f>
        <v>0.9</v>
      </c>
      <c r="F20" s="65">
        <f>GETPIVOTDATA("Contagem de LARGURA TOTAL (em metros)",Pivot!$GK$5,"CIDADE DA AVALIAÇÃO",$B20)</f>
        <v>20</v>
      </c>
      <c r="G20" s="64">
        <f>GETPIVOTDATA("Média de FAIXA LIVRE (em metros)",Pivot!$GC$5,"CIDADE DA AVALIAÇÃO",$B20)</f>
        <v>2.2906249999999999</v>
      </c>
      <c r="H20" s="64">
        <f>GETPIVOTDATA("Máx. de FAIXA LIVRE (em metros)",Pivot!$GS$5,"CIDADE DA AVALIAÇÃO",$B20)</f>
        <v>5</v>
      </c>
      <c r="I20" s="64">
        <f>GETPIVOTDATA("Mín. de FAIXA LIVRE (em metros)",Pivot!$HA$5,"CIDADE DA AVALIAÇÃO",$B20)</f>
        <v>0.9</v>
      </c>
      <c r="J20" s="66">
        <f>GETPIVOTDATA("Contagem de FAIXA LIVRE (em metros)",Pivot!$GK$5,"CIDADE DA AVALIAÇÃO",$B20)</f>
        <v>16</v>
      </c>
      <c r="K20" s="52"/>
      <c r="L20" s="63" t="str">
        <f>Pivot!HI20</f>
        <v>Manaus</v>
      </c>
      <c r="M20" s="64">
        <f>GETPIVOTDATA("NÍVEL MÉDIO DE RUÍDO AFERIDO (em dB)",Pivot!$HI$5,"CIDADE DA AVALIAÇÃO",$L20)</f>
        <v>0</v>
      </c>
      <c r="N20" s="64">
        <f>GETPIVOTDATA("NÍVEL MÉDIO DE RUÍDO AFERIDO (em dB)",Pivot!$HW$5,"CIDADE DA AVALIAÇÃO",$L20)</f>
        <v>0</v>
      </c>
      <c r="O20" s="64">
        <f>GETPIVOTDATA("NÍVEL MÉDIO DE RUÍDO AFERIDO (em dB)",Pivot!$ID$5,"CIDADE DA AVALIAÇÃO",$L20)</f>
        <v>0</v>
      </c>
      <c r="P20" s="65">
        <f>GETPIVOTDATA("NÍVEL MÉDIO DE RUÍDO AFERIDO (em dB)",Pivot!$HP$5,"CIDADE DA AVALIAÇÃO",$L20)</f>
        <v>0</v>
      </c>
      <c r="Q20" s="52"/>
      <c r="R20" s="63" t="str">
        <f>Pivot!IK20</f>
        <v>Manaus</v>
      </c>
      <c r="S20" s="64">
        <f>GETPIVOTDATA("Quantas árvores tem no trecho avaliado",Pivot!$IK$5,"CIDADE DA AVALIAÇÃO",R20)</f>
        <v>5.666666666666667</v>
      </c>
      <c r="T20" s="65">
        <f>GETPIVOTDATA("Quantas árvores tem no trecho avaliado",Pivot!$IY$5,"CIDADE DA AVALIAÇÃO",R20)</f>
        <v>12</v>
      </c>
      <c r="U20" s="65">
        <f>GETPIVOTDATA("Quantas árvores tem no trecho avaliado",Pivot!$JF$5,"CIDADE DA AVALIAÇÃO",R20)</f>
        <v>2</v>
      </c>
      <c r="V20" s="65">
        <f>GETPIVOTDATA("Quantas árvores tem no trecho avaliado",Pivot!$IR$5,"CIDADE DA AVALIAÇÃO",R20)</f>
        <v>9</v>
      </c>
    </row>
    <row r="21" spans="2:22" x14ac:dyDescent="0.15">
      <c r="B21" s="63" t="str">
        <f>Pivot!GC20</f>
        <v>Manaus</v>
      </c>
      <c r="C21" s="64">
        <f>GETPIVOTDATA("Média de LARGURA TOTAL (em metros)",Pivot!$GC$5,"CIDADE DA AVALIAÇÃO",$B21)</f>
        <v>1.6406666666666667</v>
      </c>
      <c r="D21" s="64">
        <f>GETPIVOTDATA("Máx. de LARGURA TOTAL (em metros)",Pivot!$GS$5,"CIDADE DA AVALIAÇÃO",$B21)</f>
        <v>3</v>
      </c>
      <c r="E21" s="64">
        <f>GETPIVOTDATA("Mín. de LARGURA TOTAL (em metros)",Pivot!$HA$5,"CIDADE DA AVALIAÇÃO",$B21)</f>
        <v>0.82</v>
      </c>
      <c r="F21" s="65">
        <f>GETPIVOTDATA("Contagem de LARGURA TOTAL (em metros)",Pivot!$GK$5,"CIDADE DA AVALIAÇÃO",$B21)</f>
        <v>15</v>
      </c>
      <c r="G21" s="64">
        <f>GETPIVOTDATA("Média de FAIXA LIVRE (em metros)",Pivot!$GC$5,"CIDADE DA AVALIAÇÃO",$B21)</f>
        <v>1.6406666666666667</v>
      </c>
      <c r="H21" s="64">
        <f>GETPIVOTDATA("Máx. de FAIXA LIVRE (em metros)",Pivot!$GS$5,"CIDADE DA AVALIAÇÃO",$B21)</f>
        <v>3</v>
      </c>
      <c r="I21" s="64">
        <f>GETPIVOTDATA("Mín. de FAIXA LIVRE (em metros)",Pivot!$HA$5,"CIDADE DA AVALIAÇÃO",$B21)</f>
        <v>0.82</v>
      </c>
      <c r="J21" s="66">
        <f>GETPIVOTDATA("Contagem de FAIXA LIVRE (em metros)",Pivot!$GK$5,"CIDADE DA AVALIAÇÃO",$B21)</f>
        <v>15</v>
      </c>
      <c r="K21" s="52"/>
      <c r="L21" s="63" t="str">
        <f>Pivot!HI21</f>
        <v>Natal</v>
      </c>
      <c r="M21" s="64">
        <f>GETPIVOTDATA("NÍVEL MÉDIO DE RUÍDO AFERIDO (em dB)",Pivot!$HI$5,"CIDADE DA AVALIAÇÃO",$L21)</f>
        <v>68.736842105263165</v>
      </c>
      <c r="N21" s="64">
        <f>GETPIVOTDATA("NÍVEL MÉDIO DE RUÍDO AFERIDO (em dB)",Pivot!$HW$5,"CIDADE DA AVALIAÇÃO",$L21)</f>
        <v>82</v>
      </c>
      <c r="O21" s="64">
        <f>GETPIVOTDATA("NÍVEL MÉDIO DE RUÍDO AFERIDO (em dB)",Pivot!$ID$5,"CIDADE DA AVALIAÇÃO",$L21)</f>
        <v>59</v>
      </c>
      <c r="P21" s="65">
        <f>GETPIVOTDATA("NÍVEL MÉDIO DE RUÍDO AFERIDO (em dB)",Pivot!$HP$5,"CIDADE DA AVALIAÇÃO",$L21)</f>
        <v>19</v>
      </c>
      <c r="Q21" s="52"/>
      <c r="R21" s="63" t="str">
        <f>Pivot!IK21</f>
        <v>Natal</v>
      </c>
      <c r="S21" s="64">
        <f>GETPIVOTDATA("Quantas árvores tem no trecho avaliado",Pivot!$IK$5,"CIDADE DA AVALIAÇÃO",R21)</f>
        <v>38.5</v>
      </c>
      <c r="T21" s="65">
        <f>GETPIVOTDATA("Quantas árvores tem no trecho avaliado",Pivot!$IY$5,"CIDADE DA AVALIAÇÃO",R21)</f>
        <v>200</v>
      </c>
      <c r="U21" s="65">
        <f>GETPIVOTDATA("Quantas árvores tem no trecho avaliado",Pivot!$JF$5,"CIDADE DA AVALIAÇÃO",R21)</f>
        <v>3</v>
      </c>
      <c r="V21" s="65">
        <f>GETPIVOTDATA("Quantas árvores tem no trecho avaliado",Pivot!$IR$5,"CIDADE DA AVALIAÇÃO",R21)</f>
        <v>20</v>
      </c>
    </row>
    <row r="22" spans="2:22" x14ac:dyDescent="0.15">
      <c r="B22" s="63" t="str">
        <f>Pivot!GC21</f>
        <v>Natal</v>
      </c>
      <c r="C22" s="64">
        <f>GETPIVOTDATA("Média de LARGURA TOTAL (em metros)",Pivot!$GC$5,"CIDADE DA AVALIAÇÃO",$B22)</f>
        <v>2.4999999999999996</v>
      </c>
      <c r="D22" s="64">
        <f>GETPIVOTDATA("Máx. de LARGURA TOTAL (em metros)",Pivot!$GS$5,"CIDADE DA AVALIAÇÃO",$B22)</f>
        <v>4.0999999999999996</v>
      </c>
      <c r="E22" s="64">
        <f>GETPIVOTDATA("Mín. de LARGURA TOTAL (em metros)",Pivot!$HA$5,"CIDADE DA AVALIAÇÃO",$B22)</f>
        <v>1.4</v>
      </c>
      <c r="F22" s="65">
        <f>GETPIVOTDATA("Contagem de LARGURA TOTAL (em metros)",Pivot!$GK$5,"CIDADE DA AVALIAÇÃO",$B22)</f>
        <v>20</v>
      </c>
      <c r="G22" s="64">
        <f>GETPIVOTDATA("Média de FAIXA LIVRE (em metros)",Pivot!$GC$5,"CIDADE DA AVALIAÇÃO",$B22)</f>
        <v>1.8450000000000002</v>
      </c>
      <c r="H22" s="64">
        <f>GETPIVOTDATA("Máx. de FAIXA LIVRE (em metros)",Pivot!$GS$5,"CIDADE DA AVALIAÇÃO",$B22)</f>
        <v>3</v>
      </c>
      <c r="I22" s="64">
        <f>GETPIVOTDATA("Mín. de FAIXA LIVRE (em metros)",Pivot!$HA$5,"CIDADE DA AVALIAÇÃO",$B22)</f>
        <v>1</v>
      </c>
      <c r="J22" s="66">
        <f>GETPIVOTDATA("Contagem de FAIXA LIVRE (em metros)",Pivot!$GK$5,"CIDADE DA AVALIAÇÃO",$B22)</f>
        <v>20</v>
      </c>
      <c r="K22" s="52"/>
      <c r="L22" s="63" t="str">
        <f>Pivot!HI22</f>
        <v>Palmas</v>
      </c>
      <c r="M22" s="64">
        <f>GETPIVOTDATA("NÍVEL MÉDIO DE RUÍDO AFERIDO (em dB)",Pivot!$HI$5,"CIDADE DA AVALIAÇÃO",$L22)</f>
        <v>70.599999999999994</v>
      </c>
      <c r="N22" s="64">
        <f>GETPIVOTDATA("NÍVEL MÉDIO DE RUÍDO AFERIDO (em dB)",Pivot!$HW$5,"CIDADE DA AVALIAÇÃO",$L22)</f>
        <v>75</v>
      </c>
      <c r="O22" s="64">
        <f>GETPIVOTDATA("NÍVEL MÉDIO DE RUÍDO AFERIDO (em dB)",Pivot!$ID$5,"CIDADE DA AVALIAÇÃO",$L22)</f>
        <v>67</v>
      </c>
      <c r="P22" s="65">
        <f>GETPIVOTDATA("NÍVEL MÉDIO DE RUÍDO AFERIDO (em dB)",Pivot!$HP$5,"CIDADE DA AVALIAÇÃO",$L22)</f>
        <v>20</v>
      </c>
      <c r="Q22" s="52"/>
      <c r="R22" s="63" t="str">
        <f>Pivot!IK22</f>
        <v>Palmas</v>
      </c>
      <c r="S22" s="64">
        <f>GETPIVOTDATA("Quantas árvores tem no trecho avaliado",Pivot!$IK$5,"CIDADE DA AVALIAÇÃO",R22)</f>
        <v>11.4</v>
      </c>
      <c r="T22" s="65">
        <f>GETPIVOTDATA("Quantas árvores tem no trecho avaliado",Pivot!$IY$5,"CIDADE DA AVALIAÇÃO",R22)</f>
        <v>18</v>
      </c>
      <c r="U22" s="65">
        <f>GETPIVOTDATA("Quantas árvores tem no trecho avaliado",Pivot!$JF$5,"CIDADE DA AVALIAÇÃO",R22)</f>
        <v>0</v>
      </c>
      <c r="V22" s="65">
        <f>GETPIVOTDATA("Quantas árvores tem no trecho avaliado",Pivot!$IR$5,"CIDADE DA AVALIAÇÃO",R22)</f>
        <v>5</v>
      </c>
    </row>
    <row r="23" spans="2:22" x14ac:dyDescent="0.15">
      <c r="B23" s="67" t="str">
        <f>Pivot!GC22</f>
        <v>Palmas</v>
      </c>
      <c r="C23" s="68">
        <f>GETPIVOTDATA("Média de LARGURA TOTAL (em metros)",Pivot!$GC$5,"CIDADE DA AVALIAÇÃO",$B23)</f>
        <v>1.4729166666666667</v>
      </c>
      <c r="D23" s="68">
        <f>GETPIVOTDATA("Máx. de LARGURA TOTAL (em metros)",Pivot!$GS$5,"CIDADE DA AVALIAÇÃO",$B23)</f>
        <v>2.2000000000000002</v>
      </c>
      <c r="E23" s="68">
        <f>GETPIVOTDATA("Mín. de LARGURA TOTAL (em metros)",Pivot!$HA$5,"CIDADE DA AVALIAÇÃO",$B23)</f>
        <v>0</v>
      </c>
      <c r="F23" s="69">
        <f>GETPIVOTDATA("Contagem de LARGURA TOTAL (em metros)",Pivot!$GK$5,"CIDADE DA AVALIAÇÃO",$B23)</f>
        <v>24</v>
      </c>
      <c r="G23" s="68">
        <f>GETPIVOTDATA("Média de FAIXA LIVRE (em metros)",Pivot!$GC$5,"CIDADE DA AVALIAÇÃO",$B23)</f>
        <v>1.3937499999999998</v>
      </c>
      <c r="H23" s="68">
        <f>GETPIVOTDATA("Máx. de FAIXA LIVRE (em metros)",Pivot!$GS$5,"CIDADE DA AVALIAÇÃO",$B23)</f>
        <v>2.2000000000000002</v>
      </c>
      <c r="I23" s="68">
        <f>GETPIVOTDATA("Mín. de FAIXA LIVRE (em metros)",Pivot!$HA$5,"CIDADE DA AVALIAÇÃO",$B23)</f>
        <v>0</v>
      </c>
      <c r="J23" s="70">
        <f>GETPIVOTDATA("Contagem de FAIXA LIVRE (em metros)",Pivot!$GK$5,"CIDADE DA AVALIAÇÃO",$B23)</f>
        <v>24</v>
      </c>
      <c r="K23" s="52"/>
      <c r="L23" s="63" t="str">
        <f>Pivot!HI23</f>
        <v>Porto Alegre</v>
      </c>
      <c r="M23" s="64">
        <f>GETPIVOTDATA("NÍVEL MÉDIO DE RUÍDO AFERIDO (em dB)",Pivot!$HI$5,"CIDADE DA AVALIAÇÃO",$L23)</f>
        <v>59.41935483870968</v>
      </c>
      <c r="N23" s="64">
        <f>GETPIVOTDATA("NÍVEL MÉDIO DE RUÍDO AFERIDO (em dB)",Pivot!$HW$5,"CIDADE DA AVALIAÇÃO",$L23)</f>
        <v>80</v>
      </c>
      <c r="O23" s="64">
        <f>GETPIVOTDATA("NÍVEL MÉDIO DE RUÍDO AFERIDO (em dB)",Pivot!$ID$5,"CIDADE DA AVALIAÇÃO",$L23)</f>
        <v>40</v>
      </c>
      <c r="P23" s="65">
        <f>GETPIVOTDATA("NÍVEL MÉDIO DE RUÍDO AFERIDO (em dB)",Pivot!$HP$5,"CIDADE DA AVALIAÇÃO",$L23)</f>
        <v>31</v>
      </c>
      <c r="Q23" s="52"/>
      <c r="R23" s="63" t="str">
        <f>Pivot!IK23</f>
        <v>Porto Alegre</v>
      </c>
      <c r="S23" s="64">
        <f>GETPIVOTDATA("Quantas árvores tem no trecho avaliado",Pivot!$IK$5,"CIDADE DA AVALIAÇÃO",R23)</f>
        <v>7.4444444444444446</v>
      </c>
      <c r="T23" s="65">
        <f>GETPIVOTDATA("Quantas árvores tem no trecho avaliado",Pivot!$IY$5,"CIDADE DA AVALIAÇÃO",R23)</f>
        <v>20</v>
      </c>
      <c r="U23" s="65">
        <f>GETPIVOTDATA("Quantas árvores tem no trecho avaliado",Pivot!$JF$5,"CIDADE DA AVALIAÇÃO",R23)</f>
        <v>0</v>
      </c>
      <c r="V23" s="65">
        <f>GETPIVOTDATA("Quantas árvores tem no trecho avaliado",Pivot!$IR$5,"CIDADE DA AVALIAÇÃO",R23)</f>
        <v>27</v>
      </c>
    </row>
    <row r="24" spans="2:22" x14ac:dyDescent="0.15">
      <c r="B24" s="63" t="str">
        <f>Pivot!GC23</f>
        <v>Porto Alegre</v>
      </c>
      <c r="C24" s="64">
        <f>GETPIVOTDATA("Média de LARGURA TOTAL (em metros)",Pivot!$GC$5,"CIDADE DA AVALIAÇÃO",$B24)</f>
        <v>3.4215624999999998</v>
      </c>
      <c r="D24" s="64">
        <f>GETPIVOTDATA("Máx. de LARGURA TOTAL (em metros)",Pivot!$GS$5,"CIDADE DA AVALIAÇÃO",$B24)</f>
        <v>5.5</v>
      </c>
      <c r="E24" s="64">
        <f>GETPIVOTDATA("Mín. de LARGURA TOTAL (em metros)",Pivot!$HA$5,"CIDADE DA AVALIAÇÃO",$B24)</f>
        <v>1.1000000000000001</v>
      </c>
      <c r="F24" s="65">
        <f>GETPIVOTDATA("Contagem de LARGURA TOTAL (em metros)",Pivot!$GK$5,"CIDADE DA AVALIAÇÃO",$B24)</f>
        <v>32</v>
      </c>
      <c r="G24" s="64">
        <f>GETPIVOTDATA("Média de FAIXA LIVRE (em metros)",Pivot!$GC$5,"CIDADE DA AVALIAÇÃO",$B24)</f>
        <v>1.9231250000000002</v>
      </c>
      <c r="H24" s="64">
        <f>GETPIVOTDATA("Máx. de FAIXA LIVRE (em metros)",Pivot!$GS$5,"CIDADE DA AVALIAÇÃO",$B24)</f>
        <v>3.2</v>
      </c>
      <c r="I24" s="64">
        <f>GETPIVOTDATA("Mín. de FAIXA LIVRE (em metros)",Pivot!$HA$5,"CIDADE DA AVALIAÇÃO",$B24)</f>
        <v>0.85</v>
      </c>
      <c r="J24" s="66">
        <f>GETPIVOTDATA("Contagem de FAIXA LIVRE (em metros)",Pivot!$GK$5,"CIDADE DA AVALIAÇÃO",$B24)</f>
        <v>32</v>
      </c>
      <c r="K24" s="52"/>
      <c r="L24" s="63" t="str">
        <f>Pivot!HI24</f>
        <v>Porto Velho</v>
      </c>
      <c r="M24" s="64">
        <f>GETPIVOTDATA("NÍVEL MÉDIO DE RUÍDO AFERIDO (em dB)",Pivot!$HI$5,"CIDADE DA AVALIAÇÃO",$L24)</f>
        <v>68.040000000000006</v>
      </c>
      <c r="N24" s="64">
        <f>GETPIVOTDATA("NÍVEL MÉDIO DE RUÍDO AFERIDO (em dB)",Pivot!$HW$5,"CIDADE DA AVALIAÇÃO",$L24)</f>
        <v>85</v>
      </c>
      <c r="O24" s="64">
        <f>GETPIVOTDATA("NÍVEL MÉDIO DE RUÍDO AFERIDO (em dB)",Pivot!$ID$5,"CIDADE DA AVALIAÇÃO",$L24)</f>
        <v>55</v>
      </c>
      <c r="P24" s="65">
        <f>GETPIVOTDATA("NÍVEL MÉDIO DE RUÍDO AFERIDO (em dB)",Pivot!$HP$5,"CIDADE DA AVALIAÇÃO",$L24)</f>
        <v>25</v>
      </c>
      <c r="Q24" s="52"/>
      <c r="R24" s="63" t="str">
        <f>Pivot!IK24</f>
        <v>Porto Velho</v>
      </c>
      <c r="S24" s="64">
        <f>GETPIVOTDATA("Quantas árvores tem no trecho avaliado",Pivot!$IK$5,"CIDADE DA AVALIAÇÃO",R24)</f>
        <v>8.4878048780487809</v>
      </c>
      <c r="T24" s="65">
        <f>GETPIVOTDATA("Quantas árvores tem no trecho avaliado",Pivot!$IY$5,"CIDADE DA AVALIAÇÃO",R24)</f>
        <v>80</v>
      </c>
      <c r="U24" s="65">
        <f>GETPIVOTDATA("Quantas árvores tem no trecho avaliado",Pivot!$JF$5,"CIDADE DA AVALIAÇÃO",R24)</f>
        <v>0</v>
      </c>
      <c r="V24" s="65">
        <f>GETPIVOTDATA("Quantas árvores tem no trecho avaliado",Pivot!$IR$5,"CIDADE DA AVALIAÇÃO",R24)</f>
        <v>41</v>
      </c>
    </row>
    <row r="25" spans="2:22" x14ac:dyDescent="0.15">
      <c r="B25" s="63" t="str">
        <f>Pivot!GC24</f>
        <v>Porto Velho</v>
      </c>
      <c r="C25" s="64">
        <f>GETPIVOTDATA("Média de LARGURA TOTAL (em metros)",Pivot!$GC$5,"CIDADE DA AVALIAÇÃO",$B25)</f>
        <v>3.443793103448276</v>
      </c>
      <c r="D25" s="64">
        <f>GETPIVOTDATA("Máx. de LARGURA TOTAL (em metros)",Pivot!$GS$5,"CIDADE DA AVALIAÇÃO",$B25)</f>
        <v>12</v>
      </c>
      <c r="E25" s="64">
        <f>GETPIVOTDATA("Mín. de LARGURA TOTAL (em metros)",Pivot!$HA$5,"CIDADE DA AVALIAÇÃO",$B25)</f>
        <v>0.9</v>
      </c>
      <c r="F25" s="65">
        <f>GETPIVOTDATA("Contagem de LARGURA TOTAL (em metros)",Pivot!$GK$5,"CIDADE DA AVALIAÇÃO",$B25)</f>
        <v>58</v>
      </c>
      <c r="G25" s="64">
        <f>GETPIVOTDATA("Média de FAIXA LIVRE (em metros)",Pivot!$GC$5,"CIDADE DA AVALIAÇÃO",$B25)</f>
        <v>1.7251724137931042</v>
      </c>
      <c r="H25" s="64">
        <f>GETPIVOTDATA("Máx. de FAIXA LIVRE (em metros)",Pivot!$GS$5,"CIDADE DA AVALIAÇÃO",$B25)</f>
        <v>5</v>
      </c>
      <c r="I25" s="64">
        <f>GETPIVOTDATA("Mín. de FAIXA LIVRE (em metros)",Pivot!$HA$5,"CIDADE DA AVALIAÇÃO",$B25)</f>
        <v>0</v>
      </c>
      <c r="J25" s="66">
        <f>GETPIVOTDATA("Contagem de FAIXA LIVRE (em metros)",Pivot!$GK$5,"CIDADE DA AVALIAÇÃO",$B25)</f>
        <v>58</v>
      </c>
      <c r="K25" s="52"/>
      <c r="L25" s="63" t="str">
        <f>Pivot!HI25</f>
        <v>Recife</v>
      </c>
      <c r="M25" s="64">
        <f>GETPIVOTDATA("NÍVEL MÉDIO DE RUÍDO AFERIDO (em dB)",Pivot!$HI$5,"CIDADE DA AVALIAÇÃO",$L25)</f>
        <v>21.471999999999998</v>
      </c>
      <c r="N25" s="64">
        <f>GETPIVOTDATA("NÍVEL MÉDIO DE RUÍDO AFERIDO (em dB)",Pivot!$HW$5,"CIDADE DA AVALIAÇÃO",$L25)</f>
        <v>72</v>
      </c>
      <c r="O25" s="64">
        <f>GETPIVOTDATA("NÍVEL MÉDIO DE RUÍDO AFERIDO (em dB)",Pivot!$ID$5,"CIDADE DA AVALIAÇÃO",$L25)</f>
        <v>6.22</v>
      </c>
      <c r="P25" s="65">
        <f>GETPIVOTDATA("NÍVEL MÉDIO DE RUÍDO AFERIDO (em dB)",Pivot!$HP$5,"CIDADE DA AVALIAÇÃO",$L25)</f>
        <v>20</v>
      </c>
      <c r="Q25" s="52"/>
      <c r="R25" s="63" t="str">
        <f>Pivot!IK25</f>
        <v>Recife</v>
      </c>
      <c r="S25" s="64">
        <f>GETPIVOTDATA("Quantas árvores tem no trecho avaliado",Pivot!$IK$5,"CIDADE DA AVALIAÇÃO",R25)</f>
        <v>5.7368421052631575</v>
      </c>
      <c r="T25" s="65">
        <f>GETPIVOTDATA("Quantas árvores tem no trecho avaliado",Pivot!$IY$5,"CIDADE DA AVALIAÇÃO",R25)</f>
        <v>20</v>
      </c>
      <c r="U25" s="65">
        <f>GETPIVOTDATA("Quantas árvores tem no trecho avaliado",Pivot!$JF$5,"CIDADE DA AVALIAÇÃO",R25)</f>
        <v>0</v>
      </c>
      <c r="V25" s="65">
        <f>GETPIVOTDATA("Quantas árvores tem no trecho avaliado",Pivot!$IR$5,"CIDADE DA AVALIAÇÃO",R25)</f>
        <v>19</v>
      </c>
    </row>
    <row r="26" spans="2:22" x14ac:dyDescent="0.15">
      <c r="B26" s="63" t="str">
        <f>Pivot!GC25</f>
        <v>Recife</v>
      </c>
      <c r="C26" s="64">
        <f>GETPIVOTDATA("Média de LARGURA TOTAL (em metros)",Pivot!$GC$5,"CIDADE DA AVALIAÇÃO",$B26)</f>
        <v>3.5795000000000008</v>
      </c>
      <c r="D26" s="64">
        <f>GETPIVOTDATA("Máx. de LARGURA TOTAL (em metros)",Pivot!$GS$5,"CIDADE DA AVALIAÇÃO",$B26)</f>
        <v>8.89</v>
      </c>
      <c r="E26" s="64">
        <f>GETPIVOTDATA("Mín. de LARGURA TOTAL (em metros)",Pivot!$HA$5,"CIDADE DA AVALIAÇÃO",$B26)</f>
        <v>1.9</v>
      </c>
      <c r="F26" s="65">
        <f>GETPIVOTDATA("Contagem de LARGURA TOTAL (em metros)",Pivot!$GK$5,"CIDADE DA AVALIAÇÃO",$B26)</f>
        <v>20</v>
      </c>
      <c r="G26" s="64">
        <f>GETPIVOTDATA("Média de FAIXA LIVRE (em metros)",Pivot!$GC$5,"CIDADE DA AVALIAÇÃO",$B26)</f>
        <v>2.3383333333333329</v>
      </c>
      <c r="H26" s="64">
        <f>GETPIVOTDATA("Máx. de FAIXA LIVRE (em metros)",Pivot!$GS$5,"CIDADE DA AVALIAÇÃO",$B26)</f>
        <v>4.2300000000000004</v>
      </c>
      <c r="I26" s="64">
        <f>GETPIVOTDATA("Mín. de FAIXA LIVRE (em metros)",Pivot!$HA$5,"CIDADE DA AVALIAÇÃO",$B26)</f>
        <v>0.65</v>
      </c>
      <c r="J26" s="66">
        <f>GETPIVOTDATA("Contagem de FAIXA LIVRE (em metros)",Pivot!$GK$5,"CIDADE DA AVALIAÇÃO",$B26)</f>
        <v>18</v>
      </c>
      <c r="K26" s="52"/>
      <c r="L26" s="63" t="str">
        <f>Pivot!HI26</f>
        <v>Rio Branco</v>
      </c>
      <c r="M26" s="64">
        <f>GETPIVOTDATA("NÍVEL MÉDIO DE RUÍDO AFERIDO (em dB)",Pivot!$HI$5,"CIDADE DA AVALIAÇÃO",$L26)</f>
        <v>69.692307692307693</v>
      </c>
      <c r="N26" s="64">
        <f>GETPIVOTDATA("NÍVEL MÉDIO DE RUÍDO AFERIDO (em dB)",Pivot!$HW$5,"CIDADE DA AVALIAÇÃO",$L26)</f>
        <v>88</v>
      </c>
      <c r="O26" s="64">
        <f>GETPIVOTDATA("NÍVEL MÉDIO DE RUÍDO AFERIDO (em dB)",Pivot!$ID$5,"CIDADE DA AVALIAÇÃO",$L26)</f>
        <v>42</v>
      </c>
      <c r="P26" s="65">
        <f>GETPIVOTDATA("NÍVEL MÉDIO DE RUÍDO AFERIDO (em dB)",Pivot!$HP$5,"CIDADE DA AVALIAÇÃO",$L26)</f>
        <v>13</v>
      </c>
      <c r="Q26" s="52"/>
      <c r="R26" s="63" t="str">
        <f>Pivot!IK26</f>
        <v>Rio Branco</v>
      </c>
      <c r="S26" s="64">
        <f>GETPIVOTDATA("Quantas árvores tem no trecho avaliado",Pivot!$IK$5,"CIDADE DA AVALIAÇÃO",R26)</f>
        <v>6.75</v>
      </c>
      <c r="T26" s="65">
        <f>GETPIVOTDATA("Quantas árvores tem no trecho avaliado",Pivot!$IY$5,"CIDADE DA AVALIAÇÃO",R26)</f>
        <v>16</v>
      </c>
      <c r="U26" s="65">
        <f>GETPIVOTDATA("Quantas árvores tem no trecho avaliado",Pivot!$JF$5,"CIDADE DA AVALIAÇÃO",R26)</f>
        <v>4</v>
      </c>
      <c r="V26" s="65">
        <f>GETPIVOTDATA("Quantas árvores tem no trecho avaliado",Pivot!$IR$5,"CIDADE DA AVALIAÇÃO",R26)</f>
        <v>8</v>
      </c>
    </row>
    <row r="27" spans="2:22" x14ac:dyDescent="0.15">
      <c r="B27" s="63" t="str">
        <f>Pivot!GC26</f>
        <v>Rio Branco</v>
      </c>
      <c r="C27" s="64">
        <f>GETPIVOTDATA("Média de LARGURA TOTAL (em metros)",Pivot!$GC$5,"CIDADE DA AVALIAÇÃO",$B27)</f>
        <v>1.8470588235294116</v>
      </c>
      <c r="D27" s="64">
        <f>GETPIVOTDATA("Máx. de LARGURA TOTAL (em metros)",Pivot!$GS$5,"CIDADE DA AVALIAÇÃO",$B27)</f>
        <v>3.1</v>
      </c>
      <c r="E27" s="64">
        <f>GETPIVOTDATA("Mín. de LARGURA TOTAL (em metros)",Pivot!$HA$5,"CIDADE DA AVALIAÇÃO",$B27)</f>
        <v>0</v>
      </c>
      <c r="F27" s="65">
        <f>GETPIVOTDATA("Contagem de LARGURA TOTAL (em metros)",Pivot!$GK$5,"CIDADE DA AVALIAÇÃO",$B27)</f>
        <v>17</v>
      </c>
      <c r="G27" s="64">
        <f>GETPIVOTDATA("Média de FAIXA LIVRE (em metros)",Pivot!$GC$5,"CIDADE DA AVALIAÇÃO",$B27)</f>
        <v>1.5933333333333333</v>
      </c>
      <c r="H27" s="64">
        <f>GETPIVOTDATA("Máx. de FAIXA LIVRE (em metros)",Pivot!$GS$5,"CIDADE DA AVALIAÇÃO",$B27)</f>
        <v>2.8</v>
      </c>
      <c r="I27" s="64">
        <f>GETPIVOTDATA("Mín. de FAIXA LIVRE (em metros)",Pivot!$HA$5,"CIDADE DA AVALIAÇÃO",$B27)</f>
        <v>0</v>
      </c>
      <c r="J27" s="66">
        <f>GETPIVOTDATA("Contagem de FAIXA LIVRE (em metros)",Pivot!$GK$5,"CIDADE DA AVALIAÇÃO",$B27)</f>
        <v>15</v>
      </c>
      <c r="K27" s="52"/>
      <c r="L27" s="63" t="str">
        <f>Pivot!HI27</f>
        <v>Rio de Janeiro</v>
      </c>
      <c r="M27" s="64">
        <f>GETPIVOTDATA("NÍVEL MÉDIO DE RUÍDO AFERIDO (em dB)",Pivot!$HI$5,"CIDADE DA AVALIAÇÃO",$L27)</f>
        <v>69.777777777777771</v>
      </c>
      <c r="N27" s="64">
        <f>GETPIVOTDATA("NÍVEL MÉDIO DE RUÍDO AFERIDO (em dB)",Pivot!$HW$5,"CIDADE DA AVALIAÇÃO",$L27)</f>
        <v>81</v>
      </c>
      <c r="O27" s="64">
        <f>GETPIVOTDATA("NÍVEL MÉDIO DE RUÍDO AFERIDO (em dB)",Pivot!$ID$5,"CIDADE DA AVALIAÇÃO",$L27)</f>
        <v>55</v>
      </c>
      <c r="P27" s="65">
        <f>GETPIVOTDATA("NÍVEL MÉDIO DE RUÍDO AFERIDO (em dB)",Pivot!$HP$5,"CIDADE DA AVALIAÇÃO",$L27)</f>
        <v>18</v>
      </c>
      <c r="Q27" s="52"/>
      <c r="R27" s="63" t="str">
        <f>Pivot!IK27</f>
        <v>Rio de Janeiro</v>
      </c>
      <c r="S27" s="64">
        <f>GETPIVOTDATA("Quantas árvores tem no trecho avaliado",Pivot!$IK$5,"CIDADE DA AVALIAÇÃO",R27)</f>
        <v>5.7727272727272725</v>
      </c>
      <c r="T27" s="65">
        <f>GETPIVOTDATA("Quantas árvores tem no trecho avaliado",Pivot!$IY$5,"CIDADE DA AVALIAÇÃO",R27)</f>
        <v>23</v>
      </c>
      <c r="U27" s="65">
        <f>GETPIVOTDATA("Quantas árvores tem no trecho avaliado",Pivot!$JF$5,"CIDADE DA AVALIAÇÃO",R27)</f>
        <v>0</v>
      </c>
      <c r="V27" s="65">
        <f>GETPIVOTDATA("Quantas árvores tem no trecho avaliado",Pivot!$IR$5,"CIDADE DA AVALIAÇÃO",R27)</f>
        <v>22</v>
      </c>
    </row>
    <row r="28" spans="2:22" x14ac:dyDescent="0.15">
      <c r="B28" s="63" t="str">
        <f>Pivot!GC27</f>
        <v>Rio de Janeiro</v>
      </c>
      <c r="C28" s="64">
        <f>GETPIVOTDATA("Média de LARGURA TOTAL (em metros)",Pivot!$GC$5,"CIDADE DA AVALIAÇÃO",$B28)</f>
        <v>3.8739130434782605</v>
      </c>
      <c r="D28" s="64">
        <f>GETPIVOTDATA("Máx. de LARGURA TOTAL (em metros)",Pivot!$GS$5,"CIDADE DA AVALIAÇÃO",$B28)</f>
        <v>12</v>
      </c>
      <c r="E28" s="64">
        <f>GETPIVOTDATA("Mín. de LARGURA TOTAL (em metros)",Pivot!$HA$5,"CIDADE DA AVALIAÇÃO",$B28)</f>
        <v>0</v>
      </c>
      <c r="F28" s="65">
        <f>GETPIVOTDATA("Contagem de LARGURA TOTAL (em metros)",Pivot!$GK$5,"CIDADE DA AVALIAÇÃO",$B28)</f>
        <v>23</v>
      </c>
      <c r="G28" s="64">
        <f>GETPIVOTDATA("Média de FAIXA LIVRE (em metros)",Pivot!$GC$5,"CIDADE DA AVALIAÇÃO",$B28)</f>
        <v>2.5227272727272729</v>
      </c>
      <c r="H28" s="64">
        <f>GETPIVOTDATA("Máx. de FAIXA LIVRE (em metros)",Pivot!$GS$5,"CIDADE DA AVALIAÇÃO",$B28)</f>
        <v>12</v>
      </c>
      <c r="I28" s="64">
        <f>GETPIVOTDATA("Mín. de FAIXA LIVRE (em metros)",Pivot!$HA$5,"CIDADE DA AVALIAÇÃO",$B28)</f>
        <v>0</v>
      </c>
      <c r="J28" s="66">
        <f>GETPIVOTDATA("Contagem de FAIXA LIVRE (em metros)",Pivot!$GK$5,"CIDADE DA AVALIAÇÃO",$B28)</f>
        <v>22</v>
      </c>
      <c r="K28" s="52"/>
      <c r="L28" s="63" t="str">
        <f>Pivot!HI28</f>
        <v>Salvador</v>
      </c>
      <c r="M28" s="64">
        <f>GETPIVOTDATA("NÍVEL MÉDIO DE RUÍDO AFERIDO (em dB)",Pivot!$HI$5,"CIDADE DA AVALIAÇÃO",$L28)</f>
        <v>54.142857142857146</v>
      </c>
      <c r="N28" s="64">
        <f>GETPIVOTDATA("NÍVEL MÉDIO DE RUÍDO AFERIDO (em dB)",Pivot!$HW$5,"CIDADE DA AVALIAÇÃO",$L28)</f>
        <v>80</v>
      </c>
      <c r="O28" s="64">
        <f>GETPIVOTDATA("NÍVEL MÉDIO DE RUÍDO AFERIDO (em dB)",Pivot!$ID$5,"CIDADE DA AVALIAÇÃO",$L28)</f>
        <v>40</v>
      </c>
      <c r="P28" s="65">
        <f>GETPIVOTDATA("NÍVEL MÉDIO DE RUÍDO AFERIDO (em dB)",Pivot!$HP$5,"CIDADE DA AVALIAÇÃO",$L28)</f>
        <v>7</v>
      </c>
      <c r="Q28" s="52"/>
      <c r="R28" s="63" t="str">
        <f>Pivot!IK28</f>
        <v>Salvador</v>
      </c>
      <c r="S28" s="64">
        <f>GETPIVOTDATA("Quantas árvores tem no trecho avaliado",Pivot!$IK$5,"CIDADE DA AVALIAÇÃO",R28)</f>
        <v>14.142857142857142</v>
      </c>
      <c r="T28" s="65">
        <f>GETPIVOTDATA("Quantas árvores tem no trecho avaliado",Pivot!$IY$5,"CIDADE DA AVALIAÇÃO",R28)</f>
        <v>25</v>
      </c>
      <c r="U28" s="65">
        <f>GETPIVOTDATA("Quantas árvores tem no trecho avaliado",Pivot!$JF$5,"CIDADE DA AVALIAÇÃO",R28)</f>
        <v>3</v>
      </c>
      <c r="V28" s="65">
        <f>GETPIVOTDATA("Quantas árvores tem no trecho avaliado",Pivot!$IR$5,"CIDADE DA AVALIAÇÃO",R28)</f>
        <v>7</v>
      </c>
    </row>
    <row r="29" spans="2:22" x14ac:dyDescent="0.15">
      <c r="B29" s="63" t="str">
        <f>Pivot!GC28</f>
        <v>Salvador</v>
      </c>
      <c r="C29" s="64">
        <f>GETPIVOTDATA("Média de LARGURA TOTAL (em metros)",Pivot!$GC$5,"CIDADE DA AVALIAÇÃO",$B29)</f>
        <v>1.8961538461538465</v>
      </c>
      <c r="D29" s="64">
        <f>GETPIVOTDATA("Máx. de LARGURA TOTAL (em metros)",Pivot!$GS$5,"CIDADE DA AVALIAÇÃO",$B29)</f>
        <v>5.15</v>
      </c>
      <c r="E29" s="64">
        <f>GETPIVOTDATA("Mín. de LARGURA TOTAL (em metros)",Pivot!$HA$5,"CIDADE DA AVALIAÇÃO",$B29)</f>
        <v>0.6</v>
      </c>
      <c r="F29" s="65">
        <f>GETPIVOTDATA("Contagem de LARGURA TOTAL (em metros)",Pivot!$GK$5,"CIDADE DA AVALIAÇÃO",$B29)</f>
        <v>13</v>
      </c>
      <c r="G29" s="64">
        <f>GETPIVOTDATA("Média de FAIXA LIVRE (em metros)",Pivot!$GC$5,"CIDADE DA AVALIAÇÃO",$B29)</f>
        <v>0.74545454545454537</v>
      </c>
      <c r="H29" s="64">
        <f>GETPIVOTDATA("Máx. de FAIXA LIVRE (em metros)",Pivot!$GS$5,"CIDADE DA AVALIAÇÃO",$B29)</f>
        <v>2.5</v>
      </c>
      <c r="I29" s="64">
        <f>GETPIVOTDATA("Mín. de FAIXA LIVRE (em metros)",Pivot!$HA$5,"CIDADE DA AVALIAÇÃO",$B29)</f>
        <v>0</v>
      </c>
      <c r="J29" s="66">
        <f>GETPIVOTDATA("Contagem de FAIXA LIVRE (em metros)",Pivot!$GK$5,"CIDADE DA AVALIAÇÃO",$B29)</f>
        <v>11</v>
      </c>
      <c r="K29" s="52"/>
      <c r="L29" s="63" t="str">
        <f>Pivot!HI29</f>
        <v>São Luís</v>
      </c>
      <c r="M29" s="64">
        <f>GETPIVOTDATA("NÍVEL MÉDIO DE RUÍDO AFERIDO (em dB)",Pivot!$HI$5,"CIDADE DA AVALIAÇÃO",$L29)</f>
        <v>82.125</v>
      </c>
      <c r="N29" s="64">
        <f>GETPIVOTDATA("NÍVEL MÉDIO DE RUÍDO AFERIDO (em dB)",Pivot!$HW$5,"CIDADE DA AVALIAÇÃO",$L29)</f>
        <v>90</v>
      </c>
      <c r="O29" s="64">
        <f>GETPIVOTDATA("NÍVEL MÉDIO DE RUÍDO AFERIDO (em dB)",Pivot!$ID$5,"CIDADE DA AVALIAÇÃO",$L29)</f>
        <v>67</v>
      </c>
      <c r="P29" s="65">
        <f>GETPIVOTDATA("NÍVEL MÉDIO DE RUÍDO AFERIDO (em dB)",Pivot!$HP$5,"CIDADE DA AVALIAÇÃO",$L29)</f>
        <v>8</v>
      </c>
      <c r="Q29" s="52"/>
      <c r="R29" s="63" t="str">
        <f>Pivot!IK29</f>
        <v>São Luís</v>
      </c>
      <c r="S29" s="64">
        <f>GETPIVOTDATA("Quantas árvores tem no trecho avaliado",Pivot!$IK$5,"CIDADE DA AVALIAÇÃO",R29)</f>
        <v>5.7037037037037033</v>
      </c>
      <c r="T29" s="65">
        <f>GETPIVOTDATA("Quantas árvores tem no trecho avaliado",Pivot!$IY$5,"CIDADE DA AVALIAÇÃO",R29)</f>
        <v>18</v>
      </c>
      <c r="U29" s="65">
        <f>GETPIVOTDATA("Quantas árvores tem no trecho avaliado",Pivot!$JF$5,"CIDADE DA AVALIAÇÃO",R29)</f>
        <v>0</v>
      </c>
      <c r="V29" s="65">
        <f>GETPIVOTDATA("Quantas árvores tem no trecho avaliado",Pivot!$IR$5,"CIDADE DA AVALIAÇÃO",R29)</f>
        <v>27</v>
      </c>
    </row>
    <row r="30" spans="2:22" x14ac:dyDescent="0.15">
      <c r="B30" s="63" t="str">
        <f>Pivot!GC29</f>
        <v>São Luís</v>
      </c>
      <c r="C30" s="64">
        <f>GETPIVOTDATA("Média de LARGURA TOTAL (em metros)",Pivot!$GC$5,"CIDADE DA AVALIAÇÃO",$B30)</f>
        <v>2.7031034482758618</v>
      </c>
      <c r="D30" s="64">
        <f>GETPIVOTDATA("Máx. de LARGURA TOTAL (em metros)",Pivot!$GS$5,"CIDADE DA AVALIAÇÃO",$B30)</f>
        <v>7.4</v>
      </c>
      <c r="E30" s="64">
        <f>GETPIVOTDATA("Mín. de LARGURA TOTAL (em metros)",Pivot!$HA$5,"CIDADE DA AVALIAÇÃO",$B30)</f>
        <v>1.2</v>
      </c>
      <c r="F30" s="65">
        <f>GETPIVOTDATA("Contagem de LARGURA TOTAL (em metros)",Pivot!$GK$5,"CIDADE DA AVALIAÇÃO",$B30)</f>
        <v>29</v>
      </c>
      <c r="G30" s="64">
        <f>GETPIVOTDATA("Média de FAIXA LIVRE (em metros)",Pivot!$GC$5,"CIDADE DA AVALIAÇÃO",$B30)</f>
        <v>1.7610344827586204</v>
      </c>
      <c r="H30" s="64">
        <f>GETPIVOTDATA("Máx. de FAIXA LIVRE (em metros)",Pivot!$GS$5,"CIDADE DA AVALIAÇÃO",$B30)</f>
        <v>6</v>
      </c>
      <c r="I30" s="64">
        <f>GETPIVOTDATA("Mín. de FAIXA LIVRE (em metros)",Pivot!$HA$5,"CIDADE DA AVALIAÇÃO",$B30)</f>
        <v>0.25</v>
      </c>
      <c r="J30" s="66">
        <f>GETPIVOTDATA("Contagem de FAIXA LIVRE (em metros)",Pivot!$GK$5,"CIDADE DA AVALIAÇÃO",$B30)</f>
        <v>29</v>
      </c>
      <c r="K30" s="52"/>
      <c r="L30" s="63" t="str">
        <f>Pivot!HI30</f>
        <v>São Paulo</v>
      </c>
      <c r="M30" s="64">
        <f>GETPIVOTDATA("NÍVEL MÉDIO DE RUÍDO AFERIDO (em dB)",Pivot!$HI$5,"CIDADE DA AVALIAÇÃO",$L30)</f>
        <v>65.925373134328353</v>
      </c>
      <c r="N30" s="64">
        <f>GETPIVOTDATA("NÍVEL MÉDIO DE RUÍDO AFERIDO (em dB)",Pivot!$HW$5,"CIDADE DA AVALIAÇÃO",$L30)</f>
        <v>85</v>
      </c>
      <c r="O30" s="64">
        <f>GETPIVOTDATA("NÍVEL MÉDIO DE RUÍDO AFERIDO (em dB)",Pivot!$ID$5,"CIDADE DA AVALIAÇÃO",$L30)</f>
        <v>41</v>
      </c>
      <c r="P30" s="65">
        <f>GETPIVOTDATA("NÍVEL MÉDIO DE RUÍDO AFERIDO (em dB)",Pivot!$HP$5,"CIDADE DA AVALIAÇÃO",$L30)</f>
        <v>67</v>
      </c>
      <c r="Q30" s="52"/>
      <c r="R30" s="63" t="str">
        <f>Pivot!IK30</f>
        <v>São Paulo</v>
      </c>
      <c r="S30" s="64">
        <f>GETPIVOTDATA("Quantas árvores tem no trecho avaliado",Pivot!$IK$5,"CIDADE DA AVALIAÇÃO",R30)</f>
        <v>10.191176470588236</v>
      </c>
      <c r="T30" s="65">
        <f>GETPIVOTDATA("Quantas árvores tem no trecho avaliado",Pivot!$IY$5,"CIDADE DA AVALIAÇÃO",R30)</f>
        <v>45</v>
      </c>
      <c r="U30" s="65">
        <f>GETPIVOTDATA("Quantas árvores tem no trecho avaliado",Pivot!$JF$5,"CIDADE DA AVALIAÇÃO",R30)</f>
        <v>0</v>
      </c>
      <c r="V30" s="65">
        <f>GETPIVOTDATA("Quantas árvores tem no trecho avaliado",Pivot!$IR$5,"CIDADE DA AVALIAÇÃO",R30)</f>
        <v>68</v>
      </c>
    </row>
    <row r="31" spans="2:22" x14ac:dyDescent="0.15">
      <c r="B31" s="63" t="str">
        <f>Pivot!GC30</f>
        <v>São Paulo</v>
      </c>
      <c r="C31" s="64">
        <f>GETPIVOTDATA("Média de LARGURA TOTAL (em metros)",Pivot!$GC$5,"CIDADE DA AVALIAÇÃO",$B31)</f>
        <v>3.8220895522388059</v>
      </c>
      <c r="D31" s="64">
        <f>GETPIVOTDATA("Máx. de LARGURA TOTAL (em metros)",Pivot!$GS$5,"CIDADE DA AVALIAÇÃO",$B31)</f>
        <v>15</v>
      </c>
      <c r="E31" s="64">
        <f>GETPIVOTDATA("Mín. de LARGURA TOTAL (em metros)",Pivot!$HA$5,"CIDADE DA AVALIAÇÃO",$B31)</f>
        <v>0.7</v>
      </c>
      <c r="F31" s="65">
        <f>GETPIVOTDATA("Contagem de LARGURA TOTAL (em metros)",Pivot!$GK$5,"CIDADE DA AVALIAÇÃO",$B31)</f>
        <v>67</v>
      </c>
      <c r="G31" s="64">
        <f>GETPIVOTDATA("Média de FAIXA LIVRE (em metros)",Pivot!$GC$5,"CIDADE DA AVALIAÇÃO",$B31)</f>
        <v>2.2989552238805966</v>
      </c>
      <c r="H31" s="64">
        <f>GETPIVOTDATA("Máx. de FAIXA LIVRE (em metros)",Pivot!$GS$5,"CIDADE DA AVALIAÇÃO",$B31)</f>
        <v>12</v>
      </c>
      <c r="I31" s="64">
        <f>GETPIVOTDATA("Mín. de FAIXA LIVRE (em metros)",Pivot!$HA$5,"CIDADE DA AVALIAÇÃO",$B31)</f>
        <v>0</v>
      </c>
      <c r="J31" s="66">
        <f>GETPIVOTDATA("Contagem de FAIXA LIVRE (em metros)",Pivot!$GK$5,"CIDADE DA AVALIAÇÃO",$B31)</f>
        <v>67</v>
      </c>
      <c r="K31" s="52"/>
      <c r="L31" s="63" t="str">
        <f>Pivot!HI31</f>
        <v>Teresina</v>
      </c>
      <c r="M31" s="64">
        <f>GETPIVOTDATA("NÍVEL MÉDIO DE RUÍDO AFERIDO (em dB)",Pivot!$HI$5,"CIDADE DA AVALIAÇÃO",$L31)</f>
        <v>68.807692307692307</v>
      </c>
      <c r="N31" s="64">
        <f>GETPIVOTDATA("NÍVEL MÉDIO DE RUÍDO AFERIDO (em dB)",Pivot!$HW$5,"CIDADE DA AVALIAÇÃO",$L31)</f>
        <v>90</v>
      </c>
      <c r="O31" s="64">
        <f>GETPIVOTDATA("NÍVEL MÉDIO DE RUÍDO AFERIDO (em dB)",Pivot!$ID$5,"CIDADE DA AVALIAÇÃO",$L31)</f>
        <v>40</v>
      </c>
      <c r="P31" s="65">
        <f>GETPIVOTDATA("NÍVEL MÉDIO DE RUÍDO AFERIDO (em dB)",Pivot!$HP$5,"CIDADE DA AVALIAÇÃO",$L31)</f>
        <v>26</v>
      </c>
      <c r="Q31" s="52"/>
      <c r="R31" s="63" t="str">
        <f>Pivot!IK31</f>
        <v>Teresina</v>
      </c>
      <c r="S31" s="64">
        <f>GETPIVOTDATA("Quantas árvores tem no trecho avaliado",Pivot!$IK$5,"CIDADE DA AVALIAÇÃO",R31)</f>
        <v>2.9642857142857144</v>
      </c>
      <c r="T31" s="65">
        <f>GETPIVOTDATA("Quantas árvores tem no trecho avaliado",Pivot!$IY$5,"CIDADE DA AVALIAÇÃO",R31)</f>
        <v>15</v>
      </c>
      <c r="U31" s="65">
        <f>GETPIVOTDATA("Quantas árvores tem no trecho avaliado",Pivot!$JF$5,"CIDADE DA AVALIAÇÃO",R31)</f>
        <v>0</v>
      </c>
      <c r="V31" s="65">
        <f>GETPIVOTDATA("Quantas árvores tem no trecho avaliado",Pivot!$IR$5,"CIDADE DA AVALIAÇÃO",R31)</f>
        <v>28</v>
      </c>
    </row>
    <row r="32" spans="2:22" x14ac:dyDescent="0.15">
      <c r="B32" s="63" t="str">
        <f>Pivot!GC31</f>
        <v>Teresina</v>
      </c>
      <c r="C32" s="64">
        <f>GETPIVOTDATA("Média de LARGURA TOTAL (em metros)",Pivot!$GC$5,"CIDADE DA AVALIAÇÃO",$B32)</f>
        <v>2.8126086956521732</v>
      </c>
      <c r="D32" s="64">
        <f>GETPIVOTDATA("Máx. de LARGURA TOTAL (em metros)",Pivot!$GS$5,"CIDADE DA AVALIAÇÃO",$B32)</f>
        <v>8</v>
      </c>
      <c r="E32" s="64">
        <f>GETPIVOTDATA("Mín. de LARGURA TOTAL (em metros)",Pivot!$HA$5,"CIDADE DA AVALIAÇÃO",$B32)</f>
        <v>0.98</v>
      </c>
      <c r="F32" s="65">
        <f>GETPIVOTDATA("Contagem de LARGURA TOTAL (em metros)",Pivot!$GK$5,"CIDADE DA AVALIAÇÃO",$B32)</f>
        <v>46</v>
      </c>
      <c r="G32" s="64">
        <f>GETPIVOTDATA("Média de FAIXA LIVRE (em metros)",Pivot!$GC$5,"CIDADE DA AVALIAÇÃO",$B32)</f>
        <v>1.5193023255813949</v>
      </c>
      <c r="H32" s="64">
        <f>GETPIVOTDATA("Máx. de FAIXA LIVRE (em metros)",Pivot!$GS$5,"CIDADE DA AVALIAÇÃO",$B32)</f>
        <v>5</v>
      </c>
      <c r="I32" s="64">
        <f>GETPIVOTDATA("Mín. de FAIXA LIVRE (em metros)",Pivot!$HA$5,"CIDADE DA AVALIAÇÃO",$B32)</f>
        <v>0.4</v>
      </c>
      <c r="J32" s="66">
        <f>GETPIVOTDATA("Contagem de FAIXA LIVRE (em metros)",Pivot!$GK$5,"CIDADE DA AVALIAÇÃO",$B32)</f>
        <v>43</v>
      </c>
      <c r="K32" s="52"/>
      <c r="L32" s="63" t="str">
        <f>Pivot!HI32</f>
        <v>Vitória</v>
      </c>
      <c r="M32" s="64">
        <f>GETPIVOTDATA("NÍVEL MÉDIO DE RUÍDO AFERIDO (em dB)",Pivot!$HI$5,"CIDADE DA AVALIAÇÃO",$L32)</f>
        <v>57.38095238095238</v>
      </c>
      <c r="N32" s="64">
        <f>GETPIVOTDATA("NÍVEL MÉDIO DE RUÍDO AFERIDO (em dB)",Pivot!$HW$5,"CIDADE DA AVALIAÇÃO",$L32)</f>
        <v>75</v>
      </c>
      <c r="O32" s="64">
        <f>GETPIVOTDATA("NÍVEL MÉDIO DE RUÍDO AFERIDO (em dB)",Pivot!$ID$5,"CIDADE DA AVALIAÇÃO",$L32)</f>
        <v>45</v>
      </c>
      <c r="P32" s="65">
        <f>GETPIVOTDATA("NÍVEL MÉDIO DE RUÍDO AFERIDO (em dB)",Pivot!$HP$5,"CIDADE DA AVALIAÇÃO",$L32)</f>
        <v>21</v>
      </c>
      <c r="Q32" s="52"/>
      <c r="R32" s="63" t="str">
        <f>Pivot!IK32</f>
        <v>Vitória</v>
      </c>
      <c r="S32" s="64">
        <f>GETPIVOTDATA("Quantas árvores tem no trecho avaliado",Pivot!$IK$5,"CIDADE DA AVALIAÇÃO",R32)</f>
        <v>19.904761904761905</v>
      </c>
      <c r="T32" s="65">
        <f>GETPIVOTDATA("Quantas árvores tem no trecho avaliado",Pivot!$IY$5,"CIDADE DA AVALIAÇÃO",R32)</f>
        <v>76</v>
      </c>
      <c r="U32" s="65">
        <f>GETPIVOTDATA("Quantas árvores tem no trecho avaliado",Pivot!$JF$5,"CIDADE DA AVALIAÇÃO",R32)</f>
        <v>2</v>
      </c>
      <c r="V32" s="65">
        <f>GETPIVOTDATA("Quantas árvores tem no trecho avaliado",Pivot!$IR$5,"CIDADE DA AVALIAÇÃO",R32)</f>
        <v>21</v>
      </c>
    </row>
    <row r="33" spans="2:22" x14ac:dyDescent="0.15">
      <c r="B33" s="63" t="str">
        <f>Pivot!GC32</f>
        <v>Vitória</v>
      </c>
      <c r="C33" s="64">
        <f>GETPIVOTDATA("Média de LARGURA TOTAL (em metros)",Pivot!$GC$5,"CIDADE DA AVALIAÇÃO",$B33)</f>
        <v>2.3275000000000006</v>
      </c>
      <c r="D33" s="64">
        <f>GETPIVOTDATA("Máx. de LARGURA TOTAL (em metros)",Pivot!$GS$5,"CIDADE DA AVALIAÇÃO",$B33)</f>
        <v>3.5</v>
      </c>
      <c r="E33" s="64">
        <f>GETPIVOTDATA("Mín. de LARGURA TOTAL (em metros)",Pivot!$HA$5,"CIDADE DA AVALIAÇÃO",$B33)</f>
        <v>1</v>
      </c>
      <c r="F33" s="65">
        <f>GETPIVOTDATA("Contagem de LARGURA TOTAL (em metros)",Pivot!$GK$5,"CIDADE DA AVALIAÇÃO",$B33)</f>
        <v>20</v>
      </c>
      <c r="G33" s="64">
        <f>GETPIVOTDATA("Média de FAIXA LIVRE (em metros)",Pivot!$GC$5,"CIDADE DA AVALIAÇÃO",$B33)</f>
        <v>1.6375</v>
      </c>
      <c r="H33" s="64">
        <f>GETPIVOTDATA("Máx. de FAIXA LIVRE (em metros)",Pivot!$GS$5,"CIDADE DA AVALIAÇÃO",$B33)</f>
        <v>2.5</v>
      </c>
      <c r="I33" s="64">
        <f>GETPIVOTDATA("Mín. de FAIXA LIVRE (em metros)",Pivot!$HA$5,"CIDADE DA AVALIAÇÃO",$B33)</f>
        <v>1</v>
      </c>
      <c r="J33" s="66">
        <f>GETPIVOTDATA("Contagem de FAIXA LIVRE (em metros)",Pivot!$GK$5,"CIDADE DA AVALIAÇÃO",$B33)</f>
        <v>20</v>
      </c>
      <c r="K33" s="52"/>
      <c r="L33" s="71" t="s">
        <v>8396</v>
      </c>
      <c r="M33" s="72">
        <f>GETPIVOTDATA("NÍVEL MÉDIO DE RUÍDO AFERIDO (em dB)",Pivot!$HI$5)</f>
        <v>66.33619964973731</v>
      </c>
      <c r="N33" s="72">
        <f>GETPIVOTDATA("NÍVEL MÉDIO DE RUÍDO AFERIDO (em dB)",Pivot!$HW$5)</f>
        <v>100</v>
      </c>
      <c r="O33" s="72">
        <f>GETPIVOTDATA("NÍVEL MÉDIO DE RUÍDO AFERIDO (em dB)",Pivot!$ID$5)</f>
        <v>6.22</v>
      </c>
      <c r="P33" s="73">
        <f>GETPIVOTDATA("NÍVEL MÉDIO DE RUÍDO AFERIDO (em dB)",Pivot!$HP$5)</f>
        <v>571</v>
      </c>
      <c r="Q33" s="52"/>
      <c r="R33" s="71" t="s">
        <v>8396</v>
      </c>
      <c r="S33" s="72">
        <f>GETPIVOTDATA("Quantas árvores tem no trecho avaliado",Pivot!$IK$5)</f>
        <v>17.109090909090909</v>
      </c>
      <c r="T33" s="73">
        <f>GETPIVOTDATA("Quantas árvores tem no trecho avaliado",Pivot!$IY$5)</f>
        <v>4500</v>
      </c>
      <c r="U33" s="73">
        <f>GETPIVOTDATA("Quantas árvores tem no trecho avaliado",Pivot!$JF$5)</f>
        <v>0</v>
      </c>
      <c r="V33" s="73">
        <f>GETPIVOTDATA("Quantas árvores tem no trecho avaliado",Pivot!$IR$5)</f>
        <v>623</v>
      </c>
    </row>
    <row r="34" spans="2:22" x14ac:dyDescent="0.15">
      <c r="B34" s="71" t="s">
        <v>8396</v>
      </c>
      <c r="C34" s="72">
        <f>GETPIVOTDATA("Média de LARGURA TOTAL (em metros)",Pivot!$GC$5)</f>
        <v>3.2387917737789178</v>
      </c>
      <c r="D34" s="72">
        <f>GETPIVOTDATA("Máx. de LARGURA TOTAL (em metros)",Pivot!$GS$5)</f>
        <v>25</v>
      </c>
      <c r="E34" s="72">
        <f>GETPIVOTDATA("Mín. de LARGURA TOTAL (em metros)",Pivot!$HA$5)</f>
        <v>0</v>
      </c>
      <c r="F34" s="73">
        <f>GETPIVOTDATA("Contagem de LARGURA TOTAL (em metros)",Pivot!$GK$5)</f>
        <v>780</v>
      </c>
      <c r="G34" s="72">
        <f>GETPIVOTDATA("Média de FAIXA LIVRE (em metros)",Pivot!$GC$5)</f>
        <v>2.0366347469220272</v>
      </c>
      <c r="H34" s="72">
        <f>GETPIVOTDATA("Máx. de FAIXA LIVRE (em metros)",Pivot!$GS$5)</f>
        <v>12</v>
      </c>
      <c r="I34" s="72">
        <f>GETPIVOTDATA("Mín. de FAIXA LIVRE (em metros)",Pivot!$HA$5)</f>
        <v>0</v>
      </c>
      <c r="J34" s="73">
        <f>GETPIVOTDATA("Contagem de FAIXA LIVRE (em metros)",Pivot!$GK$5)</f>
        <v>733</v>
      </c>
    </row>
  </sheetData>
  <mergeCells count="6">
    <mergeCell ref="L4:P4"/>
    <mergeCell ref="R4:V4"/>
    <mergeCell ref="B4:J4"/>
    <mergeCell ref="C5:F5"/>
    <mergeCell ref="G5:J5"/>
    <mergeCell ref="B5:B6"/>
  </mergeCells>
  <pageMargins left="0.511811024" right="0.511811024" top="0.78740157499999996" bottom="0.78740157499999996" header="0.31496062000000002" footer="0.31496062000000002"/>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6C554"/>
  </sheetPr>
  <dimension ref="B2:K324"/>
  <sheetViews>
    <sheetView showGridLines="0" zoomScale="80" zoomScaleNormal="80" workbookViewId="0">
      <selection activeCell="B4" sqref="B4:C4"/>
    </sheetView>
  </sheetViews>
  <sheetFormatPr baseColWidth="10" defaultColWidth="8.83203125" defaultRowHeight="13" x14ac:dyDescent="0.15"/>
  <cols>
    <col min="1" max="1" width="23.5" customWidth="1"/>
    <col min="2" max="2" width="20.6640625" bestFit="1" customWidth="1"/>
    <col min="4" max="4" width="4" customWidth="1"/>
    <col min="5" max="5" width="73.1640625" customWidth="1"/>
    <col min="6" max="6" width="13.5" bestFit="1" customWidth="1"/>
    <col min="8" max="8" width="4" customWidth="1"/>
    <col min="9" max="9" width="56.5" customWidth="1"/>
    <col min="10" max="10" width="11.6640625" bestFit="1" customWidth="1"/>
  </cols>
  <sheetData>
    <row r="2" spans="2:11" ht="18" x14ac:dyDescent="0.2">
      <c r="B2" s="123" t="s">
        <v>8447</v>
      </c>
      <c r="C2" s="124"/>
      <c r="D2" s="124"/>
      <c r="E2" s="124"/>
      <c r="F2" s="124"/>
      <c r="G2" s="124"/>
      <c r="H2" s="124"/>
      <c r="I2" s="124"/>
      <c r="J2" s="124"/>
      <c r="K2" s="124"/>
    </row>
    <row r="4" spans="2:11" x14ac:dyDescent="0.15">
      <c r="B4" s="155" t="s">
        <v>8442</v>
      </c>
      <c r="C4" s="155"/>
      <c r="E4" s="157" t="s">
        <v>8826</v>
      </c>
      <c r="F4" s="157"/>
      <c r="G4" s="157"/>
      <c r="I4" s="157" t="s">
        <v>8431</v>
      </c>
      <c r="J4" s="157"/>
      <c r="K4" s="157"/>
    </row>
    <row r="5" spans="2:11" x14ac:dyDescent="0.15">
      <c r="B5" s="88" t="s">
        <v>8654</v>
      </c>
      <c r="C5" s="89">
        <f>GETPIVOTDATA("Contagem de LOCAL AVALIADO",Pivot!$JM$5)</f>
        <v>38</v>
      </c>
      <c r="E5" s="149" t="s">
        <v>8397</v>
      </c>
      <c r="F5" s="149"/>
      <c r="G5" s="82" t="s">
        <v>8430</v>
      </c>
      <c r="I5" s="158" t="s">
        <v>8443</v>
      </c>
      <c r="J5" s="158"/>
      <c r="K5" s="101" t="s">
        <v>8430</v>
      </c>
    </row>
    <row r="6" spans="2:11" x14ac:dyDescent="0.15">
      <c r="B6" s="88" t="s">
        <v>8448</v>
      </c>
      <c r="C6" s="90">
        <f>GETPIVOTDATA("Média de TOTAL",Pivot!$JM$5)</f>
        <v>5.3499999999999979</v>
      </c>
      <c r="E6" s="63" t="s">
        <v>64</v>
      </c>
      <c r="F6" s="99">
        <f>IFERROR(GETPIVOTDATA("Contagem de LOCAL AVALIADO",Pivot!$JT$5,"CATEGORIA DO LOCAL AVALIADO",$E6),"")</f>
        <v>3</v>
      </c>
      <c r="G6" s="83">
        <f>IFERROR(GETPIVOTDATA("Média de TOTAL",Pivot!$JT$5,"CATEGORIA DO LOCAL AVALIADO",$E6),"")</f>
        <v>5.7888888888888888</v>
      </c>
      <c r="I6" s="150" t="str">
        <f>Pivot!JM14</f>
        <v>Média de 1.1  REGULARIDADE DO PISO</v>
      </c>
      <c r="J6" s="150"/>
      <c r="K6" s="64">
        <f>GETPIVOTDATA("Média de 1.1  REGULARIDADE DO PISO",Pivot!$JM$13)</f>
        <v>5.5263157894736841</v>
      </c>
    </row>
    <row r="7" spans="2:11" x14ac:dyDescent="0.15">
      <c r="B7" s="88" t="s">
        <v>8831</v>
      </c>
      <c r="C7" s="91" t="str">
        <f>VLOOKUP($C$6,'Resultados Geral - Ranking'!$C$6:$D$32,2,0)</f>
        <v>17º</v>
      </c>
      <c r="E7" s="63" t="s">
        <v>315</v>
      </c>
      <c r="F7" s="99">
        <f>IFERROR(GETPIVOTDATA("Contagem de LOCAL AVALIADO",Pivot!$JT$5,"CATEGORIA DO LOCAL AVALIADO",$E7),"")</f>
        <v>3</v>
      </c>
      <c r="G7" s="83">
        <f>IFERROR(GETPIVOTDATA("Média de TOTAL",Pivot!$JT$5,"CATEGORIA DO LOCAL AVALIADO",$E7),"")</f>
        <v>4.7111111111111112</v>
      </c>
      <c r="I7" s="150" t="str">
        <f>Pivot!JM15</f>
        <v>Média de 1.2. LARGURA TOTAL E LARGURA DA FAIXA LIVRE</v>
      </c>
      <c r="J7" s="150"/>
      <c r="K7" s="64">
        <f>GETPIVOTDATA("Média de 1.2. LARGURA TOTAL E LARGURA DA FAIXA LIVRE",Pivot!$JM$13)</f>
        <v>7.1052631578947372</v>
      </c>
    </row>
    <row r="8" spans="2:11" x14ac:dyDescent="0.15">
      <c r="E8" s="63" t="s">
        <v>168</v>
      </c>
      <c r="F8" s="99">
        <f>IFERROR(GETPIVOTDATA("Contagem de LOCAL AVALIADO",Pivot!$JT$5,"CATEGORIA DO LOCAL AVALIADO",$E8),"")</f>
        <v>3</v>
      </c>
      <c r="G8" s="83">
        <f>IFERROR(GETPIVOTDATA("Média de TOTAL",Pivot!$JT$5,"CATEGORIA DO LOCAL AVALIADO",$E8),"")</f>
        <v>4.3111111111111109</v>
      </c>
      <c r="I8" s="150" t="str">
        <f>Pivot!JM16</f>
        <v>Média de 1.3 INCLINAÇÃO TRANSVERSAL DA CALÇADA</v>
      </c>
      <c r="J8" s="150"/>
      <c r="K8" s="64">
        <f>GETPIVOTDATA("Média de 1.3 INCLINAÇÃO TRANSVERSAL DA CALÇADA",Pivot!$JM$13)</f>
        <v>8.7105263157894743</v>
      </c>
    </row>
    <row r="9" spans="2:11" x14ac:dyDescent="0.15">
      <c r="B9" s="155" t="s">
        <v>8815</v>
      </c>
      <c r="C9" s="155"/>
      <c r="E9" s="98" t="s">
        <v>178</v>
      </c>
      <c r="F9" s="99">
        <f>IFERROR(GETPIVOTDATA("Contagem de LOCAL AVALIADO",Pivot!$JT$5,"CATEGORIA DO LOCAL AVALIADO",$E9),"")</f>
        <v>4</v>
      </c>
      <c r="G9" s="83">
        <f>IFERROR(GETPIVOTDATA("Média de TOTAL",Pivot!$JT$5,"CATEGORIA DO LOCAL AVALIADO",$E9),"")</f>
        <v>6.791666666666667</v>
      </c>
      <c r="I9" s="150" t="str">
        <f>Pivot!JM17</f>
        <v>Média de 1.4 BARREIRAS E OBSTÁCULOS</v>
      </c>
      <c r="J9" s="150"/>
      <c r="K9" s="64">
        <f>GETPIVOTDATA("Média de 1.4 BARREIRAS E OBSTÁCULOS",Pivot!$JM$13)</f>
        <v>5.8421052631578947</v>
      </c>
    </row>
    <row r="10" spans="2:11" x14ac:dyDescent="0.15">
      <c r="B10" s="94" t="s">
        <v>8808</v>
      </c>
      <c r="C10" s="95">
        <f>GETPIVOTDATA("Acessibilidade ",Pivot!$LS$5)</f>
        <v>6.2631578947368434</v>
      </c>
      <c r="E10" s="63" t="s">
        <v>211</v>
      </c>
      <c r="F10" s="99">
        <f>IFERROR(GETPIVOTDATA("Contagem de LOCAL AVALIADO",Pivot!$JT$5,"CATEGORIA DO LOCAL AVALIADO",$E10),"")</f>
        <v>1</v>
      </c>
      <c r="G10" s="83">
        <f>IFERROR(GETPIVOTDATA("Média de TOTAL",Pivot!$JT$5,"CATEGORIA DO LOCAL AVALIADO",$E10),"")</f>
        <v>6.4333333333333336</v>
      </c>
      <c r="I10" s="150" t="str">
        <f>Pivot!JM18</f>
        <v>Média de 1.5 RAMPAS DE ACESSIBILIDADE</v>
      </c>
      <c r="J10" s="150"/>
      <c r="K10" s="64">
        <f>GETPIVOTDATA("Média de 1.5 RAMPAS DE ACESSIBILIDADE",Pivot!$JM$13)</f>
        <v>4.1315789473684212</v>
      </c>
    </row>
    <row r="11" spans="2:11" x14ac:dyDescent="0.15">
      <c r="B11" s="94" t="s">
        <v>8809</v>
      </c>
      <c r="C11" s="64">
        <f>GETPIVOTDATA("Sinalizaçao ",Pivot!$LS$14)</f>
        <v>2.9824561403508776</v>
      </c>
      <c r="E11" s="63" t="s">
        <v>187</v>
      </c>
      <c r="F11" s="99">
        <f>IFERROR(GETPIVOTDATA("Contagem de LOCAL AVALIADO",Pivot!$JT$5,"CATEGORIA DO LOCAL AVALIADO",$E11),"")</f>
        <v>2</v>
      </c>
      <c r="G11" s="83">
        <f>IFERROR(GETPIVOTDATA("Média de TOTAL",Pivot!$JT$5,"CATEGORIA DO LOCAL AVALIADO",$E11),"")</f>
        <v>5.1833333333333336</v>
      </c>
      <c r="I11" s="150" t="str">
        <f>Pivot!JM19</f>
        <v>Média de 2.1 FAIXA DE PEDESTRES</v>
      </c>
      <c r="J11" s="150"/>
      <c r="K11" s="64">
        <f>GETPIVOTDATA("Média de 2.1 FAIXA DE PEDESTRES",Pivot!$JM$13)</f>
        <v>4.2368421052631575</v>
      </c>
    </row>
    <row r="12" spans="2:11" x14ac:dyDescent="0.15">
      <c r="B12" s="94" t="s">
        <v>8810</v>
      </c>
      <c r="C12" s="81">
        <f>GETPIVOTDATA("Conforto ",Pivot!$LS$23)</f>
        <v>5.2675438596491233</v>
      </c>
      <c r="E12" s="63" t="s">
        <v>113</v>
      </c>
      <c r="F12" s="99">
        <f>IFERROR(GETPIVOTDATA("Contagem de LOCAL AVALIADO",Pivot!$JT$5,"CATEGORIA DO LOCAL AVALIADO",$E12),"")</f>
        <v>2</v>
      </c>
      <c r="G12" s="83">
        <f>IFERROR(GETPIVOTDATA("Média de TOTAL",Pivot!$JT$5,"CATEGORIA DO LOCAL AVALIADO",$E12),"")</f>
        <v>5.1666666666666661</v>
      </c>
      <c r="I12" s="150" t="str">
        <f>Pivot!JM20</f>
        <v>Média de 2.2 SEMÁFOROS DE PEDESTRES</v>
      </c>
      <c r="J12" s="150"/>
      <c r="K12" s="64">
        <f>GETPIVOTDATA("Média de 2.2 SEMÁFOROS DE PEDESTRES",Pivot!$JM$13)</f>
        <v>0.92105263157894735</v>
      </c>
    </row>
    <row r="13" spans="2:11" x14ac:dyDescent="0.15">
      <c r="B13" s="94" t="s">
        <v>8814</v>
      </c>
      <c r="C13" s="64">
        <f>GETPIVOTDATA("SEGURANÇA",Pivot!$LS$32)</f>
        <v>5.6842105263157894</v>
      </c>
      <c r="E13" s="63" t="s">
        <v>33</v>
      </c>
      <c r="F13" s="99">
        <f>IFERROR(GETPIVOTDATA("Contagem de LOCAL AVALIADO",Pivot!$JT$5,"CATEGORIA DO LOCAL AVALIADO",$E13),"")</f>
        <v>4</v>
      </c>
      <c r="G13" s="83">
        <f>IFERROR(GETPIVOTDATA("Média de TOTAL",Pivot!$JT$5,"CATEGORIA DO LOCAL AVALIADO",$E13),"")</f>
        <v>6.6750000000000007</v>
      </c>
      <c r="I13" s="150" t="str">
        <f>Pivot!JM21</f>
        <v>Média de 2.3 MAPAS E PLACAS DE ORIENTAÇÃO</v>
      </c>
      <c r="J13" s="150"/>
      <c r="K13" s="64">
        <f>GETPIVOTDATA("Média de 2.3 MAPAS E PLACAS DE ORIENTAÇÃO",Pivot!$JM$13)</f>
        <v>3.3421052631578947</v>
      </c>
    </row>
    <row r="14" spans="2:11" x14ac:dyDescent="0.15">
      <c r="E14" s="63" t="s">
        <v>100</v>
      </c>
      <c r="F14" s="99">
        <f>IFERROR(GETPIVOTDATA("Contagem de LOCAL AVALIADO",Pivot!$JT$5,"CATEGORIA DO LOCAL AVALIADO",$E14),"")</f>
        <v>9</v>
      </c>
      <c r="G14" s="83">
        <f>IFERROR(GETPIVOTDATA("Média de TOTAL",Pivot!$JT$5,"CATEGORIA DO LOCAL AVALIADO",$E14),"")</f>
        <v>4.837037037037037</v>
      </c>
      <c r="I14" s="150" t="str">
        <f>Pivot!JM22</f>
        <v>Média de 3.1 RUÍDO URBANO</v>
      </c>
      <c r="J14" s="150"/>
      <c r="K14" s="64">
        <f>GETPIVOTDATA("Média de 3.1 RUÍDO URBANO",Pivot!$JM$13)</f>
        <v>5.7894736842105265</v>
      </c>
    </row>
    <row r="15" spans="2:11" x14ac:dyDescent="0.15">
      <c r="B15" s="155" t="s">
        <v>8479</v>
      </c>
      <c r="C15" s="155"/>
      <c r="E15" s="63" t="s">
        <v>147</v>
      </c>
      <c r="F15" s="99">
        <f>IFERROR(GETPIVOTDATA("Contagem de LOCAL AVALIADO",Pivot!$JT$5,"CATEGORIA DO LOCAL AVALIADO",$E15),"")</f>
        <v>7</v>
      </c>
      <c r="G15" s="83">
        <f>IFERROR(GETPIVOTDATA("Média de TOTAL",Pivot!$JT$5,"CATEGORIA DO LOCAL AVALIADO",$E15),"")</f>
        <v>4.9047619047619051</v>
      </c>
      <c r="I15" s="150" t="str">
        <f>Pivot!JM23</f>
        <v>Média de 3.2 POLUIÇÃO ATMOSFÉRICA</v>
      </c>
      <c r="J15" s="150"/>
      <c r="K15" s="64">
        <f>GETPIVOTDATA("Média de 3.2 POLUIÇÃO ATMOSFÉRICA",Pivot!$JM$13)</f>
        <v>5.1842105263157894</v>
      </c>
    </row>
    <row r="16" spans="2:11" x14ac:dyDescent="0.15">
      <c r="B16" s="94" t="s">
        <v>8480</v>
      </c>
      <c r="C16" s="95">
        <f>GETPIVOTDATA("Média de LARGURA TOTAL (em metros)",Pivot!$KX$5)</f>
        <v>3.2705263157894739</v>
      </c>
      <c r="E16" s="71" t="s">
        <v>8475</v>
      </c>
      <c r="F16" s="100">
        <f>GETPIVOTDATA("Contagem de LOCAL AVALIADO",Pivot!$JT$5)</f>
        <v>38</v>
      </c>
      <c r="G16" s="84">
        <f>GETPIVOTDATA("Média de TOTAL",Pivot!$JT$5)</f>
        <v>5.35</v>
      </c>
      <c r="I16" s="150" t="str">
        <f>Pivot!JM24</f>
        <v>Média de 3.3 EXISTÊNCIA DE MOBILIÁRIO URBANO E PRAÇAS</v>
      </c>
      <c r="J16" s="150"/>
      <c r="K16" s="64">
        <f>GETPIVOTDATA("Média de 3.3 EXISTÊNCIA DE MOBILIÁRIO URBANO E PRAÇAS",Pivot!$JM$13)</f>
        <v>5.0526315789473681</v>
      </c>
    </row>
    <row r="17" spans="2:11" x14ac:dyDescent="0.15">
      <c r="B17" s="94" t="s">
        <v>8481</v>
      </c>
      <c r="C17" s="64">
        <f>GETPIVOTDATA("Máx. de LARGURA TOTAL (em metros)",Pivot!$KX$14)</f>
        <v>10</v>
      </c>
      <c r="I17" s="150" t="str">
        <f>Pivot!JM25</f>
        <v>Média de 3.4 ARBORIZAÇÃO E PAISAGISMO</v>
      </c>
      <c r="J17" s="150"/>
      <c r="K17" s="64">
        <f>GETPIVOTDATA("Média de 3.4 ARBORIZAÇÃO E PAISAGISMO",Pivot!$JM$13)</f>
        <v>4.8947368421052628</v>
      </c>
    </row>
    <row r="18" spans="2:11" x14ac:dyDescent="0.15">
      <c r="B18" s="94" t="s">
        <v>8482</v>
      </c>
      <c r="C18" s="81">
        <f>GETPIVOTDATA("Mín. de LARGURA TOTAL (em metros)",Pivot!$KX$23)</f>
        <v>1.45</v>
      </c>
      <c r="E18" s="157" t="s">
        <v>8832</v>
      </c>
      <c r="F18" s="157"/>
      <c r="G18" s="157"/>
      <c r="I18" s="150" t="str">
        <f>Pivot!JM26</f>
        <v>Média de SEGURANÇA</v>
      </c>
      <c r="J18" s="150"/>
      <c r="K18" s="64">
        <f>GETPIVOTDATA("Média de SEGURANÇA",Pivot!$JM$13)</f>
        <v>5.6842105263157894</v>
      </c>
    </row>
    <row r="19" spans="2:11" x14ac:dyDescent="0.15">
      <c r="B19" s="94" t="s">
        <v>8483</v>
      </c>
      <c r="C19" s="64">
        <f>GETPIVOTDATA("Média de FAIXA LIVRE (em metros)",Pivot!$KX$5)</f>
        <v>1.7202857142857144</v>
      </c>
      <c r="E19" s="158" t="s">
        <v>8446</v>
      </c>
      <c r="F19" s="158"/>
      <c r="G19" s="101" t="s">
        <v>8430</v>
      </c>
    </row>
    <row r="20" spans="2:11" x14ac:dyDescent="0.15">
      <c r="B20" s="94" t="s">
        <v>8484</v>
      </c>
      <c r="C20" s="95">
        <f>GETPIVOTDATA("Máx. de FAIXA LIVRE (em metros)",Pivot!$KX$14)</f>
        <v>3.5</v>
      </c>
      <c r="E20" s="154" t="str">
        <f>IF(OR(Pivot!KB6="",Pivot!KB6="Total Geral"),"",Pivot!KB6)</f>
        <v>Praça Tobias Barreto</v>
      </c>
      <c r="F20" s="154"/>
      <c r="G20" s="34">
        <f>IFERROR(GETPIVOTDATA("TOTAL",Pivot!$CB$5,"LOCAL AVALIADO",$E20),"")</f>
        <v>7.7333333333333334</v>
      </c>
      <c r="I20" s="159" t="s">
        <v>8445</v>
      </c>
      <c r="J20" s="159"/>
      <c r="K20" s="159"/>
    </row>
    <row r="21" spans="2:11" x14ac:dyDescent="0.15">
      <c r="B21" s="94" t="s">
        <v>8485</v>
      </c>
      <c r="C21" s="64">
        <f>GETPIVOTDATA("Mín. de FAIXA LIVRE (em metros)",Pivot!$KX$23)</f>
        <v>0.5</v>
      </c>
      <c r="E21" s="154" t="str">
        <f>IF(OR(Pivot!KB7="",Pivot!KB7="Total Geral"),"",Pivot!KB7)</f>
        <v xml:space="preserve">Praça Getúlio Vargas </v>
      </c>
      <c r="F21" s="154"/>
      <c r="G21" s="34">
        <f>IFERROR(GETPIVOTDATA("TOTAL",Pivot!$CB$5,"LOCAL AVALIADO",$E21),"")</f>
        <v>7.333333333333333</v>
      </c>
      <c r="I21" s="75" t="s">
        <v>8444</v>
      </c>
      <c r="J21" s="75" t="s">
        <v>8476</v>
      </c>
      <c r="K21" s="75" t="s">
        <v>8430</v>
      </c>
    </row>
    <row r="22" spans="2:11" x14ac:dyDescent="0.15">
      <c r="E22" s="154" t="str">
        <f>IF(OR(Pivot!KB8="",Pivot!KB8="Total Geral"),"",Pivot!KB8)</f>
        <v>MINISTÉRIO PÚBLICO - AV. CONSELHEIRO CARLOS ALBERTO SAMPAIO, 505, CAPUCHO - 49081-000</v>
      </c>
      <c r="F22" s="154"/>
      <c r="G22" s="34">
        <f>IFERROR(GETPIVOTDATA("TOTAL",Pivot!$CB$5,"LOCAL AVALIADO",$E22),"")</f>
        <v>7.3</v>
      </c>
      <c r="I22" s="63" t="s">
        <v>66</v>
      </c>
      <c r="J22" s="65">
        <f>GETPIVOTDATA("Contagem de LOCAL AVALIADO",Pivot!$JT$24,"VOLUME DO TRÁFEGO",I22)</f>
        <v>24</v>
      </c>
      <c r="K22" s="64">
        <f>GETPIVOTDATA("Média de TOTAL",Pivot!$JT$24,"VOLUME DO TRÁFEGO",I22)</f>
        <v>5.5666666666666673</v>
      </c>
    </row>
    <row r="23" spans="2:11" x14ac:dyDescent="0.15">
      <c r="B23" s="156" t="s">
        <v>8492</v>
      </c>
      <c r="C23" s="156"/>
      <c r="E23" s="154" t="str">
        <f>IF(OR(Pivot!KB9="",Pivot!KB9="Total Geral"),"",Pivot!KB9)</f>
        <v>Praça da Juventude, Avenida Prefeito Heráclito Guimarães Rollemberg</v>
      </c>
      <c r="F23" s="154"/>
      <c r="G23" s="34">
        <f>IFERROR(GETPIVOTDATA("TOTAL",Pivot!$CB$5,"LOCAL AVALIADO",$E23),"")</f>
        <v>6.9666666666666668</v>
      </c>
      <c r="I23" s="63" t="s">
        <v>35</v>
      </c>
      <c r="J23" s="65">
        <f>GETPIVOTDATA("Contagem de LOCAL AVALIADO",Pivot!$JT$24,"VOLUME DO TRÁFEGO",I23)</f>
        <v>13</v>
      </c>
      <c r="K23" s="64">
        <f>GETPIVOTDATA("Média de TOTAL",Pivot!$JT$24,"VOLUME DO TRÁFEGO",I23)</f>
        <v>5.0205128205128204</v>
      </c>
    </row>
    <row r="24" spans="2:11" x14ac:dyDescent="0.15">
      <c r="B24" s="94" t="s">
        <v>8493</v>
      </c>
      <c r="C24" s="64">
        <f>GETPIVOTDATA("NÍVEL MÉDIO DE RUÍDO AFERIDO (em dB)",Pivot!$LE$5)</f>
        <v>67.351351351351354</v>
      </c>
      <c r="E24" s="154" t="str">
        <f>IF(OR(Pivot!KB10="",Pivot!KB10="Total Geral"),"",Pivot!KB10)</f>
        <v>TRIBUNAL DE JUSTIÇA DO ESTADO DE SERGIPE (TJSE) - PRAÇA FAUSTO CARDOSO, 112-2, CENTRO - 49010-080</v>
      </c>
      <c r="F24" s="154"/>
      <c r="G24" s="34">
        <f>IFERROR(GETPIVOTDATA("TOTAL",Pivot!$CB$5,"LOCAL AVALIADO",$E24),"")</f>
        <v>6.9</v>
      </c>
      <c r="I24" s="63" t="s">
        <v>264</v>
      </c>
      <c r="J24" s="65">
        <f>GETPIVOTDATA("Contagem de LOCAL AVALIADO",Pivot!$JT$24,"VOLUME DO TRÁFEGO",I24)</f>
        <v>1</v>
      </c>
      <c r="K24" s="64">
        <f>GETPIVOTDATA("Média de TOTAL",Pivot!$JT$24,"VOLUME DO TRÁFEGO",I24)</f>
        <v>4.4333333333333336</v>
      </c>
    </row>
    <row r="25" spans="2:11" x14ac:dyDescent="0.15">
      <c r="B25" s="94" t="s">
        <v>8494</v>
      </c>
      <c r="C25" s="65">
        <f>GETPIVOTDATA("NÍVEL MÉDIO DE RUÍDO AFERIDO (em dB)",Pivot!$LE$14)</f>
        <v>84</v>
      </c>
      <c r="E25" s="154" t="str">
        <f>IF(OR(Pivot!KB11="",Pivot!KB11="Total Geral"),"",Pivot!KB11)</f>
        <v>Palácio de Despachos - Av. Adélia Franco, 3305, Bairro Grageru - 49027-900</v>
      </c>
      <c r="F25" s="154"/>
      <c r="G25" s="34">
        <f>IFERROR(GETPIVOTDATA("TOTAL",Pivot!$CB$5,"LOCAL AVALIADO",$E25),"")</f>
        <v>6.8666666666666663</v>
      </c>
      <c r="I25" s="63" t="s">
        <v>7864</v>
      </c>
      <c r="J25" s="65" t="str">
        <f>IFERROR(GETPIVOTDATA("Contagem de LOCAL AVALIADO",Pivot!$JT$24,"VOLUME DO TRÁFEGO",I25),"")</f>
        <v/>
      </c>
      <c r="K25" s="64" t="str">
        <f>IFERROR(GETPIVOTDATA("Média de TOTAL",Pivot!$JT$24,"VOLUME DO TRÁFEGO",I25),"")</f>
        <v/>
      </c>
    </row>
    <row r="26" spans="2:11" x14ac:dyDescent="0.15">
      <c r="B26" s="94" t="s">
        <v>8495</v>
      </c>
      <c r="C26" s="66">
        <f>GETPIVOTDATA("NÍVEL MÉDIO DE RUÍDO AFERIDO (em dB)",Pivot!$LE$23)</f>
        <v>44</v>
      </c>
      <c r="E26" s="154" t="str">
        <f>IF(OR(Pivot!KB12="",Pivot!KB12="Total Geral"),"",Pivot!KB12)</f>
        <v xml:space="preserve">Colégio e Teatro Atheneu. Rua Vila Cristina com Rua Riachuelo, nº 367 </v>
      </c>
      <c r="F26" s="154"/>
      <c r="G26" s="34">
        <f>IFERROR(GETPIVOTDATA("TOTAL",Pivot!$CB$5,"LOCAL AVALIADO",$E26),"")</f>
        <v>6.8</v>
      </c>
      <c r="I26" s="71" t="s">
        <v>8475</v>
      </c>
      <c r="J26" s="73">
        <f>GETPIVOTDATA("Contagem de LOCAL AVALIADO",Pivot!$JT$24)</f>
        <v>38</v>
      </c>
      <c r="K26" s="72">
        <f>GETPIVOTDATA("Média de TOTAL",Pivot!$JT$24)</f>
        <v>5.3500000000000005</v>
      </c>
    </row>
    <row r="27" spans="2:11" x14ac:dyDescent="0.15">
      <c r="B27" s="94" t="s">
        <v>8506</v>
      </c>
      <c r="C27" s="66">
        <f>GETPIVOTDATA("NÍVEL MÉDIO DE RUÍDO AFERIDO (em dB)",Pivot!$LE$32)</f>
        <v>37</v>
      </c>
      <c r="E27" s="154" t="str">
        <f>IF(OR(Pivot!KB13="",Pivot!KB13="Total Geral"),"",Pivot!KB13)</f>
        <v>FÓRUM GUMERSINDO BESSA - AV. PRESIDENTE TANCREDO NEVES, S/N, CAPUCHO - 49087-610</v>
      </c>
      <c r="F27" s="154"/>
      <c r="G27" s="34">
        <f>IFERROR(GETPIVOTDATA("TOTAL",Pivot!$CB$5,"LOCAL AVALIADO",$E27),"")</f>
        <v>6.8</v>
      </c>
    </row>
    <row r="28" spans="2:11" x14ac:dyDescent="0.15">
      <c r="E28" s="154" t="str">
        <f>IF(OR(Pivot!KB14="",Pivot!KB14="Total Geral"),"",Pivot!KB14)</f>
        <v xml:space="preserve">Hospital de Urgência Desembargador Augusto Franco, Av. Dr Tarcísio Daniel dos Santos </v>
      </c>
      <c r="F28" s="154"/>
      <c r="G28" s="34">
        <f>IFERROR(GETPIVOTDATA("TOTAL",Pivot!$CB$5,"LOCAL AVALIADO",$E28),"")</f>
        <v>6.7333333333333334</v>
      </c>
      <c r="I28" s="157" t="s">
        <v>8477</v>
      </c>
      <c r="J28" s="157"/>
      <c r="K28" s="157"/>
    </row>
    <row r="29" spans="2:11" x14ac:dyDescent="0.15">
      <c r="B29" s="155" t="s">
        <v>8500</v>
      </c>
      <c r="C29" s="155"/>
      <c r="E29" s="154" t="str">
        <f>IF(OR(Pivot!KB15="",Pivot!KB15="Total Geral"),"",Pivot!KB15)</f>
        <v>CÂMARA MUNICIPAL DE ARACAJU (CMA) - PRAÇA FAUSTO CARDOSO, 74, CENTRO - 49010-080</v>
      </c>
      <c r="F29" s="154"/>
      <c r="G29" s="34">
        <f>IFERROR(GETPIVOTDATA("TOTAL",Pivot!$CB$5,"LOCAL AVALIADO",$E29),"")</f>
        <v>6.4333333333333336</v>
      </c>
      <c r="I29" s="102" t="s">
        <v>8478</v>
      </c>
      <c r="J29" s="102" t="s">
        <v>8476</v>
      </c>
      <c r="K29" s="102" t="s">
        <v>8430</v>
      </c>
    </row>
    <row r="30" spans="2:11" x14ac:dyDescent="0.15">
      <c r="B30" s="94" t="s">
        <v>8501</v>
      </c>
      <c r="C30" s="95">
        <f>GETPIVOTDATA("Quantas árvores tem no trecho avaliado",Pivot!$LL$5)</f>
        <v>17.588235294117649</v>
      </c>
      <c r="E30" s="154" t="str">
        <f>IF(OR(Pivot!KB16="",Pivot!KB16="Total Geral"),"",Pivot!KB16)</f>
        <v>HOSPITAL DE URGÊNCIA DE SERGIPE (HUSE) AV. PRESIDENTE TANCREDO NEVES, 7501, CAPUCHO - 49095-000</v>
      </c>
      <c r="F30" s="154"/>
      <c r="G30" s="34">
        <f>IFERROR(GETPIVOTDATA("TOTAL",Pivot!$CB$5,"LOCAL AVALIADO",$E30),"")</f>
        <v>6.3666666666666663</v>
      </c>
      <c r="I30" s="52" t="str">
        <f>IF(OR(Pivot!KP6="",Pivot!KP6="Total Geral"),"",Pivot!KP6)</f>
        <v>ANA DE FÁTIMA ARIBÉ ALVES</v>
      </c>
      <c r="J30" s="33">
        <f>IFERROR(GETPIVOTDATA("Contagem de LOCAL AVALIADO",Pivot!$KP$5,"AVALIADOR",$I30),"")</f>
        <v>9</v>
      </c>
      <c r="K30" s="34">
        <f>IFERROR(GETPIVOTDATA("Média de TOTAL",Pivot!$KP$5,"AVALIADOR",$I30),"")</f>
        <v>5.3925925925925924</v>
      </c>
    </row>
    <row r="31" spans="2:11" x14ac:dyDescent="0.15">
      <c r="B31" s="94" t="s">
        <v>8503</v>
      </c>
      <c r="C31" s="65">
        <f>GETPIVOTDATA("Quantas árvores tem no trecho avaliado",Pivot!$LL$14)</f>
        <v>60</v>
      </c>
      <c r="E31" s="154" t="str">
        <f>IF(OR(Pivot!KB17="",Pivot!KB17="Total Geral"),"",Pivot!KB17)</f>
        <v xml:space="preserve">RODOVIÁRIA NOVA / TERMINAL LEONEL BRIZOLA - AV. PRESIDENTE TANCREDO NEVES, S/N, CAPUCHO </v>
      </c>
      <c r="F31" s="154"/>
      <c r="G31" s="34">
        <f>IFERROR(GETPIVOTDATA("TOTAL",Pivot!$CB$5,"LOCAL AVALIADO",$E31),"")</f>
        <v>6.2333333333333334</v>
      </c>
      <c r="I31" s="52" t="str">
        <f>IF(OR(Pivot!KP7="",Pivot!KP7="Total Geral"),"",Pivot!KP7)</f>
        <v>Andresa dos Santos Oliveira</v>
      </c>
      <c r="J31" s="33">
        <f>IFERROR(GETPIVOTDATA("Contagem de LOCAL AVALIADO",Pivot!$KP$5,"AVALIADOR",$I31),"")</f>
        <v>5</v>
      </c>
      <c r="K31" s="34">
        <f>IFERROR(GETPIVOTDATA("Média de TOTAL",Pivot!$KP$5,"AVALIADOR",$I31),"")</f>
        <v>4.4800000000000004</v>
      </c>
    </row>
    <row r="32" spans="2:11" x14ac:dyDescent="0.15">
      <c r="B32" s="94" t="s">
        <v>8502</v>
      </c>
      <c r="C32" s="66">
        <f>GETPIVOTDATA("Quantas árvores tem no trecho avaliado",Pivot!$LL$23)</f>
        <v>0</v>
      </c>
      <c r="E32" s="154" t="str">
        <f>IF(OR(Pivot!KB18="",Pivot!KB18="Total Geral"),"",Pivot!KB18)</f>
        <v>TRIBUNAL DE CONTRAS DO ESTADO DE SERGIPE - AV. CONSELHEIRO CARLOS ALBERTO BARROS SAMPAIO, S/N, CAPUCHO - 49081-020</v>
      </c>
      <c r="F32" s="154"/>
      <c r="G32" s="34">
        <f>IFERROR(GETPIVOTDATA("TOTAL",Pivot!$CB$5,"LOCAL AVALIADO",$E32),"")</f>
        <v>6.166666666666667</v>
      </c>
      <c r="I32" s="52" t="str">
        <f>IF(OR(Pivot!KP8="",Pivot!KP8="Total Geral"),"",Pivot!KP8)</f>
        <v>Leiliane de Oliveira Silva</v>
      </c>
      <c r="J32" s="33">
        <f>IFERROR(GETPIVOTDATA("Contagem de LOCAL AVALIADO",Pivot!$KP$5,"AVALIADOR",$I32),"")</f>
        <v>5</v>
      </c>
      <c r="K32" s="34">
        <f>IFERROR(GETPIVOTDATA("Média de TOTAL",Pivot!$KP$5,"AVALIADOR",$I32),"")</f>
        <v>5.9733333333333336</v>
      </c>
    </row>
    <row r="33" spans="2:11" x14ac:dyDescent="0.15">
      <c r="B33" s="94" t="s">
        <v>8506</v>
      </c>
      <c r="C33" s="65">
        <f>GETPIVOTDATA("Quantas árvores tem no trecho avaliado",Pivot!$LL$32)</f>
        <v>17</v>
      </c>
      <c r="E33" s="154" t="str">
        <f>IF(OR(Pivot!KB19="",Pivot!KB19="Total Geral"),"",Pivot!KB19)</f>
        <v>Matriz Paroquial São José, nº 248/ Secretaria de Estado da Segurança Pública n° 20</v>
      </c>
      <c r="F33" s="154"/>
      <c r="G33" s="34">
        <f>IFERROR(GETPIVOTDATA("TOTAL",Pivot!$CB$5,"LOCAL AVALIADO",$E33),"")</f>
        <v>6.0333333333333332</v>
      </c>
      <c r="I33" s="52" t="str">
        <f>IF(OR(Pivot!KP9="",Pivot!KP9="Total Geral"),"",Pivot!KP9)</f>
        <v>Pablo Gonzalez Cabral Rodrigues</v>
      </c>
      <c r="J33" s="33">
        <f>IFERROR(GETPIVOTDATA("Contagem de LOCAL AVALIADO",Pivot!$KP$5,"AVALIADOR",$I33),"")</f>
        <v>5</v>
      </c>
      <c r="K33" s="34">
        <f>IFERROR(GETPIVOTDATA("Média de TOTAL",Pivot!$KP$5,"AVALIADOR",$I33),"")</f>
        <v>5.1866666666666665</v>
      </c>
    </row>
    <row r="34" spans="2:11" x14ac:dyDescent="0.15">
      <c r="E34" s="154" t="str">
        <f>IF(OR(Pivot!KB20="",Pivot!KB20="Total Geral"),"",Pivot!KB20)</f>
        <v>Cemitério São João Batista e Prefeitura de Aracaju, Rua Frei Luís Canelo de Noronha, nº 42</v>
      </c>
      <c r="F34" s="154"/>
      <c r="G34" s="34">
        <f>IFERROR(GETPIVOTDATA("TOTAL",Pivot!$CB$5,"LOCAL AVALIADO",$E34),"")</f>
        <v>5.7</v>
      </c>
      <c r="I34" s="52" t="str">
        <f>IF(OR(Pivot!KP10="",Pivot!KP10="Total Geral"),"",Pivot!KP10)</f>
        <v>John Álex de Melo Dantas</v>
      </c>
      <c r="J34" s="33">
        <f>IFERROR(GETPIVOTDATA("Contagem de LOCAL AVALIADO",Pivot!$KP$5,"AVALIADOR",$I34),"")</f>
        <v>4</v>
      </c>
      <c r="K34" s="34">
        <f>IFERROR(GETPIVOTDATA("Média de TOTAL",Pivot!$KP$5,"AVALIADOR",$I34),"")</f>
        <v>5.15</v>
      </c>
    </row>
    <row r="35" spans="2:11" x14ac:dyDescent="0.15">
      <c r="E35" s="154" t="str">
        <f>IF(OR(Pivot!KB21="",Pivot!KB21="Total Geral"),"",Pivot!KB21)</f>
        <v>Mercado Municipal do Augusto Franco, Av. Pref. Heráclito Guimarães Rollemberg/ Rua Promotor Joaquim Valença/ Rua Três.</v>
      </c>
      <c r="F35" s="154"/>
      <c r="G35" s="34">
        <f>IFERROR(GETPIVOTDATA("TOTAL",Pivot!$CB$5,"LOCAL AVALIADO",$E35),"")</f>
        <v>5.7</v>
      </c>
      <c r="I35" s="52" t="str">
        <f>IF(OR(Pivot!KP11="",Pivot!KP11="Total Geral"),"",Pivot!KP11)</f>
        <v>ORLANDO BEZERRA LEITE</v>
      </c>
      <c r="J35" s="33">
        <f>IFERROR(GETPIVOTDATA("Contagem de LOCAL AVALIADO",Pivot!$KP$5,"AVALIADOR",$I35),"")</f>
        <v>4</v>
      </c>
      <c r="K35" s="34">
        <f>IFERROR(GETPIVOTDATA("Média de TOTAL",Pivot!$KP$5,"AVALIADOR",$I35),"")</f>
        <v>5.4</v>
      </c>
    </row>
    <row r="36" spans="2:11" x14ac:dyDescent="0.15">
      <c r="B36" s="156" t="s">
        <v>8653</v>
      </c>
      <c r="C36" s="156"/>
      <c r="E36" s="154" t="str">
        <f>IF(OR(Pivot!KB22="",Pivot!KB22="Total Geral"),"",Pivot!KB22)</f>
        <v>Terminal DIA, Avenida Prefeito Heráclito Guimarães Rollemberg</v>
      </c>
      <c r="F36" s="154"/>
      <c r="G36" s="34">
        <f>IFERROR(GETPIVOTDATA("TOTAL",Pivot!$CB$5,"LOCAL AVALIADO",$E36),"")</f>
        <v>5.5666666666666664</v>
      </c>
      <c r="I36" s="52" t="str">
        <f>IF(OR(Pivot!KP12="",Pivot!KP12="Total Geral"),"",Pivot!KP12)</f>
        <v>MATHEUS DOS SANTOS</v>
      </c>
      <c r="J36" s="33">
        <f>IFERROR(GETPIVOTDATA("Contagem de LOCAL AVALIADO",Pivot!$KP$5,"AVALIADOR",$I36),"")</f>
        <v>3</v>
      </c>
      <c r="K36" s="34">
        <f>IFERROR(GETPIVOTDATA("Média de TOTAL",Pivot!$KP$5,"AVALIADOR",$I36),"")</f>
        <v>6.6222222222222227</v>
      </c>
    </row>
    <row r="37" spans="2:11" x14ac:dyDescent="0.15">
      <c r="B37" s="96" t="s">
        <v>8446</v>
      </c>
      <c r="C37" s="97" t="s">
        <v>8430</v>
      </c>
      <c r="E37" s="154" t="str">
        <f>IF(OR(Pivot!KB23="",Pivot!KB23="Total Geral"),"",Pivot!KB23)</f>
        <v>1ª DELEGACIA METROPOLITANA DE ARACAJU - RUA OSCAR VALOIS GALVÃO, 299, GRAGERU -49027-220</v>
      </c>
      <c r="F37" s="154"/>
      <c r="G37" s="34">
        <f>IFERROR(GETPIVOTDATA("TOTAL",Pivot!$CB$5,"LOCAL AVALIADO",$E37),"")</f>
        <v>5.3</v>
      </c>
      <c r="I37" s="52" t="str">
        <f>IF(OR(Pivot!KP13="",Pivot!KP13="Total Geral"),"",Pivot!KP13)</f>
        <v>LEANDRO SILVA DOS SANTOS</v>
      </c>
      <c r="J37" s="33">
        <f>IFERROR(GETPIVOTDATA("Contagem de LOCAL AVALIADO",Pivot!$KP$5,"AVALIADOR",$I37),"")</f>
        <v>2</v>
      </c>
      <c r="K37" s="34">
        <f>IFERROR(GETPIVOTDATA("Média de TOTAL",Pivot!$KP$5,"AVALIADOR",$I37),"")</f>
        <v>4.6833333333333336</v>
      </c>
    </row>
    <row r="38" spans="2:11" x14ac:dyDescent="0.15">
      <c r="B38" s="52" t="str">
        <f>Pivot!KI6</f>
        <v>Rua Santa Rosa (Cruzamento da Av. Ivo do Prado com a Rua João Pessoa)</v>
      </c>
      <c r="C38" s="77">
        <f>GETPIVOTDATA("TOTAL",Pivot!$KI$5,"LOCAL AVALIADO",$B38)</f>
        <v>3.2</v>
      </c>
      <c r="E38" s="154" t="str">
        <f>IF(OR(Pivot!KB24="",Pivot!KB24="Total Geral"),"",Pivot!KB24)</f>
        <v>Mercado Municipal Maria Virgínia Leite Franco (Avenida Ivo do Prado, SN)</v>
      </c>
      <c r="F38" s="154"/>
      <c r="G38" s="34">
        <f>IFERROR(GETPIVOTDATA("TOTAL",Pivot!$CB$5,"LOCAL AVALIADO",$E38),"")</f>
        <v>5.2333333333333334</v>
      </c>
      <c r="I38" s="52" t="str">
        <f>IF(OR(Pivot!KP14="",Pivot!KP14="Total Geral"),"",Pivot!KP14)</f>
        <v>ANNARE REIS ALMEIDA</v>
      </c>
      <c r="J38" s="33">
        <f>IFERROR(GETPIVOTDATA("Contagem de LOCAL AVALIADO",Pivot!$KP$5,"AVALIADOR",$I38),"")</f>
        <v>1</v>
      </c>
      <c r="K38" s="34">
        <f>IFERROR(GETPIVOTDATA("Média de TOTAL",Pivot!$KP$5,"AVALIADOR",$I38),"")</f>
        <v>5.1333333333333337</v>
      </c>
    </row>
    <row r="39" spans="2:11" x14ac:dyDescent="0.15">
      <c r="B39" s="52" t="str">
        <f>Pivot!KI7</f>
        <v>SAMU SE</v>
      </c>
      <c r="C39" s="77">
        <f>GETPIVOTDATA("TOTAL",Pivot!$KI$5,"LOCAL AVALIADO",$B39)</f>
        <v>3.3333333333333335</v>
      </c>
      <c r="E39" s="154" t="str">
        <f>IF(OR(Pivot!KB25="",Pivot!KB25="Total Geral"),"",Pivot!KB25)</f>
        <v>Av. Mamede Paes Mendonça, SN ( imediações de acesso ao Terminal Rodoviário Governador Luiz Garcia)</v>
      </c>
      <c r="F39" s="154"/>
      <c r="G39" s="34">
        <f>IFERROR(GETPIVOTDATA("TOTAL",Pivot!$CB$5,"LOCAL AVALIADO",$E39),"")</f>
        <v>5.1333333333333337</v>
      </c>
      <c r="I39" s="52" t="str">
        <f>IF(OR(Pivot!KP15="",Pivot!KP15="Total Geral"),"",Pivot!KP15)</f>
        <v>Grand Total</v>
      </c>
      <c r="J39" s="33" t="str">
        <f>IFERROR(GETPIVOTDATA("Contagem de LOCAL AVALIADO",Pivot!$KP$5,"AVALIADOR",$I39),"")</f>
        <v/>
      </c>
      <c r="K39" s="34" t="str">
        <f>IFERROR(GETPIVOTDATA("Média de TOTAL",Pivot!$KP$5,"AVALIADOR",$I39),"")</f>
        <v/>
      </c>
    </row>
    <row r="40" spans="2:11" x14ac:dyDescent="0.15">
      <c r="B40" s="52" t="str">
        <f>Pivot!KI8</f>
        <v>SECRETARIA DE ESTADO DA EDUCAÇÃO - RUA GUTEMBERG CHAGAS, 169, D.I.A - 49040-780</v>
      </c>
      <c r="C40" s="77">
        <f>GETPIVOTDATA("TOTAL",Pivot!$KI$5,"LOCAL AVALIADO",$B40)</f>
        <v>3.5666666666666669</v>
      </c>
      <c r="E40" s="154" t="str">
        <f>IF(OR(Pivot!KB26="",Pivot!KB26="Total Geral"),"",Pivot!KB26)</f>
        <v>Terminal Rodoviário Luiz Garcia</v>
      </c>
      <c r="F40" s="154"/>
      <c r="G40" s="34">
        <f>IFERROR(GETPIVOTDATA("TOTAL",Pivot!$CB$5,"LOCAL AVALIADO",$E40),"")</f>
        <v>5.1333333333333337</v>
      </c>
      <c r="I40" s="32" t="str">
        <f>IF(OR(Pivot!KP16="",Pivot!KP16="Total Geral"),"",Pivot!KP16)</f>
        <v/>
      </c>
      <c r="J40" s="33" t="str">
        <f>IFERROR(GETPIVOTDATA("Contagem de LOCAL AVALIADO",Pivot!$KP$5,"AVALIADOR",$I40),"")</f>
        <v/>
      </c>
      <c r="K40" s="34" t="str">
        <f>IFERROR(GETPIVOTDATA("Média de TOTAL",Pivot!$KP$5,"AVALIADOR",$I40),"")</f>
        <v/>
      </c>
    </row>
    <row r="41" spans="2:11" x14ac:dyDescent="0.15">
      <c r="E41" s="154" t="str">
        <f>IF(OR(Pivot!KB27="",Pivot!KB27="Total Geral"),"",Pivot!KB27)</f>
        <v>Hospital Nestor Piva, Av. Maranhão.</v>
      </c>
      <c r="F41" s="154"/>
      <c r="G41" s="34">
        <f>IFERROR(GETPIVOTDATA("TOTAL",Pivot!$CB$5,"LOCAL AVALIADO",$E41),"")</f>
        <v>4.9333333333333336</v>
      </c>
      <c r="I41" s="32" t="str">
        <f>IF(OR(Pivot!KP17="",Pivot!KP17="Total Geral"),"",Pivot!KP17)</f>
        <v/>
      </c>
      <c r="J41" s="33" t="str">
        <f>IFERROR(GETPIVOTDATA("Contagem de LOCAL AVALIADO",Pivot!$KP$5,"AVALIADOR",$I41),"")</f>
        <v/>
      </c>
      <c r="K41" s="34" t="str">
        <f>IFERROR(GETPIVOTDATA("Média de TOTAL",Pivot!$KP$5,"AVALIADOR",$I41),"")</f>
        <v/>
      </c>
    </row>
    <row r="42" spans="2:11" x14ac:dyDescent="0.15">
      <c r="E42" s="154" t="str">
        <f>IF(OR(Pivot!KB28="",Pivot!KB28="Total Geral"),"",Pivot!KB28)</f>
        <v xml:space="preserve">Empresa Sergipana de Tecnologia da Informação (emgetis) / Companhia Estadual de Habilitação e Obras Públicas </v>
      </c>
      <c r="F42" s="154"/>
      <c r="G42" s="34">
        <f>IFERROR(GETPIVOTDATA("TOTAL",Pivot!$CB$5,"LOCAL AVALIADO",$E42),"")</f>
        <v>4.8</v>
      </c>
      <c r="I42" s="32" t="str">
        <f>IF(OR(Pivot!KP18="",Pivot!KP18="Total Geral"),"",Pivot!KP18)</f>
        <v/>
      </c>
      <c r="J42" s="33" t="str">
        <f>IFERROR(GETPIVOTDATA("Contagem de LOCAL AVALIADO",Pivot!$KP$5,"AVALIADOR",$I42),"")</f>
        <v/>
      </c>
      <c r="K42" s="34" t="str">
        <f>IFERROR(GETPIVOTDATA("Média de TOTAL",Pivot!$KP$5,"AVALIADOR",$I42),"")</f>
        <v/>
      </c>
    </row>
    <row r="43" spans="2:11" x14ac:dyDescent="0.15">
      <c r="E43" s="154" t="str">
        <f>IF(OR(Pivot!KB29="",Pivot!KB29="Total Geral"),"",Pivot!KB29)</f>
        <v>CENTRO ESPECIALIZADO EM REABILITAÇÃO (CER II) - RUA PORTO ALEGRE, S/N, BAIRRO SIQUEIRA CAMPOS - 49075-490</v>
      </c>
      <c r="F43" s="154"/>
      <c r="G43" s="34">
        <f>IFERROR(GETPIVOTDATA("TOTAL",Pivot!$CB$5,"LOCAL AVALIADO",$E43),"")</f>
        <v>4.666666666666667</v>
      </c>
      <c r="I43" s="32" t="str">
        <f>IF(OR(Pivot!KP19="",Pivot!KP19="Total Geral"),"",Pivot!KP19)</f>
        <v/>
      </c>
      <c r="J43" s="33" t="str">
        <f>IFERROR(GETPIVOTDATA("Contagem de LOCAL AVALIADO",Pivot!$KP$5,"AVALIADOR",$I43),"")</f>
        <v/>
      </c>
      <c r="K43" s="34" t="str">
        <f>IFERROR(GETPIVOTDATA("Média de TOTAL",Pivot!$KP$5,"AVALIADOR",$I43),"")</f>
        <v/>
      </c>
    </row>
    <row r="44" spans="2:11" x14ac:dyDescent="0.15">
      <c r="E44" s="154" t="str">
        <f>IF(OR(Pivot!KB30="",Pivot!KB30="Total Geral"),"",Pivot!KB30)</f>
        <v>Rua Vereador Pedro Alcântara Carvalho, n°158.</v>
      </c>
      <c r="F44" s="154"/>
      <c r="G44" s="34">
        <f>IFERROR(GETPIVOTDATA("TOTAL",Pivot!$CB$5,"LOCAL AVALIADO",$E44),"")</f>
        <v>4.666666666666667</v>
      </c>
      <c r="I44" s="32" t="str">
        <f>IF(OR(Pivot!KP20="",Pivot!KP20="Total Geral"),"",Pivot!KP20)</f>
        <v/>
      </c>
      <c r="J44" s="33" t="str">
        <f>IFERROR(GETPIVOTDATA("Contagem de LOCAL AVALIADO",Pivot!$KP$5,"AVALIADOR",$I44),"")</f>
        <v/>
      </c>
      <c r="K44" s="34" t="str">
        <f>IFERROR(GETPIVOTDATA("Média de TOTAL",Pivot!$KP$5,"AVALIADOR",$I44),"")</f>
        <v/>
      </c>
    </row>
    <row r="45" spans="2:11" x14ac:dyDescent="0.15">
      <c r="E45" s="154" t="str">
        <f>IF(OR(Pivot!KB31="",Pivot!KB31="Total Geral"),"",Pivot!KB31)</f>
        <v xml:space="preserve">CENTRO DE ESPECIALIDADES MÉDICAS DA CRIANÇA E DO ADOLESCENTE (CEMCA) / CENTRO DE EDUCAÇÃO PERMANENTE DA SAÚDE (CEPS) - RUA SERGIPE, 1068, SIQUEIRA CAMPOS - 49075-540 </v>
      </c>
      <c r="F45" s="154"/>
      <c r="G45" s="34">
        <f>IFERROR(GETPIVOTDATA("TOTAL",Pivot!$CB$5,"LOCAL AVALIADO",$E45),"")</f>
        <v>4.5333333333333332</v>
      </c>
      <c r="I45" s="32" t="str">
        <f>IF(OR(Pivot!KP21="",Pivot!KP21="Total Geral"),"",Pivot!KP21)</f>
        <v/>
      </c>
      <c r="J45" s="33" t="str">
        <f>IFERROR(GETPIVOTDATA("Contagem de LOCAL AVALIADO",Pivot!$KP$5,"AVALIADOR",$I45),"")</f>
        <v/>
      </c>
      <c r="K45" s="34" t="str">
        <f>IFERROR(GETPIVOTDATA("Média de TOTAL",Pivot!$KP$5,"AVALIADOR",$I45),"")</f>
        <v/>
      </c>
    </row>
    <row r="46" spans="2:11" x14ac:dyDescent="0.15">
      <c r="E46" s="154" t="str">
        <f>IF(OR(Pivot!KB32="",Pivot!KB32="Total Geral"),"",Pivot!KB32)</f>
        <v>CENTRO DE ESPECIALIDADES MÉDICAS DE ARACAJU (CEMAR) RUA PORTO ALEGRE, S/N, SIQUEIRA CAMPOS - 49075-490</v>
      </c>
      <c r="F46" s="154"/>
      <c r="G46" s="34">
        <f>IFERROR(GETPIVOTDATA("TOTAL",Pivot!$CB$5,"LOCAL AVALIADO",$E46),"")</f>
        <v>4.4666666666666668</v>
      </c>
      <c r="I46" s="32" t="str">
        <f>IF(OR(Pivot!KP22="",Pivot!KP22="Total Geral"),"",Pivot!KP22)</f>
        <v/>
      </c>
      <c r="J46" s="33" t="str">
        <f>IFERROR(GETPIVOTDATA("Contagem de LOCAL AVALIADO",Pivot!$KP$5,"AVALIADOR",$I46),"")</f>
        <v/>
      </c>
      <c r="K46" s="34" t="str">
        <f>IFERROR(GETPIVOTDATA("Média de TOTAL",Pivot!$KP$5,"AVALIADOR",$I46),"")</f>
        <v/>
      </c>
    </row>
    <row r="47" spans="2:11" x14ac:dyDescent="0.15">
      <c r="E47" s="154" t="str">
        <f>IF(OR(Pivot!KB33="",Pivot!KB33="Total Geral"),"",Pivot!KB33)</f>
        <v>Ipesaude, Rua Campos com Rua Monsenhor Silveira e Duque de Caxias, nº 177</v>
      </c>
      <c r="F47" s="154"/>
      <c r="G47" s="34">
        <f>IFERROR(GETPIVOTDATA("TOTAL",Pivot!$CB$5,"LOCAL AVALIADO",$E47),"")</f>
        <v>4.4333333333333336</v>
      </c>
      <c r="I47" s="32" t="str">
        <f>IF(OR(Pivot!KP23="",Pivot!KP23="Total Geral"),"",Pivot!KP23)</f>
        <v/>
      </c>
      <c r="J47" s="33" t="str">
        <f>IFERROR(GETPIVOTDATA("Contagem de LOCAL AVALIADO",Pivot!$KP$5,"AVALIADOR",$I47),"")</f>
        <v/>
      </c>
      <c r="K47" s="34" t="str">
        <f>IFERROR(GETPIVOTDATA("Média de TOTAL",Pivot!$KP$5,"AVALIADOR",$I47),"")</f>
        <v/>
      </c>
    </row>
    <row r="48" spans="2:11" x14ac:dyDescent="0.15">
      <c r="E48" s="154" t="str">
        <f>IF(OR(Pivot!KB34="",Pivot!KB34="Total Geral"),"",Pivot!KB34)</f>
        <v>Rua Divina Pastora, 403 (frente do terminal do centro)</v>
      </c>
      <c r="F48" s="154"/>
      <c r="G48" s="34">
        <f>IFERROR(GETPIVOTDATA("TOTAL",Pivot!$CB$5,"LOCAL AVALIADO",$E48),"")</f>
        <v>4.3</v>
      </c>
      <c r="I48" s="32" t="str">
        <f>IF(OR(Pivot!KP24="",Pivot!KP24="Total Geral"),"",Pivot!KP24)</f>
        <v/>
      </c>
      <c r="J48" s="33" t="str">
        <f>IFERROR(GETPIVOTDATA("Contagem de LOCAL AVALIADO",Pivot!$KP$5,"AVALIADOR",$I48),"")</f>
        <v/>
      </c>
      <c r="K48" s="34" t="str">
        <f>IFERROR(GETPIVOTDATA("Média de TOTAL",Pivot!$KP$5,"AVALIADOR",$I48),"")</f>
        <v/>
      </c>
    </row>
    <row r="49" spans="5:11" x14ac:dyDescent="0.15">
      <c r="E49" s="154" t="str">
        <f>IF(OR(Pivot!KB35="",Pivot!KB35="Total Geral"),"",Pivot!KB35)</f>
        <v xml:space="preserve">INSS - RUA FLORIANÓPOLIS, 349, SIQUEIRA CAMPOS - </v>
      </c>
      <c r="F49" s="154"/>
      <c r="G49" s="34">
        <f>IFERROR(GETPIVOTDATA("TOTAL",Pivot!$CB$5,"LOCAL AVALIADO",$E49),"")</f>
        <v>4.3</v>
      </c>
      <c r="I49" s="32" t="str">
        <f>IF(OR(Pivot!KP25="",Pivot!KP25="Total Geral"),"",Pivot!KP25)</f>
        <v/>
      </c>
      <c r="J49" s="33" t="str">
        <f>IFERROR(GETPIVOTDATA("Contagem de LOCAL AVALIADO",Pivot!$KP$5,"AVALIADOR",$I49),"")</f>
        <v/>
      </c>
      <c r="K49" s="34" t="str">
        <f>IFERROR(GETPIVOTDATA("Média de TOTAL",Pivot!$KP$5,"AVALIADOR",$I49),"")</f>
        <v/>
      </c>
    </row>
    <row r="50" spans="5:11" x14ac:dyDescent="0.15">
      <c r="E50" s="154" t="str">
        <f>IF(OR(Pivot!KB36="",Pivot!KB36="Total Geral"),"",Pivot!KB36)</f>
        <v>Praça João XXIII nº 13 - 89</v>
      </c>
      <c r="F50" s="154"/>
      <c r="G50" s="34">
        <f>IFERROR(GETPIVOTDATA("TOTAL",Pivot!$CB$5,"LOCAL AVALIADO",$E50),"")</f>
        <v>4.166666666666667</v>
      </c>
      <c r="I50" s="32" t="str">
        <f>IF(OR(Pivot!KP26="",Pivot!KP26="Total Geral"),"",Pivot!KP26)</f>
        <v/>
      </c>
      <c r="J50" s="33" t="str">
        <f>IFERROR(GETPIVOTDATA("Contagem de LOCAL AVALIADO",Pivot!$KP$5,"AVALIADOR",$I50),"")</f>
        <v/>
      </c>
      <c r="K50" s="34" t="str">
        <f>IFERROR(GETPIVOTDATA("Média de TOTAL",Pivot!$KP$5,"AVALIADOR",$I50),"")</f>
        <v/>
      </c>
    </row>
    <row r="51" spans="5:11" x14ac:dyDescent="0.15">
      <c r="E51" s="154" t="str">
        <f>IF(OR(Pivot!KB37="",Pivot!KB37="Total Geral"),"",Pivot!KB37)</f>
        <v>CENTRO DE HEMOTERAPIA DE SERGIPE (HEMOSE) - RUA QUINZE, S/N, CAPUCHO - 49095-000</v>
      </c>
      <c r="F51" s="154"/>
      <c r="G51" s="34">
        <f>IFERROR(GETPIVOTDATA("TOTAL",Pivot!$CB$5,"LOCAL AVALIADO",$E51),"")</f>
        <v>4.0666666666666664</v>
      </c>
      <c r="I51" s="32" t="str">
        <f>IF(OR(Pivot!KP27="",Pivot!KP27="Total Geral"),"",Pivot!KP27)</f>
        <v/>
      </c>
      <c r="J51" s="33" t="str">
        <f>IFERROR(GETPIVOTDATA("Contagem de LOCAL AVALIADO",Pivot!$KP$5,"AVALIADOR",$I51),"")</f>
        <v/>
      </c>
      <c r="K51" s="34" t="str">
        <f>IFERROR(GETPIVOTDATA("Média de TOTAL",Pivot!$KP$5,"AVALIADOR",$I51),"")</f>
        <v/>
      </c>
    </row>
    <row r="52" spans="5:11" x14ac:dyDescent="0.15">
      <c r="E52" s="154" t="str">
        <f>IF(OR(Pivot!KB38="",Pivot!KB38="Total Geral"),"",Pivot!KB38)</f>
        <v>CENTRO DE OPERAÇÕES POLICIAIS ESPECIAIS (COPE) - CENTRO ADMINISTRATIVO GOVERNADOR AUGUSTO FRANCO - CAPUCHO</v>
      </c>
      <c r="F52" s="154"/>
      <c r="G52" s="34">
        <f>IFERROR(GETPIVOTDATA("TOTAL",Pivot!$CB$5,"LOCAL AVALIADO",$E52),"")</f>
        <v>3.9666666666666668</v>
      </c>
      <c r="I52" s="32" t="str">
        <f>IF(OR(Pivot!KP28="",Pivot!KP28="Total Geral"),"",Pivot!KP28)</f>
        <v/>
      </c>
      <c r="J52" s="33" t="str">
        <f>IFERROR(GETPIVOTDATA("Contagem de LOCAL AVALIADO",Pivot!$KP$5,"AVALIADOR",$I52),"")</f>
        <v/>
      </c>
      <c r="K52" s="34" t="str">
        <f>IFERROR(GETPIVOTDATA("Média de TOTAL",Pivot!$KP$5,"AVALIADOR",$I52),"")</f>
        <v/>
      </c>
    </row>
    <row r="53" spans="5:11" x14ac:dyDescent="0.15">
      <c r="E53" s="154" t="str">
        <f>IF(OR(Pivot!KB39="",Pivot!KB39="Total Geral"),"",Pivot!KB39)</f>
        <v>Entorno Terminal Rodoviário, Rua Praça São João XXIII, nº425  (Antigo Bom Preço)</v>
      </c>
      <c r="F53" s="154"/>
      <c r="G53" s="34">
        <f>IFERROR(GETPIVOTDATA("TOTAL",Pivot!$CB$5,"LOCAL AVALIADO",$E53),"")</f>
        <v>3.8</v>
      </c>
      <c r="I53" s="32" t="str">
        <f>IF(OR(Pivot!KP29="",Pivot!KP29="Total Geral"),"",Pivot!KP29)</f>
        <v/>
      </c>
      <c r="J53" s="33" t="str">
        <f>IFERROR(GETPIVOTDATA("Contagem de LOCAL AVALIADO",Pivot!$KP$5,"AVALIADOR",$I53),"")</f>
        <v/>
      </c>
      <c r="K53" s="34" t="str">
        <f>IFERROR(GETPIVOTDATA("Média de TOTAL",Pivot!$KP$5,"AVALIADOR",$I53),"")</f>
        <v/>
      </c>
    </row>
    <row r="54" spans="5:11" x14ac:dyDescent="0.15">
      <c r="E54" s="154" t="str">
        <f>IF(OR(Pivot!KB40="",Pivot!KB40="Total Geral"),"",Pivot!KB40)</f>
        <v>4ª Delegacia Metropolitana Av. Pref. Heráclito Guimarães Rollemberg/ Rua Promotor Joaquim Valença.</v>
      </c>
      <c r="F54" s="154"/>
      <c r="G54" s="34">
        <f>IFERROR(GETPIVOTDATA("TOTAL",Pivot!$CB$5,"LOCAL AVALIADO",$E54),"")</f>
        <v>3.6666666666666665</v>
      </c>
      <c r="I54" s="32" t="str">
        <f>IF(OR(Pivot!KP30="",Pivot!KP30="Total Geral"),"",Pivot!KP30)</f>
        <v/>
      </c>
      <c r="J54" s="33" t="str">
        <f>IFERROR(GETPIVOTDATA("Contagem de LOCAL AVALIADO",Pivot!$KP$5,"AVALIADOR",$I54),"")</f>
        <v/>
      </c>
      <c r="K54" s="34" t="str">
        <f>IFERROR(GETPIVOTDATA("Média de TOTAL",Pivot!$KP$5,"AVALIADOR",$I54),"")</f>
        <v/>
      </c>
    </row>
    <row r="55" spans="5:11" x14ac:dyDescent="0.15">
      <c r="E55" s="154" t="str">
        <f>IF(OR(Pivot!KB41="",Pivot!KB41="Total Geral"),"",Pivot!KB41)</f>
        <v>SECRETARIA DE ESTADO DA EDUCAÇÃO - RUA GUTEMBERG CHAGAS, 169, D.I.A - 49040-780</v>
      </c>
      <c r="F55" s="154"/>
      <c r="G55" s="34">
        <f>IFERROR(GETPIVOTDATA("TOTAL",Pivot!$CB$5,"LOCAL AVALIADO",$E55),"")</f>
        <v>3.5666666666666669</v>
      </c>
      <c r="I55" s="32" t="str">
        <f>IF(OR(Pivot!KP31="",Pivot!KP31="Total Geral"),"",Pivot!KP31)</f>
        <v/>
      </c>
      <c r="J55" s="33" t="str">
        <f>IFERROR(GETPIVOTDATA("Contagem de LOCAL AVALIADO",Pivot!$KP$5,"AVALIADOR",$I55),"")</f>
        <v/>
      </c>
      <c r="K55" s="34" t="str">
        <f>IFERROR(GETPIVOTDATA("Média de TOTAL",Pivot!$KP$5,"AVALIADOR",$I55),"")</f>
        <v/>
      </c>
    </row>
    <row r="56" spans="5:11" x14ac:dyDescent="0.15">
      <c r="E56" s="154" t="str">
        <f>IF(OR(Pivot!KB42="",Pivot!KB42="Total Geral"),"",Pivot!KB42)</f>
        <v>SAMU SE</v>
      </c>
      <c r="F56" s="154"/>
      <c r="G56" s="34">
        <f>IFERROR(GETPIVOTDATA("TOTAL",Pivot!$CB$5,"LOCAL AVALIADO",$E56),"")</f>
        <v>3.3333333333333335</v>
      </c>
      <c r="I56" s="32" t="str">
        <f>IF(OR(Pivot!KP32="",Pivot!KP32="Total Geral"),"",Pivot!KP32)</f>
        <v/>
      </c>
      <c r="J56" s="33" t="str">
        <f>IFERROR(GETPIVOTDATA("Contagem de LOCAL AVALIADO",Pivot!$KP$5,"AVALIADOR",$I56),"")</f>
        <v/>
      </c>
      <c r="K56" s="34" t="str">
        <f>IFERROR(GETPIVOTDATA("Média de TOTAL",Pivot!$KP$5,"AVALIADOR",$I56),"")</f>
        <v/>
      </c>
    </row>
    <row r="57" spans="5:11" x14ac:dyDescent="0.15">
      <c r="E57" s="154" t="str">
        <f>IF(OR(Pivot!KB43="",Pivot!KB43="Total Geral"),"",Pivot!KB43)</f>
        <v>Rua Santa Rosa (Cruzamento da Av. Ivo do Prado com a Rua João Pessoa)</v>
      </c>
      <c r="F57" s="154"/>
      <c r="G57" s="34">
        <f>IFERROR(GETPIVOTDATA("TOTAL",Pivot!$CB$5,"LOCAL AVALIADO",$E57),"")</f>
        <v>3.2</v>
      </c>
      <c r="I57" s="32" t="str">
        <f>IF(OR(Pivot!KP33="",Pivot!KP33="Total Geral"),"",Pivot!KP33)</f>
        <v/>
      </c>
      <c r="J57" s="33" t="str">
        <f>IFERROR(GETPIVOTDATA("Contagem de LOCAL AVALIADO",Pivot!$KP$5,"AVALIADOR",$I57),"")</f>
        <v/>
      </c>
      <c r="K57" s="34" t="str">
        <f>IFERROR(GETPIVOTDATA("Média de TOTAL",Pivot!$KP$5,"AVALIADOR",$I57),"")</f>
        <v/>
      </c>
    </row>
    <row r="58" spans="5:11" x14ac:dyDescent="0.15">
      <c r="E58" s="154" t="str">
        <f>IF(OR(Pivot!KB44="",Pivot!KB44="Total Geral"),"",Pivot!KB44)</f>
        <v>Grand Total</v>
      </c>
      <c r="F58" s="154"/>
      <c r="G58" s="34" t="str">
        <f>IFERROR(GETPIVOTDATA("TOTAL",Pivot!$CB$5,"LOCAL AVALIADO",$E58),"")</f>
        <v/>
      </c>
      <c r="I58" s="32" t="str">
        <f>IF(OR(Pivot!KP34="",Pivot!KP34="Total Geral"),"",Pivot!KP34)</f>
        <v/>
      </c>
      <c r="J58" s="33" t="str">
        <f>IFERROR(GETPIVOTDATA("Contagem de LOCAL AVALIADO",Pivot!$KP$5,"AVALIADOR",$I58),"")</f>
        <v/>
      </c>
      <c r="K58" s="34" t="str">
        <f>IFERROR(GETPIVOTDATA("Média de TOTAL",Pivot!$KP$5,"AVALIADOR",$I58),"")</f>
        <v/>
      </c>
    </row>
    <row r="59" spans="5:11" x14ac:dyDescent="0.15">
      <c r="E59" s="154" t="str">
        <f>IF(OR(Pivot!KB45="",Pivot!KB45="Total Geral"),"",Pivot!KB45)</f>
        <v/>
      </c>
      <c r="F59" s="154"/>
      <c r="G59" s="34" t="str">
        <f>IFERROR(GETPIVOTDATA("TOTAL",Pivot!$CB$5,"LOCAL AVALIADO",$E59),"")</f>
        <v/>
      </c>
      <c r="I59" s="32" t="str">
        <f>IF(OR(Pivot!KP35="",Pivot!KP35="Total Geral"),"",Pivot!KP35)</f>
        <v/>
      </c>
      <c r="J59" s="33" t="str">
        <f>IFERROR(GETPIVOTDATA("Contagem de LOCAL AVALIADO",Pivot!$KP$5,"AVALIADOR",$I59),"")</f>
        <v/>
      </c>
      <c r="K59" s="34" t="str">
        <f>IFERROR(GETPIVOTDATA("Média de TOTAL",Pivot!$KP$5,"AVALIADOR",$I59),"")</f>
        <v/>
      </c>
    </row>
    <row r="60" spans="5:11" x14ac:dyDescent="0.15">
      <c r="E60" s="154" t="str">
        <f>IF(OR(Pivot!KB46="",Pivot!KB46="Total Geral"),"",Pivot!KB46)</f>
        <v/>
      </c>
      <c r="F60" s="154"/>
      <c r="G60" s="34" t="str">
        <f>IFERROR(GETPIVOTDATA("TOTAL",Pivot!$CB$5,"LOCAL AVALIADO",$E60),"")</f>
        <v/>
      </c>
      <c r="I60" s="32" t="str">
        <f>IF(OR(Pivot!KP36="",Pivot!KP36="Total Geral"),"",Pivot!KP36)</f>
        <v/>
      </c>
      <c r="J60" s="33" t="str">
        <f>IFERROR(GETPIVOTDATA("Contagem de LOCAL AVALIADO",Pivot!$KP$5,"AVALIADOR",$I60),"")</f>
        <v/>
      </c>
      <c r="K60" s="34" t="str">
        <f>IFERROR(GETPIVOTDATA("Média de TOTAL",Pivot!$KP$5,"AVALIADOR",$I60),"")</f>
        <v/>
      </c>
    </row>
    <row r="61" spans="5:11" x14ac:dyDescent="0.15">
      <c r="E61" s="154" t="str">
        <f>IF(OR(Pivot!KB47="",Pivot!KB47="Total Geral"),"",Pivot!KB47)</f>
        <v/>
      </c>
      <c r="F61" s="154"/>
      <c r="G61" s="34" t="str">
        <f>IFERROR(GETPIVOTDATA("TOTAL",Pivot!$CB$5,"LOCAL AVALIADO",$E61),"")</f>
        <v/>
      </c>
      <c r="I61" s="32" t="str">
        <f>IF(OR(Pivot!KP37="",Pivot!KP37="Total Geral"),"",Pivot!KP37)</f>
        <v/>
      </c>
      <c r="J61" s="33" t="str">
        <f>IFERROR(GETPIVOTDATA("Contagem de LOCAL AVALIADO",Pivot!$KP$5,"AVALIADOR",$I61),"")</f>
        <v/>
      </c>
      <c r="K61" s="34" t="str">
        <f>IFERROR(GETPIVOTDATA("Média de TOTAL",Pivot!$KP$5,"AVALIADOR",$I61),"")</f>
        <v/>
      </c>
    </row>
    <row r="62" spans="5:11" x14ac:dyDescent="0.15">
      <c r="E62" s="154" t="str">
        <f>IF(OR(Pivot!KB48="",Pivot!KB48="Total Geral"),"",Pivot!KB48)</f>
        <v/>
      </c>
      <c r="F62" s="154"/>
      <c r="G62" s="34" t="str">
        <f>IFERROR(GETPIVOTDATA("TOTAL",Pivot!$CB$5,"LOCAL AVALIADO",$E62),"")</f>
        <v/>
      </c>
      <c r="I62" s="32" t="str">
        <f>IF(OR(Pivot!KP38="",Pivot!KP38="Total Geral"),"",Pivot!KP38)</f>
        <v/>
      </c>
      <c r="J62" s="32"/>
      <c r="K62" s="32"/>
    </row>
    <row r="63" spans="5:11" x14ac:dyDescent="0.15">
      <c r="E63" s="154" t="str">
        <f>IF(OR(Pivot!KB49="",Pivot!KB49="Total Geral"),"",Pivot!KB49)</f>
        <v/>
      </c>
      <c r="F63" s="154"/>
      <c r="G63" s="34" t="str">
        <f>IFERROR(GETPIVOTDATA("TOTAL",Pivot!$CB$5,"LOCAL AVALIADO",$E63),"")</f>
        <v/>
      </c>
    </row>
    <row r="64" spans="5:11" x14ac:dyDescent="0.15">
      <c r="E64" s="154" t="str">
        <f>IF(OR(Pivot!KB50="",Pivot!KB50="Total Geral"),"",Pivot!KB50)</f>
        <v/>
      </c>
      <c r="F64" s="154"/>
      <c r="G64" s="34" t="str">
        <f>IFERROR(GETPIVOTDATA("TOTAL",Pivot!$CB$5,"LOCAL AVALIADO",$E64),"")</f>
        <v/>
      </c>
    </row>
    <row r="65" spans="5:7" x14ac:dyDescent="0.15">
      <c r="E65" s="154" t="str">
        <f>IF(OR(Pivot!KB51="",Pivot!KB51="Total Geral"),"",Pivot!KB51)</f>
        <v/>
      </c>
      <c r="F65" s="154"/>
      <c r="G65" s="34" t="str">
        <f>IFERROR(GETPIVOTDATA("TOTAL",Pivot!$CB$5,"LOCAL AVALIADO",$E65),"")</f>
        <v/>
      </c>
    </row>
    <row r="66" spans="5:7" x14ac:dyDescent="0.15">
      <c r="E66" s="154" t="str">
        <f>IF(OR(Pivot!KB52="",Pivot!KB52="Total Geral"),"",Pivot!KB52)</f>
        <v/>
      </c>
      <c r="F66" s="154"/>
      <c r="G66" s="34" t="str">
        <f>IFERROR(GETPIVOTDATA("TOTAL",Pivot!$CB$5,"LOCAL AVALIADO",$E66),"")</f>
        <v/>
      </c>
    </row>
    <row r="67" spans="5:7" x14ac:dyDescent="0.15">
      <c r="E67" s="154" t="str">
        <f>IF(OR(Pivot!KB53="",Pivot!KB53="Total Geral"),"",Pivot!KB53)</f>
        <v/>
      </c>
      <c r="F67" s="154"/>
      <c r="G67" s="34" t="str">
        <f>IFERROR(GETPIVOTDATA("TOTAL",Pivot!$CB$5,"LOCAL AVALIADO",$E67),"")</f>
        <v/>
      </c>
    </row>
    <row r="68" spans="5:7" x14ac:dyDescent="0.15">
      <c r="E68" s="154" t="str">
        <f>IF(OR(Pivot!KB54="",Pivot!KB54="Total Geral"),"",Pivot!KB54)</f>
        <v/>
      </c>
      <c r="F68" s="154"/>
      <c r="G68" s="34" t="str">
        <f>IFERROR(GETPIVOTDATA("TOTAL",Pivot!$CB$5,"LOCAL AVALIADO",$E68),"")</f>
        <v/>
      </c>
    </row>
    <row r="69" spans="5:7" x14ac:dyDescent="0.15">
      <c r="E69" s="154" t="str">
        <f>IF(OR(Pivot!KB55="",Pivot!KB55="Total Geral"),"",Pivot!KB55)</f>
        <v/>
      </c>
      <c r="F69" s="154"/>
      <c r="G69" s="34" t="str">
        <f>IFERROR(GETPIVOTDATA("TOTAL",Pivot!$CB$5,"LOCAL AVALIADO",$E69),"")</f>
        <v/>
      </c>
    </row>
    <row r="70" spans="5:7" x14ac:dyDescent="0.15">
      <c r="E70" s="154" t="str">
        <f>IF(OR(Pivot!KB56="",Pivot!KB56="Total Geral"),"",Pivot!KB56)</f>
        <v/>
      </c>
      <c r="F70" s="154"/>
      <c r="G70" s="34" t="str">
        <f>IFERROR(GETPIVOTDATA("TOTAL",Pivot!$CB$5,"LOCAL AVALIADO",$E70),"")</f>
        <v/>
      </c>
    </row>
    <row r="71" spans="5:7" x14ac:dyDescent="0.15">
      <c r="E71" s="154" t="str">
        <f>IF(OR(Pivot!KB57="",Pivot!KB57="Total Geral"),"",Pivot!KB57)</f>
        <v/>
      </c>
      <c r="F71" s="154"/>
      <c r="G71" s="34" t="str">
        <f>IFERROR(GETPIVOTDATA("TOTAL",Pivot!$CB$5,"LOCAL AVALIADO",$E71),"")</f>
        <v/>
      </c>
    </row>
    <row r="72" spans="5:7" x14ac:dyDescent="0.15">
      <c r="E72" s="154" t="str">
        <f>IF(OR(Pivot!KB58="",Pivot!KB58="Total Geral"),"",Pivot!KB58)</f>
        <v/>
      </c>
      <c r="F72" s="154"/>
      <c r="G72" s="34" t="str">
        <f>IFERROR(GETPIVOTDATA("TOTAL",Pivot!$CB$5,"LOCAL AVALIADO",$E72),"")</f>
        <v/>
      </c>
    </row>
    <row r="73" spans="5:7" x14ac:dyDescent="0.15">
      <c r="E73" s="154" t="str">
        <f>IF(OR(Pivot!KB59="",Pivot!KB59="Total Geral"),"",Pivot!KB59)</f>
        <v/>
      </c>
      <c r="F73" s="154"/>
      <c r="G73" s="34" t="str">
        <f>IFERROR(GETPIVOTDATA("TOTAL",Pivot!$CB$5,"LOCAL AVALIADO",$E73),"")</f>
        <v/>
      </c>
    </row>
    <row r="74" spans="5:7" x14ac:dyDescent="0.15">
      <c r="E74" s="154" t="str">
        <f>IF(OR(Pivot!KB60="",Pivot!KB60="Total Geral"),"",Pivot!KB60)</f>
        <v/>
      </c>
      <c r="F74" s="154"/>
      <c r="G74" s="34" t="str">
        <f>IFERROR(GETPIVOTDATA("TOTAL",Pivot!$CB$5,"LOCAL AVALIADO",$E74),"")</f>
        <v/>
      </c>
    </row>
    <row r="75" spans="5:7" x14ac:dyDescent="0.15">
      <c r="E75" s="154" t="str">
        <f>IF(OR(Pivot!KB61="",Pivot!KB61="Total Geral"),"",Pivot!KB61)</f>
        <v/>
      </c>
      <c r="F75" s="154"/>
      <c r="G75" s="34" t="str">
        <f>IFERROR(GETPIVOTDATA("TOTAL",Pivot!$CB$5,"LOCAL AVALIADO",$E75),"")</f>
        <v/>
      </c>
    </row>
    <row r="76" spans="5:7" x14ac:dyDescent="0.15">
      <c r="E76" s="154" t="str">
        <f>IF(OR(Pivot!KB62="",Pivot!KB62="Total Geral"),"",Pivot!KB62)</f>
        <v/>
      </c>
      <c r="F76" s="154"/>
      <c r="G76" s="34" t="str">
        <f>IFERROR(GETPIVOTDATA("TOTAL",Pivot!$CB$5,"LOCAL AVALIADO",$E76),"")</f>
        <v/>
      </c>
    </row>
    <row r="77" spans="5:7" x14ac:dyDescent="0.15">
      <c r="E77" s="154" t="str">
        <f>IF(OR(Pivot!KB63="",Pivot!KB63="Total Geral"),"",Pivot!KB63)</f>
        <v/>
      </c>
      <c r="F77" s="154"/>
      <c r="G77" s="34" t="str">
        <f>IFERROR(GETPIVOTDATA("TOTAL",Pivot!$CB$5,"LOCAL AVALIADO",$E77),"")</f>
        <v/>
      </c>
    </row>
    <row r="78" spans="5:7" x14ac:dyDescent="0.15">
      <c r="E78" s="154" t="str">
        <f>IF(OR(Pivot!KB64="",Pivot!KB64="Total Geral"),"",Pivot!KB64)</f>
        <v/>
      </c>
      <c r="F78" s="154"/>
      <c r="G78" s="34" t="str">
        <f>IFERROR(GETPIVOTDATA("TOTAL",Pivot!$CB$5,"LOCAL AVALIADO",$E78),"")</f>
        <v/>
      </c>
    </row>
    <row r="79" spans="5:7" x14ac:dyDescent="0.15">
      <c r="E79" s="154" t="str">
        <f>IF(OR(Pivot!KB65="",Pivot!KB65="Total Geral"),"",Pivot!KB65)</f>
        <v/>
      </c>
      <c r="F79" s="154"/>
      <c r="G79" s="34" t="str">
        <f>IFERROR(GETPIVOTDATA("TOTAL",Pivot!$CB$5,"LOCAL AVALIADO",$E79),"")</f>
        <v/>
      </c>
    </row>
    <row r="80" spans="5:7" x14ac:dyDescent="0.15">
      <c r="E80" s="154" t="str">
        <f>IF(OR(Pivot!KB66="",Pivot!KB66="Total Geral"),"",Pivot!KB66)</f>
        <v/>
      </c>
      <c r="F80" s="154"/>
      <c r="G80" s="34" t="str">
        <f>IFERROR(GETPIVOTDATA("TOTAL",Pivot!$CB$5,"LOCAL AVALIADO",$E80),"")</f>
        <v/>
      </c>
    </row>
    <row r="81" spans="5:7" x14ac:dyDescent="0.15">
      <c r="E81" s="154" t="str">
        <f>IF(OR(Pivot!KB67="",Pivot!KB67="Total Geral"),"",Pivot!KB67)</f>
        <v/>
      </c>
      <c r="F81" s="154"/>
      <c r="G81" s="34" t="str">
        <f>IFERROR(GETPIVOTDATA("TOTAL",Pivot!$CB$5,"LOCAL AVALIADO",$E81),"")</f>
        <v/>
      </c>
    </row>
    <row r="82" spans="5:7" x14ac:dyDescent="0.15">
      <c r="E82" s="154" t="str">
        <f>IF(OR(Pivot!KB68="",Pivot!KB68="Total Geral"),"",Pivot!KB68)</f>
        <v/>
      </c>
      <c r="F82" s="154"/>
      <c r="G82" s="34" t="str">
        <f>IFERROR(GETPIVOTDATA("TOTAL",Pivot!$CB$5,"LOCAL AVALIADO",$E82),"")</f>
        <v/>
      </c>
    </row>
    <row r="83" spans="5:7" x14ac:dyDescent="0.15">
      <c r="E83" s="154" t="str">
        <f>IF(OR(Pivot!KB69="",Pivot!KB69="Total Geral"),"",Pivot!KB69)</f>
        <v/>
      </c>
      <c r="F83" s="154"/>
      <c r="G83" s="34" t="str">
        <f>IFERROR(GETPIVOTDATA("TOTAL",Pivot!$CB$5,"LOCAL AVALIADO",$E83),"")</f>
        <v/>
      </c>
    </row>
    <row r="84" spans="5:7" x14ac:dyDescent="0.15">
      <c r="E84" s="154" t="str">
        <f>IF(OR(Pivot!KB70="",Pivot!KB70="Total Geral"),"",Pivot!KB70)</f>
        <v/>
      </c>
      <c r="F84" s="154"/>
      <c r="G84" s="34" t="str">
        <f>IFERROR(GETPIVOTDATA("TOTAL",Pivot!$CB$5,"LOCAL AVALIADO",$E84),"")</f>
        <v/>
      </c>
    </row>
    <row r="85" spans="5:7" x14ac:dyDescent="0.15">
      <c r="E85" s="154" t="str">
        <f>IF(OR(Pivot!KB71="",Pivot!KB71="Total Geral"),"",Pivot!KB71)</f>
        <v/>
      </c>
      <c r="F85" s="154"/>
      <c r="G85" s="34" t="str">
        <f>IFERROR(GETPIVOTDATA("TOTAL",Pivot!$CB$5,"LOCAL AVALIADO",$E85),"")</f>
        <v/>
      </c>
    </row>
    <row r="86" spans="5:7" x14ac:dyDescent="0.15">
      <c r="E86" s="154" t="str">
        <f>IF(OR(Pivot!KB72="",Pivot!KB72="Total Geral"),"",Pivot!KB72)</f>
        <v/>
      </c>
      <c r="F86" s="154"/>
      <c r="G86" s="34" t="str">
        <f>IFERROR(GETPIVOTDATA("TOTAL",Pivot!$CB$5,"LOCAL AVALIADO",$E86),"")</f>
        <v/>
      </c>
    </row>
    <row r="87" spans="5:7" x14ac:dyDescent="0.15">
      <c r="E87" s="154" t="str">
        <f>IF(OR(Pivot!KB73="",Pivot!KB73="Total Geral"),"",Pivot!KB73)</f>
        <v/>
      </c>
      <c r="F87" s="154"/>
      <c r="G87" s="34" t="str">
        <f>IFERROR(GETPIVOTDATA("TOTAL",Pivot!$CB$5,"LOCAL AVALIADO",$E87),"")</f>
        <v/>
      </c>
    </row>
    <row r="88" spans="5:7" x14ac:dyDescent="0.15">
      <c r="E88" s="154" t="str">
        <f>IF(OR(Pivot!KB74="",Pivot!KB74="Total Geral"),"",Pivot!KB74)</f>
        <v/>
      </c>
      <c r="F88" s="154"/>
      <c r="G88" s="34" t="str">
        <f>IFERROR(GETPIVOTDATA("TOTAL",Pivot!$CB$5,"LOCAL AVALIADO",$E88),"")</f>
        <v/>
      </c>
    </row>
    <row r="89" spans="5:7" x14ac:dyDescent="0.15">
      <c r="E89" s="154" t="str">
        <f>IF(OR(Pivot!KB75="",Pivot!KB75="Total Geral"),"",Pivot!KB75)</f>
        <v/>
      </c>
      <c r="F89" s="154"/>
      <c r="G89" s="34" t="str">
        <f>IFERROR(GETPIVOTDATA("TOTAL",Pivot!$CB$5,"LOCAL AVALIADO",$E89),"")</f>
        <v/>
      </c>
    </row>
    <row r="90" spans="5:7" x14ac:dyDescent="0.15">
      <c r="E90" s="154" t="str">
        <f>IF(OR(Pivot!KB76="",Pivot!KB76="Total Geral"),"",Pivot!KB76)</f>
        <v/>
      </c>
      <c r="F90" s="154"/>
      <c r="G90" s="34" t="str">
        <f>IFERROR(GETPIVOTDATA("TOTAL",Pivot!$CB$5,"LOCAL AVALIADO",$E90),"")</f>
        <v/>
      </c>
    </row>
    <row r="91" spans="5:7" x14ac:dyDescent="0.15">
      <c r="E91" s="154" t="str">
        <f>IF(OR(Pivot!KB77="",Pivot!KB77="Total Geral"),"",Pivot!KB77)</f>
        <v/>
      </c>
      <c r="F91" s="154"/>
      <c r="G91" s="34" t="str">
        <f>IFERROR(GETPIVOTDATA("TOTAL",Pivot!$CB$5,"LOCAL AVALIADO",$E91),"")</f>
        <v/>
      </c>
    </row>
    <row r="92" spans="5:7" x14ac:dyDescent="0.15">
      <c r="E92" s="154" t="str">
        <f>IF(OR(Pivot!KB78="",Pivot!KB78="Total Geral"),"",Pivot!KB78)</f>
        <v/>
      </c>
      <c r="F92" s="154"/>
      <c r="G92" s="34" t="str">
        <f>IFERROR(GETPIVOTDATA("TOTAL",Pivot!$CB$5,"LOCAL AVALIADO",$E92),"")</f>
        <v/>
      </c>
    </row>
    <row r="93" spans="5:7" x14ac:dyDescent="0.15">
      <c r="E93" s="154" t="str">
        <f>IF(OR(Pivot!KB79="",Pivot!KB79="Total Geral"),"",Pivot!KB79)</f>
        <v/>
      </c>
      <c r="F93" s="154"/>
      <c r="G93" s="34" t="str">
        <f>IFERROR(GETPIVOTDATA("TOTAL",Pivot!$CB$5,"LOCAL AVALIADO",$E93),"")</f>
        <v/>
      </c>
    </row>
    <row r="94" spans="5:7" x14ac:dyDescent="0.15">
      <c r="E94" s="154" t="str">
        <f>IF(OR(Pivot!KB80="",Pivot!KB80="Total Geral"),"",Pivot!KB80)</f>
        <v/>
      </c>
      <c r="F94" s="154"/>
      <c r="G94" s="34" t="str">
        <f>IFERROR(GETPIVOTDATA("TOTAL",Pivot!$CB$5,"LOCAL AVALIADO",$E94),"")</f>
        <v/>
      </c>
    </row>
    <row r="95" spans="5:7" x14ac:dyDescent="0.15">
      <c r="E95" s="154" t="str">
        <f>IF(OR(Pivot!KB81="",Pivot!KB81="Total Geral"),"",Pivot!KB81)</f>
        <v/>
      </c>
      <c r="F95" s="154"/>
      <c r="G95" s="34" t="str">
        <f>IFERROR(GETPIVOTDATA("TOTAL",Pivot!$CB$5,"LOCAL AVALIADO",$E95),"")</f>
        <v/>
      </c>
    </row>
    <row r="96" spans="5:7" x14ac:dyDescent="0.15">
      <c r="E96" s="154" t="str">
        <f>IF(OR(Pivot!KB82="",Pivot!KB82="Total Geral"),"",Pivot!KB82)</f>
        <v/>
      </c>
      <c r="F96" s="154"/>
      <c r="G96" s="34" t="str">
        <f>IFERROR(GETPIVOTDATA("TOTAL",Pivot!$CB$5,"LOCAL AVALIADO",$E96),"")</f>
        <v/>
      </c>
    </row>
    <row r="97" spans="5:7" x14ac:dyDescent="0.15">
      <c r="E97" s="154" t="str">
        <f>IF(OR(Pivot!KB83="",Pivot!KB83="Total Geral"),"",Pivot!KB83)</f>
        <v/>
      </c>
      <c r="F97" s="154"/>
      <c r="G97" s="34" t="str">
        <f>IFERROR(GETPIVOTDATA("TOTAL",Pivot!$CB$5,"LOCAL AVALIADO",$E97),"")</f>
        <v/>
      </c>
    </row>
    <row r="98" spans="5:7" x14ac:dyDescent="0.15">
      <c r="E98" s="154" t="str">
        <f>IF(OR(Pivot!KB84="",Pivot!KB84="Total Geral"),"",Pivot!KB84)</f>
        <v/>
      </c>
      <c r="F98" s="154"/>
      <c r="G98" s="34" t="str">
        <f>IFERROR(GETPIVOTDATA("TOTAL",Pivot!$CB$5,"LOCAL AVALIADO",$E98),"")</f>
        <v/>
      </c>
    </row>
    <row r="99" spans="5:7" x14ac:dyDescent="0.15">
      <c r="E99" s="154" t="str">
        <f>IF(OR(Pivot!KB85="",Pivot!KB85="Total Geral"),"",Pivot!KB85)</f>
        <v/>
      </c>
      <c r="F99" s="154"/>
      <c r="G99" s="34" t="str">
        <f>IFERROR(GETPIVOTDATA("TOTAL",Pivot!$CB$5,"LOCAL AVALIADO",$E99),"")</f>
        <v/>
      </c>
    </row>
    <row r="100" spans="5:7" x14ac:dyDescent="0.15">
      <c r="E100" s="154" t="str">
        <f>IF(OR(Pivot!KB86="",Pivot!KB86="Total Geral"),"",Pivot!KB86)</f>
        <v/>
      </c>
      <c r="F100" s="154"/>
      <c r="G100" s="34" t="str">
        <f>IFERROR(GETPIVOTDATA("TOTAL",Pivot!$CB$5,"LOCAL AVALIADO",$E100),"")</f>
        <v/>
      </c>
    </row>
    <row r="101" spans="5:7" x14ac:dyDescent="0.15">
      <c r="E101" s="154" t="str">
        <f>IF(OR(Pivot!KB87="",Pivot!KB87="Total Geral"),"",Pivot!KB87)</f>
        <v/>
      </c>
      <c r="F101" s="154"/>
      <c r="G101" s="34" t="str">
        <f>IFERROR(GETPIVOTDATA("TOTAL",Pivot!$CB$5,"LOCAL AVALIADO",$E101),"")</f>
        <v/>
      </c>
    </row>
    <row r="102" spans="5:7" x14ac:dyDescent="0.15">
      <c r="E102" s="154" t="str">
        <f>IF(OR(Pivot!KB88="",Pivot!KB88="Total Geral"),"",Pivot!KB88)</f>
        <v/>
      </c>
      <c r="F102" s="154"/>
      <c r="G102" s="34" t="str">
        <f>IFERROR(GETPIVOTDATA("TOTAL",Pivot!$CB$5,"LOCAL AVALIADO",$E102),"")</f>
        <v/>
      </c>
    </row>
    <row r="103" spans="5:7" x14ac:dyDescent="0.15">
      <c r="E103" s="154" t="str">
        <f>IF(OR(Pivot!KB89="",Pivot!KB89="Total Geral"),"",Pivot!KB89)</f>
        <v/>
      </c>
      <c r="F103" s="154"/>
      <c r="G103" s="34" t="str">
        <f>IFERROR(GETPIVOTDATA("TOTAL",Pivot!$CB$5,"LOCAL AVALIADO",$E103),"")</f>
        <v/>
      </c>
    </row>
    <row r="104" spans="5:7" x14ac:dyDescent="0.15">
      <c r="E104" s="154" t="str">
        <f>IF(OR(Pivot!KB90="",Pivot!KB90="Total Geral"),"",Pivot!KB90)</f>
        <v/>
      </c>
      <c r="F104" s="154"/>
      <c r="G104" s="34" t="str">
        <f>IFERROR(GETPIVOTDATA("TOTAL",Pivot!$CB$5,"LOCAL AVALIADO",$E104),"")</f>
        <v/>
      </c>
    </row>
    <row r="105" spans="5:7" x14ac:dyDescent="0.15">
      <c r="E105" s="154" t="str">
        <f>IF(OR(Pivot!KB91="",Pivot!KB91="Total Geral"),"",Pivot!KB91)</f>
        <v/>
      </c>
      <c r="F105" s="154"/>
      <c r="G105" s="34" t="str">
        <f>IFERROR(GETPIVOTDATA("TOTAL",Pivot!$CB$5,"LOCAL AVALIADO",$E105),"")</f>
        <v/>
      </c>
    </row>
    <row r="106" spans="5:7" x14ac:dyDescent="0.15">
      <c r="E106" s="154" t="str">
        <f>IF(OR(Pivot!KB92="",Pivot!KB92="Total Geral"),"",Pivot!KB92)</f>
        <v/>
      </c>
      <c r="F106" s="154"/>
      <c r="G106" s="34" t="str">
        <f>IFERROR(GETPIVOTDATA("TOTAL",Pivot!$CB$5,"LOCAL AVALIADO",$E106),"")</f>
        <v/>
      </c>
    </row>
    <row r="107" spans="5:7" x14ac:dyDescent="0.15">
      <c r="E107" s="154" t="str">
        <f>IF(OR(Pivot!KB93="",Pivot!KB93="Total Geral"),"",Pivot!KB93)</f>
        <v/>
      </c>
      <c r="F107" s="154"/>
      <c r="G107" s="34" t="str">
        <f>IFERROR(GETPIVOTDATA("TOTAL",Pivot!$CB$5,"LOCAL AVALIADO",$E107),"")</f>
        <v/>
      </c>
    </row>
    <row r="108" spans="5:7" x14ac:dyDescent="0.15">
      <c r="E108" s="154" t="str">
        <f>IF(OR(Pivot!KB94="",Pivot!KB94="Total Geral"),"",Pivot!KB94)</f>
        <v/>
      </c>
      <c r="F108" s="154"/>
      <c r="G108" s="34" t="str">
        <f>IFERROR(GETPIVOTDATA("TOTAL",Pivot!$CB$5,"LOCAL AVALIADO",$E108),"")</f>
        <v/>
      </c>
    </row>
    <row r="109" spans="5:7" x14ac:dyDescent="0.15">
      <c r="E109" s="154" t="str">
        <f>IF(OR(Pivot!KB95="",Pivot!KB95="Total Geral"),"",Pivot!KB95)</f>
        <v/>
      </c>
      <c r="F109" s="154"/>
      <c r="G109" s="34" t="str">
        <f>IFERROR(GETPIVOTDATA("TOTAL",Pivot!$CB$5,"LOCAL AVALIADO",$E109),"")</f>
        <v/>
      </c>
    </row>
    <row r="110" spans="5:7" x14ac:dyDescent="0.15">
      <c r="E110" s="154" t="str">
        <f>IF(OR(Pivot!KB96="",Pivot!KB96="Total Geral"),"",Pivot!KB96)</f>
        <v/>
      </c>
      <c r="F110" s="154"/>
      <c r="G110" s="34" t="str">
        <f>IFERROR(GETPIVOTDATA("TOTAL",Pivot!$CB$5,"LOCAL AVALIADO",$E110),"")</f>
        <v/>
      </c>
    </row>
    <row r="111" spans="5:7" x14ac:dyDescent="0.15">
      <c r="E111" s="154" t="str">
        <f>IF(OR(Pivot!KB97="",Pivot!KB97="Total Geral"),"",Pivot!KB97)</f>
        <v/>
      </c>
      <c r="F111" s="154"/>
      <c r="G111" s="34" t="str">
        <f>IFERROR(GETPIVOTDATA("TOTAL",Pivot!$CB$5,"LOCAL AVALIADO",$E111),"")</f>
        <v/>
      </c>
    </row>
    <row r="112" spans="5:7" x14ac:dyDescent="0.15">
      <c r="E112" s="154" t="str">
        <f>IF(OR(Pivot!KB98="",Pivot!KB98="Total Geral"),"",Pivot!KB98)</f>
        <v/>
      </c>
      <c r="F112" s="154"/>
      <c r="G112" s="34" t="str">
        <f>IFERROR(GETPIVOTDATA("TOTAL",Pivot!$CB$5,"LOCAL AVALIADO",$E112),"")</f>
        <v/>
      </c>
    </row>
    <row r="113" spans="5:7" x14ac:dyDescent="0.15">
      <c r="E113" s="154" t="str">
        <f>IF(OR(Pivot!KB99="",Pivot!KB99="Total Geral"),"",Pivot!KB99)</f>
        <v/>
      </c>
      <c r="F113" s="154"/>
      <c r="G113" s="34" t="str">
        <f>IFERROR(GETPIVOTDATA("TOTAL",Pivot!$CB$5,"LOCAL AVALIADO",$E113),"")</f>
        <v/>
      </c>
    </row>
    <row r="114" spans="5:7" x14ac:dyDescent="0.15">
      <c r="E114" s="154" t="str">
        <f>IF(OR(Pivot!KB100="",Pivot!KB100="Total Geral"),"",Pivot!KB100)</f>
        <v/>
      </c>
      <c r="F114" s="154"/>
      <c r="G114" s="34" t="str">
        <f>IFERROR(GETPIVOTDATA("TOTAL",Pivot!$CB$5,"LOCAL AVALIADO",$E114),"")</f>
        <v/>
      </c>
    </row>
    <row r="115" spans="5:7" x14ac:dyDescent="0.15">
      <c r="E115" s="154" t="str">
        <f>IF(OR(Pivot!KB101="",Pivot!KB101="Total Geral"),"",Pivot!KB101)</f>
        <v/>
      </c>
      <c r="F115" s="154"/>
      <c r="G115" s="34" t="str">
        <f>IFERROR(GETPIVOTDATA("TOTAL",Pivot!$CB$5,"LOCAL AVALIADO",$E115),"")</f>
        <v/>
      </c>
    </row>
    <row r="116" spans="5:7" x14ac:dyDescent="0.15">
      <c r="E116" s="154" t="str">
        <f>IF(OR(Pivot!KB102="",Pivot!KB102="Total Geral"),"",Pivot!KB102)</f>
        <v/>
      </c>
      <c r="F116" s="154"/>
      <c r="G116" s="34" t="str">
        <f>IFERROR(GETPIVOTDATA("TOTAL",Pivot!$CB$5,"LOCAL AVALIADO",$E116),"")</f>
        <v/>
      </c>
    </row>
    <row r="117" spans="5:7" x14ac:dyDescent="0.15">
      <c r="E117" s="154" t="str">
        <f>IF(OR(Pivot!KB103="",Pivot!KB103="Total Geral"),"",Pivot!KB103)</f>
        <v/>
      </c>
      <c r="F117" s="154"/>
      <c r="G117" s="34" t="str">
        <f>IFERROR(GETPIVOTDATA("TOTAL",Pivot!$CB$5,"LOCAL AVALIADO",$E117),"")</f>
        <v/>
      </c>
    </row>
    <row r="118" spans="5:7" x14ac:dyDescent="0.15">
      <c r="E118" s="154" t="str">
        <f>IF(OR(Pivot!KB104="",Pivot!KB104="Total Geral"),"",Pivot!KB104)</f>
        <v/>
      </c>
      <c r="F118" s="154"/>
      <c r="G118" s="34" t="str">
        <f>IFERROR(GETPIVOTDATA("TOTAL",Pivot!$CB$5,"LOCAL AVALIADO",$E118),"")</f>
        <v/>
      </c>
    </row>
    <row r="119" spans="5:7" x14ac:dyDescent="0.15">
      <c r="E119" s="154" t="str">
        <f>IF(OR(Pivot!KB105="",Pivot!KB105="Total Geral"),"",Pivot!KB105)</f>
        <v/>
      </c>
      <c r="F119" s="154"/>
      <c r="G119" s="34" t="str">
        <f>IFERROR(GETPIVOTDATA("TOTAL",Pivot!$CB$5,"LOCAL AVALIADO",$E119),"")</f>
        <v/>
      </c>
    </row>
    <row r="120" spans="5:7" x14ac:dyDescent="0.15">
      <c r="E120" s="154" t="str">
        <f>IF(OR(Pivot!KB106="",Pivot!KB106="Total Geral"),"",Pivot!KB106)</f>
        <v/>
      </c>
      <c r="F120" s="154"/>
      <c r="G120" s="34" t="str">
        <f>IFERROR(GETPIVOTDATA("TOTAL",Pivot!$CB$5,"LOCAL AVALIADO",$E120),"")</f>
        <v/>
      </c>
    </row>
    <row r="121" spans="5:7" x14ac:dyDescent="0.15">
      <c r="E121" s="154" t="str">
        <f>IF(OR(Pivot!KB107="",Pivot!KB107="Total Geral"),"",Pivot!KB107)</f>
        <v/>
      </c>
      <c r="F121" s="154"/>
      <c r="G121" s="34" t="str">
        <f>IFERROR(GETPIVOTDATA("TOTAL",Pivot!$CB$5,"LOCAL AVALIADO",$E121),"")</f>
        <v/>
      </c>
    </row>
    <row r="122" spans="5:7" x14ac:dyDescent="0.15">
      <c r="E122" s="154" t="str">
        <f>IF(OR(Pivot!KB108="",Pivot!KB108="Total Geral"),"",Pivot!KB108)</f>
        <v/>
      </c>
      <c r="F122" s="154"/>
      <c r="G122" s="34" t="str">
        <f>IFERROR(GETPIVOTDATA("TOTAL",Pivot!$CB$5,"LOCAL AVALIADO",$E122),"")</f>
        <v/>
      </c>
    </row>
    <row r="123" spans="5:7" x14ac:dyDescent="0.15">
      <c r="E123" s="154" t="str">
        <f>IF(OR(Pivot!KB109="",Pivot!KB109="Total Geral"),"",Pivot!KB109)</f>
        <v/>
      </c>
      <c r="F123" s="154"/>
      <c r="G123" s="34" t="str">
        <f>IFERROR(GETPIVOTDATA("TOTAL",Pivot!$CB$5,"LOCAL AVALIADO",$E123),"")</f>
        <v/>
      </c>
    </row>
    <row r="124" spans="5:7" x14ac:dyDescent="0.15">
      <c r="E124" s="154" t="str">
        <f>IF(OR(Pivot!KB110="",Pivot!KB110="Total Geral"),"",Pivot!KB110)</f>
        <v/>
      </c>
      <c r="F124" s="154"/>
      <c r="G124" s="34" t="str">
        <f>IFERROR(GETPIVOTDATA("TOTAL",Pivot!$CB$5,"LOCAL AVALIADO",$E124),"")</f>
        <v/>
      </c>
    </row>
    <row r="125" spans="5:7" x14ac:dyDescent="0.15">
      <c r="E125" s="154" t="str">
        <f>IF(OR(Pivot!KB111="",Pivot!KB111="Total Geral"),"",Pivot!KB111)</f>
        <v/>
      </c>
      <c r="F125" s="154"/>
      <c r="G125" s="34" t="str">
        <f>IFERROR(GETPIVOTDATA("TOTAL",Pivot!$CB$5,"LOCAL AVALIADO",$E125),"")</f>
        <v/>
      </c>
    </row>
    <row r="126" spans="5:7" x14ac:dyDescent="0.15">
      <c r="E126" s="154" t="str">
        <f>IF(OR(Pivot!KB112="",Pivot!KB112="Total Geral"),"",Pivot!KB112)</f>
        <v/>
      </c>
      <c r="F126" s="154"/>
      <c r="G126" s="34" t="str">
        <f>IFERROR(GETPIVOTDATA("TOTAL",Pivot!$CB$5,"LOCAL AVALIADO",$E126),"")</f>
        <v/>
      </c>
    </row>
    <row r="127" spans="5:7" x14ac:dyDescent="0.15">
      <c r="E127" s="154" t="str">
        <f>IF(OR(Pivot!KB113="",Pivot!KB113="Total Geral"),"",Pivot!KB113)</f>
        <v/>
      </c>
      <c r="F127" s="154"/>
      <c r="G127" s="34" t="str">
        <f>IFERROR(GETPIVOTDATA("TOTAL",Pivot!$CB$5,"LOCAL AVALIADO",$E127),"")</f>
        <v/>
      </c>
    </row>
    <row r="128" spans="5:7" x14ac:dyDescent="0.15">
      <c r="E128" s="154" t="str">
        <f>IF(OR(Pivot!KB114="",Pivot!KB114="Total Geral"),"",Pivot!KB114)</f>
        <v/>
      </c>
      <c r="F128" s="154"/>
      <c r="G128" s="34" t="str">
        <f>IFERROR(GETPIVOTDATA("TOTAL",Pivot!$CB$5,"LOCAL AVALIADO",$E128),"")</f>
        <v/>
      </c>
    </row>
    <row r="129" spans="5:7" x14ac:dyDescent="0.15">
      <c r="E129" s="154" t="str">
        <f>IF(OR(Pivot!KB115="",Pivot!KB115="Total Geral"),"",Pivot!KB115)</f>
        <v/>
      </c>
      <c r="F129" s="154"/>
      <c r="G129" s="34" t="str">
        <f>IFERROR(GETPIVOTDATA("TOTAL",Pivot!$CB$5,"LOCAL AVALIADO",$E129),"")</f>
        <v/>
      </c>
    </row>
    <row r="130" spans="5:7" x14ac:dyDescent="0.15">
      <c r="E130" s="154" t="str">
        <f>IF(OR(Pivot!KB116="",Pivot!KB116="Total Geral"),"",Pivot!KB116)</f>
        <v/>
      </c>
      <c r="F130" s="154"/>
      <c r="G130" s="34" t="str">
        <f>IFERROR(GETPIVOTDATA("TOTAL",Pivot!$CB$5,"LOCAL AVALIADO",$E130),"")</f>
        <v/>
      </c>
    </row>
    <row r="131" spans="5:7" x14ac:dyDescent="0.15">
      <c r="E131" s="154" t="str">
        <f>IF(OR(Pivot!KB117="",Pivot!KB117="Total Geral"),"",Pivot!KB117)</f>
        <v/>
      </c>
      <c r="F131" s="154"/>
      <c r="G131" s="34" t="str">
        <f>IFERROR(GETPIVOTDATA("TOTAL",Pivot!$CB$5,"LOCAL AVALIADO",$E131),"")</f>
        <v/>
      </c>
    </row>
    <row r="132" spans="5:7" x14ac:dyDescent="0.15">
      <c r="E132" s="154" t="str">
        <f>IF(OR(Pivot!KB118="",Pivot!KB118="Total Geral"),"",Pivot!KB118)</f>
        <v/>
      </c>
      <c r="F132" s="154"/>
      <c r="G132" s="34" t="str">
        <f>IFERROR(GETPIVOTDATA("TOTAL",Pivot!$CB$5,"LOCAL AVALIADO",$E132),"")</f>
        <v/>
      </c>
    </row>
    <row r="133" spans="5:7" x14ac:dyDescent="0.15">
      <c r="E133" s="154" t="str">
        <f>IF(OR(Pivot!KB119="",Pivot!KB119="Total Geral"),"",Pivot!KB119)</f>
        <v/>
      </c>
      <c r="F133" s="154"/>
      <c r="G133" s="34" t="str">
        <f>IFERROR(GETPIVOTDATA("TOTAL",Pivot!$CB$5,"LOCAL AVALIADO",$E133),"")</f>
        <v/>
      </c>
    </row>
    <row r="134" spans="5:7" x14ac:dyDescent="0.15">
      <c r="E134" s="154" t="str">
        <f>IF(OR(Pivot!KB120="",Pivot!KB120="Total Geral"),"",Pivot!KB120)</f>
        <v/>
      </c>
      <c r="F134" s="154"/>
      <c r="G134" s="34" t="str">
        <f>IFERROR(GETPIVOTDATA("TOTAL",Pivot!$CB$5,"LOCAL AVALIADO",$E134),"")</f>
        <v/>
      </c>
    </row>
    <row r="135" spans="5:7" x14ac:dyDescent="0.15">
      <c r="E135" s="154" t="str">
        <f>IF(OR(Pivot!KB121="",Pivot!KB121="Total Geral"),"",Pivot!KB121)</f>
        <v/>
      </c>
      <c r="F135" s="154"/>
      <c r="G135" s="34" t="str">
        <f>IFERROR(GETPIVOTDATA("TOTAL",Pivot!$CB$5,"LOCAL AVALIADO",$E135),"")</f>
        <v/>
      </c>
    </row>
    <row r="136" spans="5:7" x14ac:dyDescent="0.15">
      <c r="E136" s="154" t="str">
        <f>IF(OR(Pivot!KB122="",Pivot!KB122="Total Geral"),"",Pivot!KB122)</f>
        <v/>
      </c>
      <c r="F136" s="154"/>
      <c r="G136" s="34" t="str">
        <f>IFERROR(GETPIVOTDATA("TOTAL",Pivot!$CB$5,"LOCAL AVALIADO",$E136),"")</f>
        <v/>
      </c>
    </row>
    <row r="137" spans="5:7" x14ac:dyDescent="0.15">
      <c r="E137" s="154" t="str">
        <f>IF(OR(Pivot!KB123="",Pivot!KB123="Total Geral"),"",Pivot!KB123)</f>
        <v/>
      </c>
      <c r="F137" s="154"/>
      <c r="G137" s="34" t="str">
        <f>IFERROR(GETPIVOTDATA("TOTAL",Pivot!$CB$5,"LOCAL AVALIADO",$E137),"")</f>
        <v/>
      </c>
    </row>
    <row r="138" spans="5:7" x14ac:dyDescent="0.15">
      <c r="E138" s="154" t="str">
        <f>IF(OR(Pivot!KB124="",Pivot!KB124="Total Geral"),"",Pivot!KB124)</f>
        <v/>
      </c>
      <c r="F138" s="154"/>
      <c r="G138" s="34" t="str">
        <f>IFERROR(GETPIVOTDATA("TOTAL",Pivot!$CB$5,"LOCAL AVALIADO",$E138),"")</f>
        <v/>
      </c>
    </row>
    <row r="139" spans="5:7" x14ac:dyDescent="0.15">
      <c r="E139" s="154" t="str">
        <f>IF(OR(Pivot!KB125="",Pivot!KB125="Total Geral"),"",Pivot!KB125)</f>
        <v/>
      </c>
      <c r="F139" s="154"/>
      <c r="G139" s="34" t="str">
        <f>IFERROR(GETPIVOTDATA("TOTAL",Pivot!$CB$5,"LOCAL AVALIADO",$E139),"")</f>
        <v/>
      </c>
    </row>
    <row r="140" spans="5:7" x14ac:dyDescent="0.15">
      <c r="E140" s="154" t="str">
        <f>IF(OR(Pivot!KB126="",Pivot!KB126="Total Geral"),"",Pivot!KB126)</f>
        <v/>
      </c>
      <c r="F140" s="154"/>
      <c r="G140" s="34" t="str">
        <f>IFERROR(GETPIVOTDATA("TOTAL",Pivot!$CB$5,"LOCAL AVALIADO",$E140),"")</f>
        <v/>
      </c>
    </row>
    <row r="141" spans="5:7" x14ac:dyDescent="0.15">
      <c r="E141" s="154" t="str">
        <f>IF(OR(Pivot!KB127="",Pivot!KB127="Total Geral"),"",Pivot!KB127)</f>
        <v/>
      </c>
      <c r="F141" s="154"/>
      <c r="G141" s="34" t="str">
        <f>IFERROR(GETPIVOTDATA("TOTAL",Pivot!$CB$5,"LOCAL AVALIADO",$E141),"")</f>
        <v/>
      </c>
    </row>
    <row r="142" spans="5:7" x14ac:dyDescent="0.15">
      <c r="E142" s="154" t="str">
        <f>IF(OR(Pivot!KB128="",Pivot!KB128="Total Geral"),"",Pivot!KB128)</f>
        <v/>
      </c>
      <c r="F142" s="154"/>
      <c r="G142" s="34" t="str">
        <f>IFERROR(GETPIVOTDATA("TOTAL",Pivot!$CB$5,"LOCAL AVALIADO",$E142),"")</f>
        <v/>
      </c>
    </row>
    <row r="143" spans="5:7" x14ac:dyDescent="0.15">
      <c r="E143" s="154" t="str">
        <f>IF(OR(Pivot!KB129="",Pivot!KB129="Total Geral"),"",Pivot!KB129)</f>
        <v/>
      </c>
      <c r="F143" s="154"/>
      <c r="G143" s="34" t="str">
        <f>IFERROR(GETPIVOTDATA("TOTAL",Pivot!$CB$5,"LOCAL AVALIADO",$E143),"")</f>
        <v/>
      </c>
    </row>
    <row r="144" spans="5:7" x14ac:dyDescent="0.15">
      <c r="E144" s="154" t="str">
        <f>IF(OR(Pivot!KB130="",Pivot!KB130="Total Geral"),"",Pivot!KB130)</f>
        <v/>
      </c>
      <c r="F144" s="154"/>
      <c r="G144" s="34" t="str">
        <f>IFERROR(GETPIVOTDATA("TOTAL",Pivot!$CB$5,"LOCAL AVALIADO",$E144),"")</f>
        <v/>
      </c>
    </row>
    <row r="145" spans="5:7" x14ac:dyDescent="0.15">
      <c r="E145" s="154" t="str">
        <f>IF(OR(Pivot!KB131="",Pivot!KB131="Total Geral"),"",Pivot!KB131)</f>
        <v/>
      </c>
      <c r="F145" s="154"/>
      <c r="G145" s="34" t="str">
        <f>IFERROR(GETPIVOTDATA("TOTAL",Pivot!$CB$5,"LOCAL AVALIADO",$E145),"")</f>
        <v/>
      </c>
    </row>
    <row r="146" spans="5:7" x14ac:dyDescent="0.15">
      <c r="E146" s="154" t="str">
        <f>IF(OR(Pivot!KB132="",Pivot!KB132="Total Geral"),"",Pivot!KB132)</f>
        <v/>
      </c>
      <c r="F146" s="154"/>
      <c r="G146" s="34" t="str">
        <f>IFERROR(GETPIVOTDATA("TOTAL",Pivot!$CB$5,"LOCAL AVALIADO",$E146),"")</f>
        <v/>
      </c>
    </row>
    <row r="147" spans="5:7" x14ac:dyDescent="0.15">
      <c r="E147" s="154" t="str">
        <f>IF(OR(Pivot!KB133="",Pivot!KB133="Total Geral"),"",Pivot!KB133)</f>
        <v/>
      </c>
      <c r="F147" s="154"/>
      <c r="G147" s="34" t="str">
        <f>IFERROR(GETPIVOTDATA("TOTAL",Pivot!$CB$5,"LOCAL AVALIADO",$E147),"")</f>
        <v/>
      </c>
    </row>
    <row r="148" spans="5:7" x14ac:dyDescent="0.15">
      <c r="E148" s="154" t="str">
        <f>IF(OR(Pivot!KB134="",Pivot!KB134="Total Geral"),"",Pivot!KB134)</f>
        <v/>
      </c>
      <c r="F148" s="154"/>
      <c r="G148" s="34" t="str">
        <f>IFERROR(GETPIVOTDATA("TOTAL",Pivot!$CB$5,"LOCAL AVALIADO",$E148),"")</f>
        <v/>
      </c>
    </row>
    <row r="149" spans="5:7" x14ac:dyDescent="0.15">
      <c r="E149" s="154" t="str">
        <f>IF(OR(Pivot!KB135="",Pivot!KB135="Total Geral"),"",Pivot!KB135)</f>
        <v/>
      </c>
      <c r="F149" s="154"/>
      <c r="G149" s="34" t="str">
        <f>IFERROR(GETPIVOTDATA("TOTAL",Pivot!$CB$5,"LOCAL AVALIADO",$E149),"")</f>
        <v/>
      </c>
    </row>
    <row r="150" spans="5:7" x14ac:dyDescent="0.15">
      <c r="E150" s="154" t="str">
        <f>IF(OR(Pivot!KB136="",Pivot!KB136="Total Geral"),"",Pivot!KB136)</f>
        <v/>
      </c>
      <c r="F150" s="154"/>
      <c r="G150" s="34" t="str">
        <f>IFERROR(GETPIVOTDATA("TOTAL",Pivot!$CB$5,"LOCAL AVALIADO",$E150),"")</f>
        <v/>
      </c>
    </row>
    <row r="151" spans="5:7" x14ac:dyDescent="0.15">
      <c r="E151" s="154" t="str">
        <f>IF(OR(Pivot!KB137="",Pivot!KB137="Total Geral"),"",Pivot!KB137)</f>
        <v/>
      </c>
      <c r="F151" s="154"/>
      <c r="G151" s="34" t="str">
        <f>IFERROR(GETPIVOTDATA("TOTAL",Pivot!$CB$5,"LOCAL AVALIADO",$E151),"")</f>
        <v/>
      </c>
    </row>
    <row r="152" spans="5:7" x14ac:dyDescent="0.15">
      <c r="E152" s="154" t="str">
        <f>IF(OR(Pivot!KB138="",Pivot!KB138="Total Geral"),"",Pivot!KB138)</f>
        <v/>
      </c>
      <c r="F152" s="154"/>
      <c r="G152" s="34" t="str">
        <f>IFERROR(GETPIVOTDATA("TOTAL",Pivot!$CB$5,"LOCAL AVALIADO",$E152),"")</f>
        <v/>
      </c>
    </row>
    <row r="153" spans="5:7" x14ac:dyDescent="0.15">
      <c r="E153" s="154" t="str">
        <f>IF(OR(Pivot!KB139="",Pivot!KB139="Total Geral"),"",Pivot!KB139)</f>
        <v/>
      </c>
      <c r="F153" s="154"/>
      <c r="G153" s="34" t="str">
        <f>IFERROR(GETPIVOTDATA("TOTAL",Pivot!$CB$5,"LOCAL AVALIADO",$E153),"")</f>
        <v/>
      </c>
    </row>
    <row r="154" spans="5:7" x14ac:dyDescent="0.15">
      <c r="E154" s="154" t="str">
        <f>IF(OR(Pivot!KB140="",Pivot!KB140="Total Geral"),"",Pivot!KB140)</f>
        <v/>
      </c>
      <c r="F154" s="154"/>
      <c r="G154" s="34" t="str">
        <f>IFERROR(GETPIVOTDATA("TOTAL",Pivot!$CB$5,"LOCAL AVALIADO",$E154),"")</f>
        <v/>
      </c>
    </row>
    <row r="155" spans="5:7" x14ac:dyDescent="0.15">
      <c r="E155" s="154" t="str">
        <f>IF(OR(Pivot!KB141="",Pivot!KB141="Total Geral"),"",Pivot!KB141)</f>
        <v/>
      </c>
      <c r="F155" s="154"/>
      <c r="G155" s="34" t="str">
        <f>IFERROR(GETPIVOTDATA("TOTAL",Pivot!$CB$5,"LOCAL AVALIADO",$E155),"")</f>
        <v/>
      </c>
    </row>
    <row r="156" spans="5:7" x14ac:dyDescent="0.15">
      <c r="E156" s="154" t="str">
        <f>IF(OR(Pivot!KB142="",Pivot!KB142="Total Geral"),"",Pivot!KB142)</f>
        <v/>
      </c>
      <c r="F156" s="154"/>
      <c r="G156" s="34" t="str">
        <f>IFERROR(GETPIVOTDATA("TOTAL",Pivot!$CB$5,"LOCAL AVALIADO",$E156),"")</f>
        <v/>
      </c>
    </row>
    <row r="157" spans="5:7" x14ac:dyDescent="0.15">
      <c r="E157" s="154" t="str">
        <f>IF(OR(Pivot!KB143="",Pivot!KB143="Total Geral"),"",Pivot!KB143)</f>
        <v/>
      </c>
      <c r="F157" s="154"/>
      <c r="G157" s="34" t="str">
        <f>IFERROR(GETPIVOTDATA("TOTAL",Pivot!$CB$5,"LOCAL AVALIADO",$E157),"")</f>
        <v/>
      </c>
    </row>
    <row r="158" spans="5:7" x14ac:dyDescent="0.15">
      <c r="E158" s="154" t="str">
        <f>IF(OR(Pivot!KB144="",Pivot!KB144="Total Geral"),"",Pivot!KB144)</f>
        <v/>
      </c>
      <c r="F158" s="154"/>
      <c r="G158" s="34" t="str">
        <f>IFERROR(GETPIVOTDATA("TOTAL",Pivot!$CB$5,"LOCAL AVALIADO",$E158),"")</f>
        <v/>
      </c>
    </row>
    <row r="159" spans="5:7" x14ac:dyDescent="0.15">
      <c r="E159" s="154" t="str">
        <f>IF(OR(Pivot!KB145="",Pivot!KB145="Total Geral"),"",Pivot!KB145)</f>
        <v/>
      </c>
      <c r="F159" s="154"/>
      <c r="G159" s="34" t="str">
        <f>IFERROR(GETPIVOTDATA("TOTAL",Pivot!$CB$5,"LOCAL AVALIADO",$E159),"")</f>
        <v/>
      </c>
    </row>
    <row r="160" spans="5:7" x14ac:dyDescent="0.15">
      <c r="E160" s="154" t="str">
        <f>IF(OR(Pivot!KB146="",Pivot!KB146="Total Geral"),"",Pivot!KB146)</f>
        <v/>
      </c>
      <c r="F160" s="154"/>
      <c r="G160" s="34" t="str">
        <f>IFERROR(GETPIVOTDATA("TOTAL",Pivot!$CB$5,"LOCAL AVALIADO",$E160),"")</f>
        <v/>
      </c>
    </row>
    <row r="161" spans="5:7" x14ac:dyDescent="0.15">
      <c r="E161" s="154" t="str">
        <f>IF(OR(Pivot!KB147="",Pivot!KB147="Total Geral"),"",Pivot!KB147)</f>
        <v/>
      </c>
      <c r="F161" s="154"/>
      <c r="G161" s="34" t="str">
        <f>IFERROR(GETPIVOTDATA("TOTAL",Pivot!$CB$5,"LOCAL AVALIADO",$E161),"")</f>
        <v/>
      </c>
    </row>
    <row r="162" spans="5:7" x14ac:dyDescent="0.15">
      <c r="E162" s="154" t="str">
        <f>IF(OR(Pivot!KB148="",Pivot!KB148="Total Geral"),"",Pivot!KB148)</f>
        <v/>
      </c>
      <c r="F162" s="154"/>
      <c r="G162" s="34" t="str">
        <f>IFERROR(GETPIVOTDATA("TOTAL",Pivot!$CB$5,"LOCAL AVALIADO",$E162),"")</f>
        <v/>
      </c>
    </row>
    <row r="163" spans="5:7" x14ac:dyDescent="0.15">
      <c r="E163" s="154" t="str">
        <f>IF(OR(Pivot!KB149="",Pivot!KB149="Total Geral"),"",Pivot!KB149)</f>
        <v/>
      </c>
      <c r="F163" s="154"/>
      <c r="G163" s="34" t="str">
        <f>IFERROR(GETPIVOTDATA("TOTAL",Pivot!$CB$5,"LOCAL AVALIADO",$E163),"")</f>
        <v/>
      </c>
    </row>
    <row r="164" spans="5:7" x14ac:dyDescent="0.15">
      <c r="E164" s="154" t="str">
        <f>IF(OR(Pivot!KB150="",Pivot!KB150="Total Geral"),"",Pivot!KB150)</f>
        <v/>
      </c>
      <c r="F164" s="154"/>
      <c r="G164" s="34" t="str">
        <f>IFERROR(GETPIVOTDATA("TOTAL",Pivot!$CB$5,"LOCAL AVALIADO",$E164),"")</f>
        <v/>
      </c>
    </row>
    <row r="165" spans="5:7" x14ac:dyDescent="0.15">
      <c r="E165" s="154" t="str">
        <f>IF(OR(Pivot!KB151="",Pivot!KB151="Total Geral"),"",Pivot!KB151)</f>
        <v/>
      </c>
      <c r="F165" s="154"/>
      <c r="G165" s="34" t="str">
        <f>IFERROR(GETPIVOTDATA("TOTAL",Pivot!$CB$5,"LOCAL AVALIADO",$E165),"")</f>
        <v/>
      </c>
    </row>
    <row r="166" spans="5:7" x14ac:dyDescent="0.15">
      <c r="E166" s="154" t="str">
        <f>IF(OR(Pivot!KB152="",Pivot!KB152="Total Geral"),"",Pivot!KB152)</f>
        <v/>
      </c>
      <c r="F166" s="154"/>
      <c r="G166" s="34" t="str">
        <f>IFERROR(GETPIVOTDATA("TOTAL",Pivot!$CB$5,"LOCAL AVALIADO",$E166),"")</f>
        <v/>
      </c>
    </row>
    <row r="167" spans="5:7" x14ac:dyDescent="0.15">
      <c r="E167" s="154" t="str">
        <f>IF(OR(Pivot!KB153="",Pivot!KB153="Total Geral"),"",Pivot!KB153)</f>
        <v/>
      </c>
      <c r="F167" s="154"/>
      <c r="G167" s="34" t="str">
        <f>IFERROR(GETPIVOTDATA("TOTAL",Pivot!$CB$5,"LOCAL AVALIADO",$E167),"")</f>
        <v/>
      </c>
    </row>
    <row r="168" spans="5:7" x14ac:dyDescent="0.15">
      <c r="E168" s="154" t="str">
        <f>IF(OR(Pivot!KB154="",Pivot!KB154="Total Geral"),"",Pivot!KB154)</f>
        <v/>
      </c>
      <c r="F168" s="154"/>
      <c r="G168" s="34" t="str">
        <f>IFERROR(GETPIVOTDATA("TOTAL",Pivot!$CB$5,"LOCAL AVALIADO",$E168),"")</f>
        <v/>
      </c>
    </row>
    <row r="169" spans="5:7" x14ac:dyDescent="0.15">
      <c r="E169" s="154" t="str">
        <f>IF(OR(Pivot!KB155="",Pivot!KB155="Total Geral"),"",Pivot!KB155)</f>
        <v/>
      </c>
      <c r="F169" s="154"/>
      <c r="G169" s="34" t="str">
        <f>IFERROR(GETPIVOTDATA("TOTAL",Pivot!$CB$5,"LOCAL AVALIADO",$E169),"")</f>
        <v/>
      </c>
    </row>
    <row r="170" spans="5:7" x14ac:dyDescent="0.15">
      <c r="E170" s="154" t="str">
        <f>IF(OR(Pivot!KB156="",Pivot!KB156="Total Geral"),"",Pivot!KB156)</f>
        <v/>
      </c>
      <c r="F170" s="154"/>
      <c r="G170" s="34" t="str">
        <f>IFERROR(GETPIVOTDATA("TOTAL",Pivot!$CB$5,"LOCAL AVALIADO",$E170),"")</f>
        <v/>
      </c>
    </row>
    <row r="171" spans="5:7" x14ac:dyDescent="0.15">
      <c r="E171" s="154" t="str">
        <f>IF(OR(Pivot!KB157="",Pivot!KB157="Total Geral"),"",Pivot!KB157)</f>
        <v/>
      </c>
      <c r="F171" s="154"/>
      <c r="G171" s="34" t="str">
        <f>IFERROR(GETPIVOTDATA("TOTAL",Pivot!$CB$5,"LOCAL AVALIADO",$E171),"")</f>
        <v/>
      </c>
    </row>
    <row r="172" spans="5:7" x14ac:dyDescent="0.15">
      <c r="E172" s="154" t="str">
        <f>IF(OR(Pivot!KB158="",Pivot!KB158="Total Geral"),"",Pivot!KB158)</f>
        <v/>
      </c>
      <c r="F172" s="154"/>
      <c r="G172" s="34" t="str">
        <f>IFERROR(GETPIVOTDATA("TOTAL",Pivot!$CB$5,"LOCAL AVALIADO",$E172),"")</f>
        <v/>
      </c>
    </row>
    <row r="173" spans="5:7" x14ac:dyDescent="0.15">
      <c r="E173" s="154" t="str">
        <f>IF(OR(Pivot!KB159="",Pivot!KB159="Total Geral"),"",Pivot!KB159)</f>
        <v/>
      </c>
      <c r="F173" s="154"/>
      <c r="G173" s="34" t="str">
        <f>IFERROR(GETPIVOTDATA("TOTAL",Pivot!$CB$5,"LOCAL AVALIADO",$E173),"")</f>
        <v/>
      </c>
    </row>
    <row r="174" spans="5:7" x14ac:dyDescent="0.15">
      <c r="E174" s="154" t="str">
        <f>IF(OR(Pivot!KB160="",Pivot!KB160="Total Geral"),"",Pivot!KB160)</f>
        <v/>
      </c>
      <c r="F174" s="154"/>
      <c r="G174" s="34" t="str">
        <f>IFERROR(GETPIVOTDATA("TOTAL",Pivot!$CB$5,"LOCAL AVALIADO",$E174),"")</f>
        <v/>
      </c>
    </row>
    <row r="175" spans="5:7" x14ac:dyDescent="0.15">
      <c r="E175" s="154" t="str">
        <f>IF(OR(Pivot!KB161="",Pivot!KB161="Total Geral"),"",Pivot!KB161)</f>
        <v/>
      </c>
      <c r="F175" s="154"/>
      <c r="G175" s="34" t="str">
        <f>IFERROR(GETPIVOTDATA("TOTAL",Pivot!$CB$5,"LOCAL AVALIADO",$E175),"")</f>
        <v/>
      </c>
    </row>
    <row r="176" spans="5:7" x14ac:dyDescent="0.15">
      <c r="E176" s="154" t="str">
        <f>IF(OR(Pivot!KB162="",Pivot!KB162="Total Geral"),"",Pivot!KB162)</f>
        <v/>
      </c>
      <c r="F176" s="154"/>
      <c r="G176" s="34" t="str">
        <f>IFERROR(GETPIVOTDATA("TOTAL",Pivot!$CB$5,"LOCAL AVALIADO",$E176),"")</f>
        <v/>
      </c>
    </row>
    <row r="177" spans="5:7" x14ac:dyDescent="0.15">
      <c r="E177" s="154" t="str">
        <f>IF(OR(Pivot!KB163="",Pivot!KB163="Total Geral"),"",Pivot!KB163)</f>
        <v/>
      </c>
      <c r="F177" s="154"/>
      <c r="G177" s="34" t="str">
        <f>IFERROR(GETPIVOTDATA("TOTAL",Pivot!$CB$5,"LOCAL AVALIADO",$E177),"")</f>
        <v/>
      </c>
    </row>
    <row r="178" spans="5:7" x14ac:dyDescent="0.15">
      <c r="E178" s="154" t="str">
        <f>IF(OR(Pivot!KB164="",Pivot!KB164="Total Geral"),"",Pivot!KB164)</f>
        <v/>
      </c>
      <c r="F178" s="154"/>
      <c r="G178" s="34" t="str">
        <f>IFERROR(GETPIVOTDATA("TOTAL",Pivot!$CB$5,"LOCAL AVALIADO",$E178),"")</f>
        <v/>
      </c>
    </row>
    <row r="179" spans="5:7" x14ac:dyDescent="0.15">
      <c r="E179" s="154" t="str">
        <f>IF(OR(Pivot!KB165="",Pivot!KB165="Total Geral"),"",Pivot!KB165)</f>
        <v/>
      </c>
      <c r="F179" s="154"/>
      <c r="G179" s="34" t="str">
        <f>IFERROR(GETPIVOTDATA("TOTAL",Pivot!$CB$5,"LOCAL AVALIADO",$E179),"")</f>
        <v/>
      </c>
    </row>
    <row r="180" spans="5:7" x14ac:dyDescent="0.15">
      <c r="E180" s="154" t="str">
        <f>IF(OR(Pivot!KB166="",Pivot!KB166="Total Geral"),"",Pivot!KB166)</f>
        <v/>
      </c>
      <c r="F180" s="154"/>
      <c r="G180" s="34" t="str">
        <f>IFERROR(GETPIVOTDATA("TOTAL",Pivot!$CB$5,"LOCAL AVALIADO",$E180),"")</f>
        <v/>
      </c>
    </row>
    <row r="181" spans="5:7" x14ac:dyDescent="0.15">
      <c r="E181" s="154" t="str">
        <f>IF(OR(Pivot!KB167="",Pivot!KB167="Total Geral"),"",Pivot!KB167)</f>
        <v/>
      </c>
      <c r="F181" s="154"/>
      <c r="G181" s="34" t="str">
        <f>IFERROR(GETPIVOTDATA("TOTAL",Pivot!$CB$5,"LOCAL AVALIADO",$E181),"")</f>
        <v/>
      </c>
    </row>
    <row r="182" spans="5:7" x14ac:dyDescent="0.15">
      <c r="E182" s="154" t="str">
        <f>IF(OR(Pivot!KB168="",Pivot!KB168="Total Geral"),"",Pivot!KB168)</f>
        <v/>
      </c>
      <c r="F182" s="154"/>
      <c r="G182" s="34" t="str">
        <f>IFERROR(GETPIVOTDATA("TOTAL",Pivot!$CB$5,"LOCAL AVALIADO",$E182),"")</f>
        <v/>
      </c>
    </row>
    <row r="183" spans="5:7" x14ac:dyDescent="0.15">
      <c r="E183" s="154" t="str">
        <f>IF(OR(Pivot!KB169="",Pivot!KB169="Total Geral"),"",Pivot!KB169)</f>
        <v/>
      </c>
      <c r="F183" s="154"/>
      <c r="G183" s="34" t="str">
        <f>IFERROR(GETPIVOTDATA("TOTAL",Pivot!$CB$5,"LOCAL AVALIADO",$E183),"")</f>
        <v/>
      </c>
    </row>
    <row r="184" spans="5:7" x14ac:dyDescent="0.15">
      <c r="E184" s="154" t="str">
        <f>IF(OR(Pivot!KB170="",Pivot!KB170="Total Geral"),"",Pivot!KB170)</f>
        <v/>
      </c>
      <c r="F184" s="154"/>
      <c r="G184" s="34" t="str">
        <f>IFERROR(GETPIVOTDATA("TOTAL",Pivot!$CB$5,"LOCAL AVALIADO",$E184),"")</f>
        <v/>
      </c>
    </row>
    <row r="185" spans="5:7" x14ac:dyDescent="0.15">
      <c r="E185" s="154" t="str">
        <f>IF(OR(Pivot!KB171="",Pivot!KB171="Total Geral"),"",Pivot!KB171)</f>
        <v/>
      </c>
      <c r="F185" s="154"/>
      <c r="G185" s="34" t="str">
        <f>IFERROR(GETPIVOTDATA("TOTAL",Pivot!$CB$5,"LOCAL AVALIADO",$E185),"")</f>
        <v/>
      </c>
    </row>
    <row r="186" spans="5:7" x14ac:dyDescent="0.15">
      <c r="E186" s="154" t="str">
        <f>IF(OR(Pivot!KB172="",Pivot!KB172="Total Geral"),"",Pivot!KB172)</f>
        <v/>
      </c>
      <c r="F186" s="154"/>
      <c r="G186" s="34" t="str">
        <f>IFERROR(GETPIVOTDATA("TOTAL",Pivot!$CB$5,"LOCAL AVALIADO",$E186),"")</f>
        <v/>
      </c>
    </row>
    <row r="187" spans="5:7" x14ac:dyDescent="0.15">
      <c r="E187" s="154" t="str">
        <f>IF(OR(Pivot!KB173="",Pivot!KB173="Total Geral"),"",Pivot!KB173)</f>
        <v/>
      </c>
      <c r="F187" s="154"/>
      <c r="G187" s="34" t="str">
        <f>IFERROR(GETPIVOTDATA("TOTAL",Pivot!$CB$5,"LOCAL AVALIADO",$E187),"")</f>
        <v/>
      </c>
    </row>
    <row r="188" spans="5:7" x14ac:dyDescent="0.15">
      <c r="E188" s="154" t="str">
        <f>IF(OR(Pivot!KB174="",Pivot!KB174="Total Geral"),"",Pivot!KB174)</f>
        <v/>
      </c>
      <c r="F188" s="154"/>
      <c r="G188" s="34" t="str">
        <f>IFERROR(GETPIVOTDATA("TOTAL",Pivot!$CB$5,"LOCAL AVALIADO",$E188),"")</f>
        <v/>
      </c>
    </row>
    <row r="189" spans="5:7" x14ac:dyDescent="0.15">
      <c r="E189" s="154" t="str">
        <f>IF(OR(Pivot!KB175="",Pivot!KB175="Total Geral"),"",Pivot!KB175)</f>
        <v/>
      </c>
      <c r="F189" s="154"/>
      <c r="G189" s="34" t="str">
        <f>IFERROR(GETPIVOTDATA("TOTAL",Pivot!$CB$5,"LOCAL AVALIADO",$E189),"")</f>
        <v/>
      </c>
    </row>
    <row r="190" spans="5:7" x14ac:dyDescent="0.15">
      <c r="E190" s="154" t="str">
        <f>IF(OR(Pivot!KB176="",Pivot!KB176="Total Geral"),"",Pivot!KB176)</f>
        <v/>
      </c>
      <c r="F190" s="154"/>
      <c r="G190" s="34" t="str">
        <f>IFERROR(GETPIVOTDATA("TOTAL",Pivot!$CB$5,"LOCAL AVALIADO",$E190),"")</f>
        <v/>
      </c>
    </row>
    <row r="191" spans="5:7" x14ac:dyDescent="0.15">
      <c r="E191" s="154" t="str">
        <f>IF(OR(Pivot!KB177="",Pivot!KB177="Total Geral"),"",Pivot!KB177)</f>
        <v/>
      </c>
      <c r="F191" s="154"/>
      <c r="G191" s="34" t="str">
        <f>IFERROR(GETPIVOTDATA("TOTAL",Pivot!$CB$5,"LOCAL AVALIADO",$E191),"")</f>
        <v/>
      </c>
    </row>
    <row r="192" spans="5:7" x14ac:dyDescent="0.15">
      <c r="E192" s="154" t="str">
        <f>IF(OR(Pivot!KB178="",Pivot!KB178="Total Geral"),"",Pivot!KB178)</f>
        <v/>
      </c>
      <c r="F192" s="154"/>
      <c r="G192" s="34" t="str">
        <f>IFERROR(GETPIVOTDATA("TOTAL",Pivot!$CB$5,"LOCAL AVALIADO",$E192),"")</f>
        <v/>
      </c>
    </row>
    <row r="193" spans="5:7" x14ac:dyDescent="0.15">
      <c r="E193" s="154" t="str">
        <f>IF(OR(Pivot!KB179="",Pivot!KB179="Total Geral"),"",Pivot!KB179)</f>
        <v/>
      </c>
      <c r="F193" s="154"/>
      <c r="G193" s="34" t="str">
        <f>IFERROR(GETPIVOTDATA("TOTAL",Pivot!$CB$5,"LOCAL AVALIADO",$E193),"")</f>
        <v/>
      </c>
    </row>
    <row r="194" spans="5:7" x14ac:dyDescent="0.15">
      <c r="E194" s="154" t="str">
        <f>IF(OR(Pivot!KB180="",Pivot!KB180="Total Geral"),"",Pivot!KB180)</f>
        <v/>
      </c>
      <c r="F194" s="154"/>
      <c r="G194" s="34" t="str">
        <f>IFERROR(GETPIVOTDATA("TOTAL",Pivot!$CB$5,"LOCAL AVALIADO",$E194),"")</f>
        <v/>
      </c>
    </row>
    <row r="195" spans="5:7" x14ac:dyDescent="0.15">
      <c r="E195" s="154" t="str">
        <f>IF(OR(Pivot!KB181="",Pivot!KB181="Total Geral"),"",Pivot!KB181)</f>
        <v/>
      </c>
      <c r="F195" s="154"/>
      <c r="G195" s="34" t="str">
        <f>IFERROR(GETPIVOTDATA("TOTAL",Pivot!$CB$5,"LOCAL AVALIADO",$E195),"")</f>
        <v/>
      </c>
    </row>
    <row r="196" spans="5:7" x14ac:dyDescent="0.15">
      <c r="E196" s="154" t="str">
        <f>IF(OR(Pivot!KB182="",Pivot!KB182="Total Geral"),"",Pivot!KB182)</f>
        <v/>
      </c>
      <c r="F196" s="154"/>
      <c r="G196" s="34" t="str">
        <f>IFERROR(GETPIVOTDATA("TOTAL",Pivot!$CB$5,"LOCAL AVALIADO",$E196),"")</f>
        <v/>
      </c>
    </row>
    <row r="197" spans="5:7" x14ac:dyDescent="0.15">
      <c r="E197" s="154" t="str">
        <f>IF(OR(Pivot!KB183="",Pivot!KB183="Total Geral"),"",Pivot!KB183)</f>
        <v/>
      </c>
      <c r="F197" s="154"/>
      <c r="G197" s="34" t="str">
        <f>IFERROR(GETPIVOTDATA("TOTAL",Pivot!$CB$5,"LOCAL AVALIADO",$E197),"")</f>
        <v/>
      </c>
    </row>
    <row r="198" spans="5:7" x14ac:dyDescent="0.15">
      <c r="E198" s="154" t="str">
        <f>IF(OR(Pivot!KB184="",Pivot!KB184="Total Geral"),"",Pivot!KB184)</f>
        <v/>
      </c>
      <c r="F198" s="154"/>
      <c r="G198" s="34" t="str">
        <f>IFERROR(GETPIVOTDATA("TOTAL",Pivot!$CB$5,"LOCAL AVALIADO",$E198),"")</f>
        <v/>
      </c>
    </row>
    <row r="199" spans="5:7" x14ac:dyDescent="0.15">
      <c r="E199" s="154" t="str">
        <f>IF(OR(Pivot!KB185="",Pivot!KB185="Total Geral"),"",Pivot!KB185)</f>
        <v/>
      </c>
      <c r="F199" s="154"/>
      <c r="G199" s="34" t="str">
        <f>IFERROR(GETPIVOTDATA("TOTAL",Pivot!$CB$5,"LOCAL AVALIADO",$E199),"")</f>
        <v/>
      </c>
    </row>
    <row r="200" spans="5:7" x14ac:dyDescent="0.15">
      <c r="E200" s="154" t="str">
        <f>IF(OR(Pivot!KB186="",Pivot!KB186="Total Geral"),"",Pivot!KB186)</f>
        <v/>
      </c>
      <c r="F200" s="154"/>
      <c r="G200" s="34" t="str">
        <f>IFERROR(GETPIVOTDATA("TOTAL",Pivot!$CB$5,"LOCAL AVALIADO",$E200),"")</f>
        <v/>
      </c>
    </row>
    <row r="201" spans="5:7" x14ac:dyDescent="0.15">
      <c r="E201" s="154" t="str">
        <f>IF(OR(Pivot!KB187="",Pivot!KB187="Total Geral"),"",Pivot!KB187)</f>
        <v/>
      </c>
      <c r="F201" s="154"/>
      <c r="G201" s="34" t="str">
        <f>IFERROR(GETPIVOTDATA("TOTAL",Pivot!$CB$5,"LOCAL AVALIADO",$E201),"")</f>
        <v/>
      </c>
    </row>
    <row r="202" spans="5:7" x14ac:dyDescent="0.15">
      <c r="E202" s="154" t="str">
        <f>IF(OR(Pivot!KB188="",Pivot!KB188="Total Geral"),"",Pivot!KB188)</f>
        <v/>
      </c>
      <c r="F202" s="154"/>
      <c r="G202" s="34" t="str">
        <f>IFERROR(GETPIVOTDATA("TOTAL",Pivot!$CB$5,"LOCAL AVALIADO",$E202),"")</f>
        <v/>
      </c>
    </row>
    <row r="203" spans="5:7" x14ac:dyDescent="0.15">
      <c r="E203" s="154" t="str">
        <f>IF(OR(Pivot!KB189="",Pivot!KB189="Total Geral"),"",Pivot!KB189)</f>
        <v/>
      </c>
      <c r="F203" s="154"/>
      <c r="G203" s="34" t="str">
        <f>IFERROR(GETPIVOTDATA("TOTAL",Pivot!$CB$5,"LOCAL AVALIADO",$E203),"")</f>
        <v/>
      </c>
    </row>
    <row r="204" spans="5:7" x14ac:dyDescent="0.15">
      <c r="E204" s="154" t="str">
        <f>IF(OR(Pivot!KB190="",Pivot!KB190="Total Geral"),"",Pivot!KB190)</f>
        <v/>
      </c>
      <c r="F204" s="154"/>
      <c r="G204" s="34" t="str">
        <f>IFERROR(GETPIVOTDATA("TOTAL",Pivot!$CB$5,"LOCAL AVALIADO",$E204),"")</f>
        <v/>
      </c>
    </row>
    <row r="205" spans="5:7" x14ac:dyDescent="0.15">
      <c r="E205" s="154" t="str">
        <f>IF(OR(Pivot!KB191="",Pivot!KB191="Total Geral"),"",Pivot!KB191)</f>
        <v/>
      </c>
      <c r="F205" s="154"/>
      <c r="G205" s="34" t="str">
        <f>IFERROR(GETPIVOTDATA("TOTAL",Pivot!$CB$5,"LOCAL AVALIADO",$E205),"")</f>
        <v/>
      </c>
    </row>
    <row r="206" spans="5:7" x14ac:dyDescent="0.15">
      <c r="E206" s="154" t="str">
        <f>IF(OR(Pivot!KB192="",Pivot!KB192="Total Geral"),"",Pivot!KB192)</f>
        <v/>
      </c>
      <c r="F206" s="154"/>
      <c r="G206" s="34" t="str">
        <f>IFERROR(GETPIVOTDATA("TOTAL",Pivot!$CB$5,"LOCAL AVALIADO",$E206),"")</f>
        <v/>
      </c>
    </row>
    <row r="207" spans="5:7" x14ac:dyDescent="0.15">
      <c r="E207" s="154" t="str">
        <f>IF(OR(Pivot!KB193="",Pivot!KB193="Total Geral"),"",Pivot!KB193)</f>
        <v/>
      </c>
      <c r="F207" s="154"/>
      <c r="G207" s="34" t="str">
        <f>IFERROR(GETPIVOTDATA("TOTAL",Pivot!$CB$5,"LOCAL AVALIADO",$E207),"")</f>
        <v/>
      </c>
    </row>
    <row r="208" spans="5:7" x14ac:dyDescent="0.15">
      <c r="E208" s="154" t="str">
        <f>IF(OR(Pivot!KB194="",Pivot!KB194="Total Geral"),"",Pivot!KB194)</f>
        <v/>
      </c>
      <c r="F208" s="154"/>
      <c r="G208" s="34" t="str">
        <f>IFERROR(GETPIVOTDATA("TOTAL",Pivot!$CB$5,"LOCAL AVALIADO",$E208),"")</f>
        <v/>
      </c>
    </row>
    <row r="209" spans="5:7" x14ac:dyDescent="0.15">
      <c r="E209" s="154" t="str">
        <f>IF(OR(Pivot!KB195="",Pivot!KB195="Total Geral"),"",Pivot!KB195)</f>
        <v/>
      </c>
      <c r="F209" s="154"/>
      <c r="G209" s="34" t="str">
        <f>IFERROR(GETPIVOTDATA("TOTAL",Pivot!$CB$5,"LOCAL AVALIADO",$E209),"")</f>
        <v/>
      </c>
    </row>
    <row r="210" spans="5:7" x14ac:dyDescent="0.15">
      <c r="E210" s="154" t="str">
        <f>IF(OR(Pivot!KB196="",Pivot!KB196="Total Geral"),"",Pivot!KB196)</f>
        <v/>
      </c>
      <c r="F210" s="154"/>
      <c r="G210" s="34" t="str">
        <f>IFERROR(GETPIVOTDATA("TOTAL",Pivot!$CB$5,"LOCAL AVALIADO",$E210),"")</f>
        <v/>
      </c>
    </row>
    <row r="211" spans="5:7" x14ac:dyDescent="0.15">
      <c r="E211" s="154" t="str">
        <f>IF(OR(Pivot!KB197="",Pivot!KB197="Total Geral"),"",Pivot!KB197)</f>
        <v/>
      </c>
      <c r="F211" s="154"/>
      <c r="G211" s="34" t="str">
        <f>IFERROR(GETPIVOTDATA("TOTAL",Pivot!$CB$5,"LOCAL AVALIADO",$E211),"")</f>
        <v/>
      </c>
    </row>
    <row r="212" spans="5:7" x14ac:dyDescent="0.15">
      <c r="E212" s="154" t="str">
        <f>IF(OR(Pivot!KB198="",Pivot!KB198="Total Geral"),"",Pivot!KB198)</f>
        <v/>
      </c>
      <c r="F212" s="154"/>
      <c r="G212" s="34" t="str">
        <f>IFERROR(GETPIVOTDATA("TOTAL",Pivot!$CB$5,"LOCAL AVALIADO",$E212),"")</f>
        <v/>
      </c>
    </row>
    <row r="213" spans="5:7" x14ac:dyDescent="0.15">
      <c r="E213" s="154" t="str">
        <f>IF(OR(Pivot!KB199="",Pivot!KB199="Total Geral"),"",Pivot!KB199)</f>
        <v/>
      </c>
      <c r="F213" s="154"/>
      <c r="G213" s="34" t="str">
        <f>IFERROR(GETPIVOTDATA("TOTAL",Pivot!$CB$5,"LOCAL AVALIADO",$E213),"")</f>
        <v/>
      </c>
    </row>
    <row r="214" spans="5:7" x14ac:dyDescent="0.15">
      <c r="E214" s="154" t="str">
        <f>IF(OR(Pivot!KB200="",Pivot!KB200="Total Geral"),"",Pivot!KB200)</f>
        <v/>
      </c>
      <c r="F214" s="154"/>
      <c r="G214" s="34" t="str">
        <f>IFERROR(GETPIVOTDATA("TOTAL",Pivot!$CB$5,"LOCAL AVALIADO",$E214),"")</f>
        <v/>
      </c>
    </row>
    <row r="215" spans="5:7" x14ac:dyDescent="0.15">
      <c r="E215" s="154" t="str">
        <f>IF(OR(Pivot!KB201="",Pivot!KB201="Total Geral"),"",Pivot!KB201)</f>
        <v/>
      </c>
      <c r="F215" s="154"/>
      <c r="G215" s="34" t="str">
        <f>IFERROR(GETPIVOTDATA("TOTAL",Pivot!$CB$5,"LOCAL AVALIADO",$E215),"")</f>
        <v/>
      </c>
    </row>
    <row r="216" spans="5:7" x14ac:dyDescent="0.15">
      <c r="E216" s="154" t="str">
        <f>IF(OR(Pivot!KB202="",Pivot!KB202="Total Geral"),"",Pivot!KB202)</f>
        <v/>
      </c>
      <c r="F216" s="154"/>
      <c r="G216" s="34" t="str">
        <f>IFERROR(GETPIVOTDATA("TOTAL",Pivot!$CB$5,"LOCAL AVALIADO",$E216),"")</f>
        <v/>
      </c>
    </row>
    <row r="217" spans="5:7" x14ac:dyDescent="0.15">
      <c r="E217" s="154" t="str">
        <f>IF(OR(Pivot!KB203="",Pivot!KB203="Total Geral"),"",Pivot!KB203)</f>
        <v/>
      </c>
      <c r="F217" s="154"/>
      <c r="G217" s="34" t="str">
        <f>IFERROR(GETPIVOTDATA("TOTAL",Pivot!$CB$5,"LOCAL AVALIADO",$E217),"")</f>
        <v/>
      </c>
    </row>
    <row r="218" spans="5:7" x14ac:dyDescent="0.15">
      <c r="E218" s="154" t="str">
        <f>IF(OR(Pivot!KB204="",Pivot!KB204="Total Geral"),"",Pivot!KB204)</f>
        <v/>
      </c>
      <c r="F218" s="154"/>
      <c r="G218" s="34" t="str">
        <f>IFERROR(GETPIVOTDATA("TOTAL",Pivot!$CB$5,"LOCAL AVALIADO",$E218),"")</f>
        <v/>
      </c>
    </row>
    <row r="219" spans="5:7" x14ac:dyDescent="0.15">
      <c r="E219" s="154" t="str">
        <f>IF(OR(Pivot!KB205="",Pivot!KB205="Total Geral"),"",Pivot!KB205)</f>
        <v/>
      </c>
      <c r="F219" s="154"/>
      <c r="G219" s="34" t="str">
        <f>IFERROR(GETPIVOTDATA("TOTAL",Pivot!$CB$5,"LOCAL AVALIADO",$E219),"")</f>
        <v/>
      </c>
    </row>
    <row r="220" spans="5:7" x14ac:dyDescent="0.15">
      <c r="E220" s="154" t="str">
        <f>IF(OR(Pivot!KB206="",Pivot!KB206="Total Geral"),"",Pivot!KB206)</f>
        <v/>
      </c>
      <c r="F220" s="154"/>
      <c r="G220" s="34" t="str">
        <f>IFERROR(GETPIVOTDATA("TOTAL",Pivot!$CB$5,"LOCAL AVALIADO",$E220),"")</f>
        <v/>
      </c>
    </row>
    <row r="221" spans="5:7" x14ac:dyDescent="0.15">
      <c r="E221" s="154" t="str">
        <f>IF(OR(Pivot!KB207="",Pivot!KB207="Total Geral"),"",Pivot!KB207)</f>
        <v/>
      </c>
      <c r="F221" s="154"/>
      <c r="G221" s="34" t="str">
        <f>IFERROR(GETPIVOTDATA("TOTAL",Pivot!$CB$5,"LOCAL AVALIADO",$E221),"")</f>
        <v/>
      </c>
    </row>
    <row r="222" spans="5:7" x14ac:dyDescent="0.15">
      <c r="E222" s="154" t="str">
        <f>IF(OR(Pivot!KB208="",Pivot!KB208="Total Geral"),"",Pivot!KB208)</f>
        <v/>
      </c>
      <c r="F222" s="154"/>
      <c r="G222" s="34" t="str">
        <f>IFERROR(GETPIVOTDATA("TOTAL",Pivot!$CB$5,"LOCAL AVALIADO",$E222),"")</f>
        <v/>
      </c>
    </row>
    <row r="223" spans="5:7" x14ac:dyDescent="0.15">
      <c r="E223" s="154" t="str">
        <f>IF(OR(Pivot!KB209="",Pivot!KB209="Total Geral"),"",Pivot!KB209)</f>
        <v/>
      </c>
      <c r="F223" s="154"/>
      <c r="G223" s="34" t="str">
        <f>IFERROR(GETPIVOTDATA("TOTAL",Pivot!$CB$5,"LOCAL AVALIADO",$E223),"")</f>
        <v/>
      </c>
    </row>
    <row r="224" spans="5:7" x14ac:dyDescent="0.15">
      <c r="E224" s="154" t="str">
        <f>IF(OR(Pivot!KB210="",Pivot!KB210="Total Geral"),"",Pivot!KB210)</f>
        <v/>
      </c>
      <c r="F224" s="154"/>
      <c r="G224" s="34" t="str">
        <f>IFERROR(GETPIVOTDATA("TOTAL",Pivot!$CB$5,"LOCAL AVALIADO",$E224),"")</f>
        <v/>
      </c>
    </row>
    <row r="225" spans="5:7" x14ac:dyDescent="0.15">
      <c r="E225" s="154" t="str">
        <f>IF(OR(Pivot!KB211="",Pivot!KB211="Total Geral"),"",Pivot!KB211)</f>
        <v/>
      </c>
      <c r="F225" s="154"/>
      <c r="G225" s="34" t="str">
        <f>IFERROR(GETPIVOTDATA("TOTAL",Pivot!$CB$5,"LOCAL AVALIADO",$E225),"")</f>
        <v/>
      </c>
    </row>
    <row r="226" spans="5:7" x14ac:dyDescent="0.15">
      <c r="E226" s="154" t="str">
        <f>IF(OR(Pivot!KB212="",Pivot!KB212="Total Geral"),"",Pivot!KB212)</f>
        <v/>
      </c>
      <c r="F226" s="154"/>
      <c r="G226" s="34" t="str">
        <f>IFERROR(GETPIVOTDATA("TOTAL",Pivot!$CB$5,"LOCAL AVALIADO",$E226),"")</f>
        <v/>
      </c>
    </row>
    <row r="227" spans="5:7" x14ac:dyDescent="0.15">
      <c r="E227" s="154" t="str">
        <f>IF(OR(Pivot!KB213="",Pivot!KB213="Total Geral"),"",Pivot!KB213)</f>
        <v/>
      </c>
      <c r="F227" s="154"/>
      <c r="G227" s="34" t="str">
        <f>IFERROR(GETPIVOTDATA("TOTAL",Pivot!$CB$5,"LOCAL AVALIADO",$E227),"")</f>
        <v/>
      </c>
    </row>
    <row r="228" spans="5:7" x14ac:dyDescent="0.15">
      <c r="E228" s="154" t="str">
        <f>IF(OR(Pivot!KB214="",Pivot!KB214="Total Geral"),"",Pivot!KB214)</f>
        <v/>
      </c>
      <c r="F228" s="154"/>
      <c r="G228" s="34" t="str">
        <f>IFERROR(GETPIVOTDATA("TOTAL",Pivot!$CB$5,"LOCAL AVALIADO",$E228),"")</f>
        <v/>
      </c>
    </row>
    <row r="229" spans="5:7" x14ac:dyDescent="0.15">
      <c r="E229" s="154" t="str">
        <f>IF(OR(Pivot!KB215="",Pivot!KB215="Total Geral"),"",Pivot!KB215)</f>
        <v/>
      </c>
      <c r="F229" s="154"/>
      <c r="G229" s="34" t="str">
        <f>IFERROR(GETPIVOTDATA("TOTAL",Pivot!$CB$5,"LOCAL AVALIADO",$E229),"")</f>
        <v/>
      </c>
    </row>
    <row r="230" spans="5:7" x14ac:dyDescent="0.15">
      <c r="E230" s="154" t="str">
        <f>IF(OR(Pivot!KB216="",Pivot!KB216="Total Geral"),"",Pivot!KB216)</f>
        <v/>
      </c>
      <c r="F230" s="154"/>
      <c r="G230" s="34" t="str">
        <f>IFERROR(GETPIVOTDATA("TOTAL",Pivot!$CB$5,"LOCAL AVALIADO",$E230),"")</f>
        <v/>
      </c>
    </row>
    <row r="231" spans="5:7" x14ac:dyDescent="0.15">
      <c r="E231" s="154" t="str">
        <f>IF(OR(Pivot!KB217="",Pivot!KB217="Total Geral"),"",Pivot!KB217)</f>
        <v/>
      </c>
      <c r="F231" s="154"/>
      <c r="G231" s="34" t="str">
        <f>IFERROR(GETPIVOTDATA("TOTAL",Pivot!$CB$5,"LOCAL AVALIADO",$E231),"")</f>
        <v/>
      </c>
    </row>
    <row r="232" spans="5:7" x14ac:dyDescent="0.15">
      <c r="E232" s="154" t="str">
        <f>IF(OR(Pivot!KB218="",Pivot!KB218="Total Geral"),"",Pivot!KB218)</f>
        <v/>
      </c>
      <c r="F232" s="154"/>
      <c r="G232" s="34" t="str">
        <f>IFERROR(GETPIVOTDATA("TOTAL",Pivot!$CB$5,"LOCAL AVALIADO",$E232),"")</f>
        <v/>
      </c>
    </row>
    <row r="233" spans="5:7" x14ac:dyDescent="0.15">
      <c r="E233" s="154" t="str">
        <f>IF(OR(Pivot!KB219="",Pivot!KB219="Total Geral"),"",Pivot!KB219)</f>
        <v/>
      </c>
      <c r="F233" s="154"/>
      <c r="G233" s="34" t="str">
        <f>IFERROR(GETPIVOTDATA("TOTAL",Pivot!$CB$5,"LOCAL AVALIADO",$E233),"")</f>
        <v/>
      </c>
    </row>
    <row r="234" spans="5:7" x14ac:dyDescent="0.15">
      <c r="E234" s="154" t="str">
        <f>IF(OR(Pivot!KB220="",Pivot!KB220="Total Geral"),"",Pivot!KB220)</f>
        <v/>
      </c>
      <c r="F234" s="154"/>
      <c r="G234" s="34" t="str">
        <f>IFERROR(GETPIVOTDATA("TOTAL",Pivot!$CB$5,"LOCAL AVALIADO",$E234),"")</f>
        <v/>
      </c>
    </row>
    <row r="235" spans="5:7" x14ac:dyDescent="0.15">
      <c r="E235" s="154" t="str">
        <f>IF(OR(Pivot!KB221="",Pivot!KB221="Total Geral"),"",Pivot!KB221)</f>
        <v/>
      </c>
      <c r="F235" s="154"/>
      <c r="G235" s="34" t="str">
        <f>IFERROR(GETPIVOTDATA("TOTAL",Pivot!$CB$5,"LOCAL AVALIADO",$E235),"")</f>
        <v/>
      </c>
    </row>
    <row r="236" spans="5:7" x14ac:dyDescent="0.15">
      <c r="E236" s="154" t="str">
        <f>IF(OR(Pivot!KB222="",Pivot!KB222="Total Geral"),"",Pivot!KB222)</f>
        <v/>
      </c>
      <c r="F236" s="154"/>
      <c r="G236" s="34" t="str">
        <f>IFERROR(GETPIVOTDATA("TOTAL",Pivot!$CB$5,"LOCAL AVALIADO",$E236),"")</f>
        <v/>
      </c>
    </row>
    <row r="237" spans="5:7" x14ac:dyDescent="0.15">
      <c r="E237" s="154" t="str">
        <f>IF(OR(Pivot!KB223="",Pivot!KB223="Total Geral"),"",Pivot!KB223)</f>
        <v/>
      </c>
      <c r="F237" s="154"/>
      <c r="G237" s="34" t="str">
        <f>IFERROR(GETPIVOTDATA("TOTAL",Pivot!$CB$5,"LOCAL AVALIADO",$E237),"")</f>
        <v/>
      </c>
    </row>
    <row r="238" spans="5:7" x14ac:dyDescent="0.15">
      <c r="E238" s="154" t="str">
        <f>IF(OR(Pivot!KB224="",Pivot!KB224="Total Geral"),"",Pivot!KB224)</f>
        <v/>
      </c>
      <c r="F238" s="154"/>
      <c r="G238" s="34" t="str">
        <f>IFERROR(GETPIVOTDATA("TOTAL",Pivot!$CB$5,"LOCAL AVALIADO",$E238),"")</f>
        <v/>
      </c>
    </row>
    <row r="239" spans="5:7" x14ac:dyDescent="0.15">
      <c r="E239" s="154" t="str">
        <f>IF(OR(Pivot!KB225="",Pivot!KB225="Total Geral"),"",Pivot!KB225)</f>
        <v/>
      </c>
      <c r="F239" s="154"/>
      <c r="G239" s="34" t="str">
        <f>IFERROR(GETPIVOTDATA("TOTAL",Pivot!$CB$5,"LOCAL AVALIADO",$E239),"")</f>
        <v/>
      </c>
    </row>
    <row r="240" spans="5:7" x14ac:dyDescent="0.15">
      <c r="E240" s="154" t="str">
        <f>IF(OR(Pivot!KB226="",Pivot!KB226="Total Geral"),"",Pivot!KB226)</f>
        <v/>
      </c>
      <c r="F240" s="154"/>
      <c r="G240" s="34" t="str">
        <f>IFERROR(GETPIVOTDATA("TOTAL",Pivot!$CB$5,"LOCAL AVALIADO",$E240),"")</f>
        <v/>
      </c>
    </row>
    <row r="241" spans="5:7" x14ac:dyDescent="0.15">
      <c r="E241" s="154" t="str">
        <f>IF(OR(Pivot!KB227="",Pivot!KB227="Total Geral"),"",Pivot!KB227)</f>
        <v/>
      </c>
      <c r="F241" s="154"/>
      <c r="G241" s="34" t="str">
        <f>IFERROR(GETPIVOTDATA("TOTAL",Pivot!$CB$5,"LOCAL AVALIADO",$E241),"")</f>
        <v/>
      </c>
    </row>
    <row r="242" spans="5:7" x14ac:dyDescent="0.15">
      <c r="E242" s="154" t="str">
        <f>IF(OR(Pivot!KB228="",Pivot!KB228="Total Geral"),"",Pivot!KB228)</f>
        <v/>
      </c>
      <c r="F242" s="154"/>
      <c r="G242" s="34" t="str">
        <f>IFERROR(GETPIVOTDATA("TOTAL",Pivot!$CB$5,"LOCAL AVALIADO",$E242),"")</f>
        <v/>
      </c>
    </row>
    <row r="243" spans="5:7" x14ac:dyDescent="0.15">
      <c r="E243" s="154" t="str">
        <f>IF(OR(Pivot!KB229="",Pivot!KB229="Total Geral"),"",Pivot!KB229)</f>
        <v/>
      </c>
      <c r="F243" s="154"/>
      <c r="G243" s="34" t="str">
        <f>IFERROR(GETPIVOTDATA("TOTAL",Pivot!$CB$5,"LOCAL AVALIADO",$E243),"")</f>
        <v/>
      </c>
    </row>
    <row r="244" spans="5:7" x14ac:dyDescent="0.15">
      <c r="E244" s="154" t="str">
        <f>IF(OR(Pivot!KB230="",Pivot!KB230="Total Geral"),"",Pivot!KB230)</f>
        <v/>
      </c>
      <c r="F244" s="154"/>
      <c r="G244" s="34" t="str">
        <f>IFERROR(GETPIVOTDATA("TOTAL",Pivot!$CB$5,"LOCAL AVALIADO",$E244),"")</f>
        <v/>
      </c>
    </row>
    <row r="245" spans="5:7" x14ac:dyDescent="0.15">
      <c r="E245" s="154" t="str">
        <f>IF(OR(Pivot!KB231="",Pivot!KB231="Total Geral"),"",Pivot!KB231)</f>
        <v/>
      </c>
      <c r="F245" s="154"/>
      <c r="G245" s="34" t="str">
        <f>IFERROR(GETPIVOTDATA("TOTAL",Pivot!$CB$5,"LOCAL AVALIADO",$E245),"")</f>
        <v/>
      </c>
    </row>
    <row r="246" spans="5:7" x14ac:dyDescent="0.15">
      <c r="E246" s="154" t="str">
        <f>IF(OR(Pivot!KB232="",Pivot!KB232="Total Geral"),"",Pivot!KB232)</f>
        <v/>
      </c>
      <c r="F246" s="154"/>
      <c r="G246" s="34" t="str">
        <f>IFERROR(GETPIVOTDATA("TOTAL",Pivot!$CB$5,"LOCAL AVALIADO",$E246),"")</f>
        <v/>
      </c>
    </row>
    <row r="247" spans="5:7" x14ac:dyDescent="0.15">
      <c r="E247" s="154" t="str">
        <f>IF(OR(Pivot!KB233="",Pivot!KB233="Total Geral"),"",Pivot!KB233)</f>
        <v/>
      </c>
      <c r="F247" s="154"/>
      <c r="G247" s="34" t="str">
        <f>IFERROR(GETPIVOTDATA("TOTAL",Pivot!$CB$5,"LOCAL AVALIADO",$E247),"")</f>
        <v/>
      </c>
    </row>
    <row r="248" spans="5:7" x14ac:dyDescent="0.15">
      <c r="E248" s="154" t="str">
        <f>IF(OR(Pivot!KB234="",Pivot!KB234="Total Geral"),"",Pivot!KB234)</f>
        <v/>
      </c>
      <c r="F248" s="154"/>
      <c r="G248" s="34" t="str">
        <f>IFERROR(GETPIVOTDATA("TOTAL",Pivot!$CB$5,"LOCAL AVALIADO",$E248),"")</f>
        <v/>
      </c>
    </row>
    <row r="249" spans="5:7" x14ac:dyDescent="0.15">
      <c r="E249" s="154" t="str">
        <f>IF(OR(Pivot!KB235="",Pivot!KB235="Total Geral"),"",Pivot!KB235)</f>
        <v/>
      </c>
      <c r="F249" s="154"/>
      <c r="G249" s="34" t="str">
        <f>IFERROR(GETPIVOTDATA("TOTAL",Pivot!$CB$5,"LOCAL AVALIADO",$E249),"")</f>
        <v/>
      </c>
    </row>
    <row r="250" spans="5:7" x14ac:dyDescent="0.15">
      <c r="E250" s="154" t="str">
        <f>IF(OR(Pivot!KB236="",Pivot!KB236="Total Geral"),"",Pivot!KB236)</f>
        <v/>
      </c>
      <c r="F250" s="154"/>
      <c r="G250" s="34" t="str">
        <f>IFERROR(GETPIVOTDATA("TOTAL",Pivot!$CB$5,"LOCAL AVALIADO",$E250),"")</f>
        <v/>
      </c>
    </row>
    <row r="251" spans="5:7" x14ac:dyDescent="0.15">
      <c r="E251" s="154" t="str">
        <f>IF(OR(Pivot!KB237="",Pivot!KB237="Total Geral"),"",Pivot!KB237)</f>
        <v/>
      </c>
      <c r="F251" s="154"/>
      <c r="G251" s="34" t="str">
        <f>IFERROR(GETPIVOTDATA("TOTAL",Pivot!$CB$5,"LOCAL AVALIADO",$E251),"")</f>
        <v/>
      </c>
    </row>
    <row r="252" spans="5:7" x14ac:dyDescent="0.15">
      <c r="E252" s="154" t="str">
        <f>IF(OR(Pivot!KB238="",Pivot!KB238="Total Geral"),"",Pivot!KB238)</f>
        <v/>
      </c>
      <c r="F252" s="154"/>
      <c r="G252" s="34" t="str">
        <f>IFERROR(GETPIVOTDATA("TOTAL",Pivot!$CB$5,"LOCAL AVALIADO",$E252),"")</f>
        <v/>
      </c>
    </row>
    <row r="253" spans="5:7" x14ac:dyDescent="0.15">
      <c r="E253" s="154" t="str">
        <f>IF(OR(Pivot!KB239="",Pivot!KB239="Total Geral"),"",Pivot!KB239)</f>
        <v/>
      </c>
      <c r="F253" s="154"/>
      <c r="G253" s="34" t="str">
        <f>IFERROR(GETPIVOTDATA("TOTAL",Pivot!$CB$5,"LOCAL AVALIADO",$E253),"")</f>
        <v/>
      </c>
    </row>
    <row r="254" spans="5:7" x14ac:dyDescent="0.15">
      <c r="E254" s="154" t="str">
        <f>IF(OR(Pivot!KB240="",Pivot!KB240="Total Geral"),"",Pivot!KB240)</f>
        <v/>
      </c>
      <c r="F254" s="154"/>
      <c r="G254" s="34" t="str">
        <f>IFERROR(GETPIVOTDATA("TOTAL",Pivot!$CB$5,"LOCAL AVALIADO",$E254),"")</f>
        <v/>
      </c>
    </row>
    <row r="255" spans="5:7" x14ac:dyDescent="0.15">
      <c r="E255" s="154" t="str">
        <f>IF(OR(Pivot!KB241="",Pivot!KB241="Total Geral"),"",Pivot!KB241)</f>
        <v/>
      </c>
      <c r="F255" s="154"/>
      <c r="G255" s="34" t="str">
        <f>IFERROR(GETPIVOTDATA("TOTAL",Pivot!$CB$5,"LOCAL AVALIADO",$E255),"")</f>
        <v/>
      </c>
    </row>
    <row r="256" spans="5:7" x14ac:dyDescent="0.15">
      <c r="E256" s="154" t="str">
        <f>IF(OR(Pivot!KB242="",Pivot!KB242="Total Geral"),"",Pivot!KB242)</f>
        <v/>
      </c>
      <c r="F256" s="154"/>
      <c r="G256" s="34" t="str">
        <f>IFERROR(GETPIVOTDATA("TOTAL",Pivot!$CB$5,"LOCAL AVALIADO",$E256),"")</f>
        <v/>
      </c>
    </row>
    <row r="257" spans="5:7" x14ac:dyDescent="0.15">
      <c r="E257" s="154" t="str">
        <f>IF(OR(Pivot!KB243="",Pivot!KB243="Total Geral"),"",Pivot!KB243)</f>
        <v/>
      </c>
      <c r="F257" s="154"/>
      <c r="G257" s="34" t="str">
        <f>IFERROR(GETPIVOTDATA("TOTAL",Pivot!$CB$5,"LOCAL AVALIADO",$E257),"")</f>
        <v/>
      </c>
    </row>
    <row r="258" spans="5:7" x14ac:dyDescent="0.15">
      <c r="E258" s="154" t="str">
        <f>IF(OR(Pivot!KB244="",Pivot!KB244="Total Geral"),"",Pivot!KB244)</f>
        <v/>
      </c>
      <c r="F258" s="154"/>
      <c r="G258" s="34" t="str">
        <f>IFERROR(GETPIVOTDATA("TOTAL",Pivot!$CB$5,"LOCAL AVALIADO",$E258),"")</f>
        <v/>
      </c>
    </row>
    <row r="259" spans="5:7" x14ac:dyDescent="0.15">
      <c r="E259" s="154" t="str">
        <f>IF(OR(Pivot!KB245="",Pivot!KB245="Total Geral"),"",Pivot!KB245)</f>
        <v/>
      </c>
      <c r="F259" s="154"/>
      <c r="G259" s="34" t="str">
        <f>IFERROR(GETPIVOTDATA("TOTAL",Pivot!$CB$5,"LOCAL AVALIADO",$E259),"")</f>
        <v/>
      </c>
    </row>
    <row r="260" spans="5:7" x14ac:dyDescent="0.15">
      <c r="E260" s="154" t="str">
        <f>IF(OR(Pivot!KB246="",Pivot!KB246="Total Geral"),"",Pivot!KB246)</f>
        <v/>
      </c>
      <c r="F260" s="154"/>
      <c r="G260" s="34" t="str">
        <f>IFERROR(GETPIVOTDATA("TOTAL",Pivot!$CB$5,"LOCAL AVALIADO",$E260),"")</f>
        <v/>
      </c>
    </row>
    <row r="261" spans="5:7" x14ac:dyDescent="0.15">
      <c r="E261" s="154" t="str">
        <f>IF(OR(Pivot!KB247="",Pivot!KB247="Total Geral"),"",Pivot!KB247)</f>
        <v/>
      </c>
      <c r="F261" s="154"/>
      <c r="G261" s="34" t="str">
        <f>IFERROR(GETPIVOTDATA("TOTAL",Pivot!$CB$5,"LOCAL AVALIADO",$E261),"")</f>
        <v/>
      </c>
    </row>
    <row r="262" spans="5:7" x14ac:dyDescent="0.15">
      <c r="E262" s="154" t="str">
        <f>IF(OR(Pivot!KB248="",Pivot!KB248="Total Geral"),"",Pivot!KB248)</f>
        <v/>
      </c>
      <c r="F262" s="154"/>
      <c r="G262" s="34" t="str">
        <f>IFERROR(GETPIVOTDATA("TOTAL",Pivot!$CB$5,"LOCAL AVALIADO",$E262),"")</f>
        <v/>
      </c>
    </row>
    <row r="263" spans="5:7" x14ac:dyDescent="0.15">
      <c r="E263" s="154" t="str">
        <f>IF(OR(Pivot!KB249="",Pivot!KB249="Total Geral"),"",Pivot!KB249)</f>
        <v/>
      </c>
      <c r="F263" s="154"/>
      <c r="G263" s="34" t="str">
        <f>IFERROR(GETPIVOTDATA("TOTAL",Pivot!$CB$5,"LOCAL AVALIADO",$E263),"")</f>
        <v/>
      </c>
    </row>
    <row r="264" spans="5:7" x14ac:dyDescent="0.15">
      <c r="E264" s="154" t="str">
        <f>IF(OR(Pivot!KB250="",Pivot!KB250="Total Geral"),"",Pivot!KB250)</f>
        <v/>
      </c>
      <c r="F264" s="154"/>
      <c r="G264" s="34" t="str">
        <f>IFERROR(GETPIVOTDATA("TOTAL",Pivot!$CB$5,"LOCAL AVALIADO",$E264),"")</f>
        <v/>
      </c>
    </row>
    <row r="265" spans="5:7" x14ac:dyDescent="0.15">
      <c r="E265" s="154" t="str">
        <f>IF(OR(Pivot!KB251="",Pivot!KB251="Total Geral"),"",Pivot!KB251)</f>
        <v/>
      </c>
      <c r="F265" s="154"/>
      <c r="G265" s="34" t="str">
        <f>IFERROR(GETPIVOTDATA("TOTAL",Pivot!$CB$5,"LOCAL AVALIADO",$E265),"")</f>
        <v/>
      </c>
    </row>
    <row r="266" spans="5:7" x14ac:dyDescent="0.15">
      <c r="E266" s="154" t="str">
        <f>IF(OR(Pivot!KB252="",Pivot!KB252="Total Geral"),"",Pivot!KB252)</f>
        <v/>
      </c>
      <c r="F266" s="154"/>
      <c r="G266" s="34" t="str">
        <f>IFERROR(GETPIVOTDATA("TOTAL",Pivot!$CB$5,"LOCAL AVALIADO",$E266),"")</f>
        <v/>
      </c>
    </row>
    <row r="267" spans="5:7" x14ac:dyDescent="0.15">
      <c r="E267" s="154" t="str">
        <f>IF(OR(Pivot!KB253="",Pivot!KB253="Total Geral"),"",Pivot!KB253)</f>
        <v/>
      </c>
      <c r="F267" s="154"/>
      <c r="G267" s="34" t="str">
        <f>IFERROR(GETPIVOTDATA("TOTAL",Pivot!$CB$5,"LOCAL AVALIADO",$E267),"")</f>
        <v/>
      </c>
    </row>
    <row r="268" spans="5:7" x14ac:dyDescent="0.15">
      <c r="E268" s="154" t="str">
        <f>IF(OR(Pivot!KB254="",Pivot!KB254="Total Geral"),"",Pivot!KB254)</f>
        <v/>
      </c>
      <c r="F268" s="154"/>
      <c r="G268" s="34" t="str">
        <f>IFERROR(GETPIVOTDATA("TOTAL",Pivot!$CB$5,"LOCAL AVALIADO",$E268),"")</f>
        <v/>
      </c>
    </row>
    <row r="269" spans="5:7" x14ac:dyDescent="0.15">
      <c r="E269" s="154" t="str">
        <f>IF(OR(Pivot!KB255="",Pivot!KB255="Total Geral"),"",Pivot!KB255)</f>
        <v/>
      </c>
      <c r="F269" s="154"/>
      <c r="G269" s="34" t="str">
        <f>IFERROR(GETPIVOTDATA("TOTAL",Pivot!$CB$5,"LOCAL AVALIADO",$E269),"")</f>
        <v/>
      </c>
    </row>
    <row r="270" spans="5:7" x14ac:dyDescent="0.15">
      <c r="E270" s="154" t="str">
        <f>IF(OR(Pivot!KB256="",Pivot!KB256="Total Geral"),"",Pivot!KB256)</f>
        <v/>
      </c>
      <c r="F270" s="154"/>
      <c r="G270" s="34" t="str">
        <f>IFERROR(GETPIVOTDATA("TOTAL",Pivot!$CB$5,"LOCAL AVALIADO",$E270),"")</f>
        <v/>
      </c>
    </row>
    <row r="271" spans="5:7" x14ac:dyDescent="0.15">
      <c r="E271" s="154" t="str">
        <f>IF(OR(Pivot!KB257="",Pivot!KB257="Total Geral"),"",Pivot!KB257)</f>
        <v/>
      </c>
      <c r="F271" s="154"/>
      <c r="G271" s="34" t="str">
        <f>IFERROR(GETPIVOTDATA("TOTAL",Pivot!$CB$5,"LOCAL AVALIADO",$E271),"")</f>
        <v/>
      </c>
    </row>
    <row r="272" spans="5:7" x14ac:dyDescent="0.15">
      <c r="E272" s="154" t="str">
        <f>IF(OR(Pivot!KB258="",Pivot!KB258="Total Geral"),"",Pivot!KB258)</f>
        <v/>
      </c>
      <c r="F272" s="154"/>
      <c r="G272" s="34" t="str">
        <f>IFERROR(GETPIVOTDATA("TOTAL",Pivot!$CB$5,"LOCAL AVALIADO",$E272),"")</f>
        <v/>
      </c>
    </row>
    <row r="273" spans="5:7" x14ac:dyDescent="0.15">
      <c r="E273" s="154" t="str">
        <f>IF(OR(Pivot!KB259="",Pivot!KB259="Total Geral"),"",Pivot!KB259)</f>
        <v/>
      </c>
      <c r="F273" s="154"/>
      <c r="G273" s="34" t="str">
        <f>IFERROR(GETPIVOTDATA("TOTAL",Pivot!$CB$5,"LOCAL AVALIADO",$E273),"")</f>
        <v/>
      </c>
    </row>
    <row r="274" spans="5:7" x14ac:dyDescent="0.15">
      <c r="E274" s="154" t="str">
        <f>IF(OR(Pivot!KB260="",Pivot!KB260="Total Geral"),"",Pivot!KB260)</f>
        <v/>
      </c>
      <c r="F274" s="154"/>
      <c r="G274" s="34" t="str">
        <f>IFERROR(GETPIVOTDATA("TOTAL",Pivot!$CB$5,"LOCAL AVALIADO",$E274),"")</f>
        <v/>
      </c>
    </row>
    <row r="275" spans="5:7" x14ac:dyDescent="0.15">
      <c r="E275" s="154" t="str">
        <f>IF(OR(Pivot!KB261="",Pivot!KB261="Total Geral"),"",Pivot!KB261)</f>
        <v/>
      </c>
      <c r="F275" s="154"/>
      <c r="G275" s="34" t="str">
        <f>IFERROR(GETPIVOTDATA("TOTAL",Pivot!$CB$5,"LOCAL AVALIADO",$E275),"")</f>
        <v/>
      </c>
    </row>
    <row r="276" spans="5:7" x14ac:dyDescent="0.15">
      <c r="E276" s="154" t="str">
        <f>IF(OR(Pivot!KB262="",Pivot!KB262="Total Geral"),"",Pivot!KB262)</f>
        <v/>
      </c>
      <c r="F276" s="154"/>
      <c r="G276" s="34" t="str">
        <f>IFERROR(GETPIVOTDATA("TOTAL",Pivot!$CB$5,"LOCAL AVALIADO",$E276),"")</f>
        <v/>
      </c>
    </row>
    <row r="277" spans="5:7" x14ac:dyDescent="0.15">
      <c r="E277" s="154" t="str">
        <f>IF(OR(Pivot!KB263="",Pivot!KB263="Total Geral"),"",Pivot!KB263)</f>
        <v/>
      </c>
      <c r="F277" s="154"/>
      <c r="G277" s="34" t="str">
        <f>IFERROR(GETPIVOTDATA("TOTAL",Pivot!$CB$5,"LOCAL AVALIADO",$E277),"")</f>
        <v/>
      </c>
    </row>
    <row r="278" spans="5:7" x14ac:dyDescent="0.15">
      <c r="E278" s="154" t="str">
        <f>IF(OR(Pivot!KB264="",Pivot!KB264="Total Geral"),"",Pivot!KB264)</f>
        <v/>
      </c>
      <c r="F278" s="154"/>
      <c r="G278" s="34" t="str">
        <f>IFERROR(GETPIVOTDATA("TOTAL",Pivot!$CB$5,"LOCAL AVALIADO",$E278),"")</f>
        <v/>
      </c>
    </row>
    <row r="279" spans="5:7" x14ac:dyDescent="0.15">
      <c r="E279" s="154" t="str">
        <f>IF(OR(Pivot!KB265="",Pivot!KB265="Total Geral"),"",Pivot!KB265)</f>
        <v/>
      </c>
      <c r="F279" s="154"/>
      <c r="G279" s="34" t="str">
        <f>IFERROR(GETPIVOTDATA("TOTAL",Pivot!$CB$5,"LOCAL AVALIADO",$E279),"")</f>
        <v/>
      </c>
    </row>
    <row r="280" spans="5:7" x14ac:dyDescent="0.15">
      <c r="E280" s="154" t="str">
        <f>IF(OR(Pivot!KB266="",Pivot!KB266="Total Geral"),"",Pivot!KB266)</f>
        <v/>
      </c>
      <c r="F280" s="154"/>
      <c r="G280" s="34" t="str">
        <f>IFERROR(GETPIVOTDATA("TOTAL",Pivot!$CB$5,"LOCAL AVALIADO",$E280),"")</f>
        <v/>
      </c>
    </row>
    <row r="281" spans="5:7" x14ac:dyDescent="0.15">
      <c r="E281" s="154" t="str">
        <f>IF(OR(Pivot!KB267="",Pivot!KB267="Total Geral"),"",Pivot!KB267)</f>
        <v/>
      </c>
      <c r="F281" s="154"/>
      <c r="G281" s="34" t="str">
        <f>IFERROR(GETPIVOTDATA("TOTAL",Pivot!$CB$5,"LOCAL AVALIADO",$E281),"")</f>
        <v/>
      </c>
    </row>
    <row r="282" spans="5:7" x14ac:dyDescent="0.15">
      <c r="E282" s="154" t="str">
        <f>IF(OR(Pivot!KB268="",Pivot!KB268="Total Geral"),"",Pivot!KB268)</f>
        <v/>
      </c>
      <c r="F282" s="154"/>
      <c r="G282" s="34" t="str">
        <f>IFERROR(GETPIVOTDATA("TOTAL",Pivot!$CB$5,"LOCAL AVALIADO",$E282),"")</f>
        <v/>
      </c>
    </row>
    <row r="283" spans="5:7" x14ac:dyDescent="0.15">
      <c r="E283" s="154" t="str">
        <f>IF(OR(Pivot!KB269="",Pivot!KB269="Total Geral"),"",Pivot!KB269)</f>
        <v/>
      </c>
      <c r="F283" s="154"/>
      <c r="G283" s="34" t="str">
        <f>IFERROR(GETPIVOTDATA("TOTAL",Pivot!$CB$5,"LOCAL AVALIADO",$E283),"")</f>
        <v/>
      </c>
    </row>
    <row r="284" spans="5:7" x14ac:dyDescent="0.15">
      <c r="E284" s="154" t="str">
        <f>IF(OR(Pivot!KB270="",Pivot!KB270="Total Geral"),"",Pivot!KB270)</f>
        <v/>
      </c>
      <c r="F284" s="154"/>
      <c r="G284" s="34" t="str">
        <f>IFERROR(GETPIVOTDATA("TOTAL",Pivot!$CB$5,"LOCAL AVALIADO",$E284),"")</f>
        <v/>
      </c>
    </row>
    <row r="285" spans="5:7" x14ac:dyDescent="0.15">
      <c r="E285" s="154" t="str">
        <f>IF(OR(Pivot!KB271="",Pivot!KB271="Total Geral"),"",Pivot!KB271)</f>
        <v/>
      </c>
      <c r="F285" s="154"/>
      <c r="G285" s="34" t="str">
        <f>IFERROR(GETPIVOTDATA("TOTAL",Pivot!$CB$5,"LOCAL AVALIADO",$E285),"")</f>
        <v/>
      </c>
    </row>
    <row r="286" spans="5:7" x14ac:dyDescent="0.15">
      <c r="E286" s="154" t="str">
        <f>IF(OR(Pivot!KB272="",Pivot!KB272="Total Geral"),"",Pivot!KB272)</f>
        <v/>
      </c>
      <c r="F286" s="154"/>
      <c r="G286" s="34" t="str">
        <f>IFERROR(GETPIVOTDATA("TOTAL",Pivot!$CB$5,"LOCAL AVALIADO",$E286),"")</f>
        <v/>
      </c>
    </row>
    <row r="287" spans="5:7" x14ac:dyDescent="0.15">
      <c r="E287" s="154" t="str">
        <f>IF(OR(Pivot!KB273="",Pivot!KB273="Total Geral"),"",Pivot!KB273)</f>
        <v/>
      </c>
      <c r="F287" s="154"/>
      <c r="G287" s="34" t="str">
        <f>IFERROR(GETPIVOTDATA("TOTAL",Pivot!$CB$5,"LOCAL AVALIADO",$E287),"")</f>
        <v/>
      </c>
    </row>
    <row r="288" spans="5:7" x14ac:dyDescent="0.15">
      <c r="E288" s="154" t="str">
        <f>IF(OR(Pivot!KB274="",Pivot!KB274="Total Geral"),"",Pivot!KB274)</f>
        <v/>
      </c>
      <c r="F288" s="154"/>
      <c r="G288" s="34" t="str">
        <f>IFERROR(GETPIVOTDATA("TOTAL",Pivot!$CB$5,"LOCAL AVALIADO",$E288),"")</f>
        <v/>
      </c>
    </row>
    <row r="289" spans="5:7" x14ac:dyDescent="0.15">
      <c r="E289" s="154" t="str">
        <f>IF(OR(Pivot!KB275="",Pivot!KB275="Total Geral"),"",Pivot!KB275)</f>
        <v/>
      </c>
      <c r="F289" s="154"/>
      <c r="G289" s="34" t="str">
        <f>IFERROR(GETPIVOTDATA("TOTAL",Pivot!$CB$5,"LOCAL AVALIADO",$E289),"")</f>
        <v/>
      </c>
    </row>
    <row r="290" spans="5:7" x14ac:dyDescent="0.15">
      <c r="E290" s="154" t="str">
        <f>IF(OR(Pivot!KB276="",Pivot!KB276="Total Geral"),"",Pivot!KB276)</f>
        <v/>
      </c>
      <c r="F290" s="154"/>
      <c r="G290" s="34" t="str">
        <f>IFERROR(GETPIVOTDATA("TOTAL",Pivot!$CB$5,"LOCAL AVALIADO",$E290),"")</f>
        <v/>
      </c>
    </row>
    <row r="291" spans="5:7" x14ac:dyDescent="0.15">
      <c r="E291" s="154" t="str">
        <f>IF(OR(Pivot!KB277="",Pivot!KB277="Total Geral"),"",Pivot!KB277)</f>
        <v/>
      </c>
      <c r="F291" s="154"/>
      <c r="G291" s="34" t="str">
        <f>IFERROR(GETPIVOTDATA("TOTAL",Pivot!$CB$5,"LOCAL AVALIADO",$E291),"")</f>
        <v/>
      </c>
    </row>
    <row r="292" spans="5:7" x14ac:dyDescent="0.15">
      <c r="E292" s="154" t="str">
        <f>IF(OR(Pivot!KB278="",Pivot!KB278="Total Geral"),"",Pivot!KB278)</f>
        <v/>
      </c>
      <c r="F292" s="154"/>
      <c r="G292" s="34" t="str">
        <f>IFERROR(GETPIVOTDATA("TOTAL",Pivot!$CB$5,"LOCAL AVALIADO",$E292),"")</f>
        <v/>
      </c>
    </row>
    <row r="293" spans="5:7" x14ac:dyDescent="0.15">
      <c r="E293" s="154" t="str">
        <f>IF(OR(Pivot!KB279="",Pivot!KB279="Total Geral"),"",Pivot!KB279)</f>
        <v/>
      </c>
      <c r="F293" s="154"/>
      <c r="G293" s="34" t="str">
        <f>IFERROR(GETPIVOTDATA("TOTAL",Pivot!$CB$5,"LOCAL AVALIADO",$E293),"")</f>
        <v/>
      </c>
    </row>
    <row r="294" spans="5:7" x14ac:dyDescent="0.15">
      <c r="E294" s="154" t="str">
        <f>IF(OR(Pivot!KB280="",Pivot!KB280="Total Geral"),"",Pivot!KB280)</f>
        <v/>
      </c>
      <c r="F294" s="154"/>
      <c r="G294" s="34" t="str">
        <f>IFERROR(GETPIVOTDATA("TOTAL",Pivot!$CB$5,"LOCAL AVALIADO",$E294),"")</f>
        <v/>
      </c>
    </row>
    <row r="295" spans="5:7" x14ac:dyDescent="0.15">
      <c r="E295" s="154" t="str">
        <f>IF(OR(Pivot!KB281="",Pivot!KB281="Total Geral"),"",Pivot!KB281)</f>
        <v/>
      </c>
      <c r="F295" s="154"/>
      <c r="G295" s="34" t="str">
        <f>IFERROR(GETPIVOTDATA("TOTAL",Pivot!$CB$5,"LOCAL AVALIADO",$E295),"")</f>
        <v/>
      </c>
    </row>
    <row r="296" spans="5:7" x14ac:dyDescent="0.15">
      <c r="E296" s="154" t="str">
        <f>IF(OR(Pivot!KB282="",Pivot!KB282="Total Geral"),"",Pivot!KB282)</f>
        <v/>
      </c>
      <c r="F296" s="154"/>
      <c r="G296" s="34" t="str">
        <f>IFERROR(GETPIVOTDATA("TOTAL",Pivot!$CB$5,"LOCAL AVALIADO",$E296),"")</f>
        <v/>
      </c>
    </row>
    <row r="297" spans="5:7" x14ac:dyDescent="0.15">
      <c r="E297" s="154" t="str">
        <f>IF(OR(Pivot!KB283="",Pivot!KB283="Total Geral"),"",Pivot!KB283)</f>
        <v/>
      </c>
      <c r="F297" s="154"/>
      <c r="G297" s="34" t="str">
        <f>IFERROR(GETPIVOTDATA("TOTAL",Pivot!$CB$5,"LOCAL AVALIADO",$E297),"")</f>
        <v/>
      </c>
    </row>
    <row r="298" spans="5:7" x14ac:dyDescent="0.15">
      <c r="E298" s="154" t="str">
        <f>IF(OR(Pivot!KB284="",Pivot!KB284="Total Geral"),"",Pivot!KB284)</f>
        <v/>
      </c>
      <c r="F298" s="154"/>
      <c r="G298" s="34" t="str">
        <f>IFERROR(GETPIVOTDATA("TOTAL",Pivot!$CB$5,"LOCAL AVALIADO",$E298),"")</f>
        <v/>
      </c>
    </row>
    <row r="299" spans="5:7" x14ac:dyDescent="0.15">
      <c r="E299" s="154" t="str">
        <f>IF(OR(Pivot!KB285="",Pivot!KB285="Total Geral"),"",Pivot!KB285)</f>
        <v/>
      </c>
      <c r="F299" s="154"/>
      <c r="G299" s="34" t="str">
        <f>IFERROR(GETPIVOTDATA("TOTAL",Pivot!$CB$5,"LOCAL AVALIADO",$E299),"")</f>
        <v/>
      </c>
    </row>
    <row r="300" spans="5:7" x14ac:dyDescent="0.15">
      <c r="E300" s="154" t="str">
        <f>IF(OR(Pivot!KB286="",Pivot!KB286="Total Geral"),"",Pivot!KB286)</f>
        <v/>
      </c>
      <c r="F300" s="154"/>
      <c r="G300" s="34" t="str">
        <f>IFERROR(GETPIVOTDATA("TOTAL",Pivot!$CB$5,"LOCAL AVALIADO",$E300),"")</f>
        <v/>
      </c>
    </row>
    <row r="301" spans="5:7" x14ac:dyDescent="0.15">
      <c r="E301" s="154" t="str">
        <f>IF(OR(Pivot!KB287="",Pivot!KB287="Total Geral"),"",Pivot!KB287)</f>
        <v/>
      </c>
      <c r="F301" s="154"/>
      <c r="G301" s="34" t="str">
        <f>IFERROR(GETPIVOTDATA("TOTAL",Pivot!$CB$5,"LOCAL AVALIADO",$E301),"")</f>
        <v/>
      </c>
    </row>
    <row r="302" spans="5:7" x14ac:dyDescent="0.15">
      <c r="E302" s="154" t="str">
        <f>IF(OR(Pivot!KB288="",Pivot!KB288="Total Geral"),"",Pivot!KB288)</f>
        <v/>
      </c>
      <c r="F302" s="154"/>
      <c r="G302" s="34" t="str">
        <f>IFERROR(GETPIVOTDATA("TOTAL",Pivot!$CB$5,"LOCAL AVALIADO",$E302),"")</f>
        <v/>
      </c>
    </row>
    <row r="303" spans="5:7" x14ac:dyDescent="0.15">
      <c r="E303" s="154" t="str">
        <f>IF(OR(Pivot!KB289="",Pivot!KB289="Total Geral"),"",Pivot!KB289)</f>
        <v/>
      </c>
      <c r="F303" s="154"/>
      <c r="G303" s="34" t="str">
        <f>IFERROR(GETPIVOTDATA("TOTAL",Pivot!$CB$5,"LOCAL AVALIADO",$E303),"")</f>
        <v/>
      </c>
    </row>
    <row r="304" spans="5:7" x14ac:dyDescent="0.15">
      <c r="E304" s="154" t="str">
        <f>IF(OR(Pivot!KB290="",Pivot!KB290="Total Geral"),"",Pivot!KB290)</f>
        <v/>
      </c>
      <c r="F304" s="154"/>
      <c r="G304" s="34" t="str">
        <f>IFERROR(GETPIVOTDATA("TOTAL",Pivot!$CB$5,"LOCAL AVALIADO",$E304),"")</f>
        <v/>
      </c>
    </row>
    <row r="305" spans="5:7" x14ac:dyDescent="0.15">
      <c r="E305" s="154" t="str">
        <f>IF(OR(Pivot!KB291="",Pivot!KB291="Total Geral"),"",Pivot!KB291)</f>
        <v/>
      </c>
      <c r="F305" s="154"/>
      <c r="G305" s="34" t="str">
        <f>IFERROR(GETPIVOTDATA("TOTAL",Pivot!$CB$5,"LOCAL AVALIADO",$E305),"")</f>
        <v/>
      </c>
    </row>
    <row r="306" spans="5:7" x14ac:dyDescent="0.15">
      <c r="E306" s="154" t="str">
        <f>IF(OR(Pivot!KB292="",Pivot!KB292="Total Geral"),"",Pivot!KB292)</f>
        <v/>
      </c>
      <c r="F306" s="154"/>
      <c r="G306" s="34" t="str">
        <f>IFERROR(GETPIVOTDATA("TOTAL",Pivot!$CB$5,"LOCAL AVALIADO",$E306),"")</f>
        <v/>
      </c>
    </row>
    <row r="307" spans="5:7" x14ac:dyDescent="0.15">
      <c r="E307" s="154" t="str">
        <f>IF(OR(Pivot!KB293="",Pivot!KB293="Total Geral"),"",Pivot!KB293)</f>
        <v/>
      </c>
      <c r="F307" s="154"/>
      <c r="G307" s="34" t="str">
        <f>IFERROR(GETPIVOTDATA("TOTAL",Pivot!$CB$5,"LOCAL AVALIADO",$E307),"")</f>
        <v/>
      </c>
    </row>
    <row r="308" spans="5:7" x14ac:dyDescent="0.15">
      <c r="E308" s="154" t="str">
        <f>IF(OR(Pivot!KB294="",Pivot!KB294="Total Geral"),"",Pivot!KB294)</f>
        <v/>
      </c>
      <c r="F308" s="154"/>
      <c r="G308" s="34" t="str">
        <f>IFERROR(GETPIVOTDATA("TOTAL",Pivot!$CB$5,"LOCAL AVALIADO",$E308),"")</f>
        <v/>
      </c>
    </row>
    <row r="309" spans="5:7" x14ac:dyDescent="0.15">
      <c r="E309" s="154" t="str">
        <f>IF(OR(Pivot!KB295="",Pivot!KB295="Total Geral"),"",Pivot!KB295)</f>
        <v/>
      </c>
      <c r="F309" s="154"/>
      <c r="G309" s="34" t="str">
        <f>IFERROR(GETPIVOTDATA("TOTAL",Pivot!$CB$5,"LOCAL AVALIADO",$E309),"")</f>
        <v/>
      </c>
    </row>
    <row r="310" spans="5:7" x14ac:dyDescent="0.15">
      <c r="E310" s="154" t="str">
        <f>IF(OR(Pivot!KB296="",Pivot!KB296="Total Geral"),"",Pivot!KB296)</f>
        <v/>
      </c>
      <c r="F310" s="154"/>
      <c r="G310" s="34" t="str">
        <f>IFERROR(GETPIVOTDATA("TOTAL",Pivot!$CB$5,"LOCAL AVALIADO",$E310),"")</f>
        <v/>
      </c>
    </row>
    <row r="311" spans="5:7" x14ac:dyDescent="0.15">
      <c r="E311" s="154" t="str">
        <f>IF(OR(Pivot!KB297="",Pivot!KB297="Total Geral"),"",Pivot!KB297)</f>
        <v/>
      </c>
      <c r="F311" s="154"/>
      <c r="G311" s="34" t="str">
        <f>IFERROR(GETPIVOTDATA("TOTAL",Pivot!$CB$5,"LOCAL AVALIADO",$E311),"")</f>
        <v/>
      </c>
    </row>
    <row r="312" spans="5:7" x14ac:dyDescent="0.15">
      <c r="E312" s="154" t="str">
        <f>IF(OR(Pivot!KB298="",Pivot!KB298="Total Geral"),"",Pivot!KB298)</f>
        <v/>
      </c>
      <c r="F312" s="154"/>
      <c r="G312" s="34" t="str">
        <f>IFERROR(GETPIVOTDATA("TOTAL",Pivot!$CB$5,"LOCAL AVALIADO",$E312),"")</f>
        <v/>
      </c>
    </row>
    <row r="313" spans="5:7" x14ac:dyDescent="0.15">
      <c r="E313" s="154" t="str">
        <f>IF(OR(Pivot!KB299="",Pivot!KB299="Total Geral"),"",Pivot!KB299)</f>
        <v/>
      </c>
      <c r="F313" s="154"/>
      <c r="G313" s="34" t="str">
        <f>IFERROR(GETPIVOTDATA("TOTAL",Pivot!$CB$5,"LOCAL AVALIADO",$E313),"")</f>
        <v/>
      </c>
    </row>
    <row r="314" spans="5:7" x14ac:dyDescent="0.15">
      <c r="E314" s="154" t="str">
        <f>IF(OR(Pivot!KB300="",Pivot!KB300="Total Geral"),"",Pivot!KB300)</f>
        <v/>
      </c>
      <c r="F314" s="154"/>
      <c r="G314" s="34" t="str">
        <f>IFERROR(GETPIVOTDATA("TOTAL",Pivot!$CB$5,"LOCAL AVALIADO",$E314),"")</f>
        <v/>
      </c>
    </row>
    <row r="315" spans="5:7" x14ac:dyDescent="0.15">
      <c r="E315" s="154" t="str">
        <f>IF(OR(Pivot!KB301="",Pivot!KB301="Total Geral"),"",Pivot!KB301)</f>
        <v/>
      </c>
      <c r="F315" s="154"/>
      <c r="G315" s="34" t="str">
        <f>IFERROR(GETPIVOTDATA("TOTAL",Pivot!$CB$5,"LOCAL AVALIADO",$E315),"")</f>
        <v/>
      </c>
    </row>
    <row r="316" spans="5:7" x14ac:dyDescent="0.15">
      <c r="E316" s="154" t="str">
        <f>IF(OR(Pivot!KB302="",Pivot!KB302="Total Geral"),"",Pivot!KB302)</f>
        <v/>
      </c>
      <c r="F316" s="154"/>
      <c r="G316" s="34" t="str">
        <f>IFERROR(GETPIVOTDATA("TOTAL",Pivot!$CB$5,"LOCAL AVALIADO",$E316),"")</f>
        <v/>
      </c>
    </row>
    <row r="317" spans="5:7" x14ac:dyDescent="0.15">
      <c r="E317" s="154" t="str">
        <f>IF(OR(Pivot!KB303="",Pivot!KB303="Total Geral"),"",Pivot!KB303)</f>
        <v/>
      </c>
      <c r="F317" s="154"/>
      <c r="G317" s="34" t="str">
        <f>IFERROR(GETPIVOTDATA("TOTAL",Pivot!$CB$5,"LOCAL AVALIADO",$E317),"")</f>
        <v/>
      </c>
    </row>
    <row r="318" spans="5:7" x14ac:dyDescent="0.15">
      <c r="E318" s="154" t="str">
        <f>IF(OR(Pivot!KB304="",Pivot!KB304="Total Geral"),"",Pivot!KB304)</f>
        <v/>
      </c>
      <c r="F318" s="154"/>
      <c r="G318" s="34" t="str">
        <f>IFERROR(GETPIVOTDATA("TOTAL",Pivot!$CB$5,"LOCAL AVALIADO",$E318),"")</f>
        <v/>
      </c>
    </row>
    <row r="319" spans="5:7" x14ac:dyDescent="0.15">
      <c r="E319" s="154" t="str">
        <f>IF(OR(Pivot!KB305="",Pivot!KB305="Total Geral"),"",Pivot!KB305)</f>
        <v/>
      </c>
      <c r="F319" s="154"/>
      <c r="G319" s="34" t="str">
        <f>IFERROR(GETPIVOTDATA("TOTAL",Pivot!$CB$5,"LOCAL AVALIADO",$E319),"")</f>
        <v/>
      </c>
    </row>
    <row r="320" spans="5:7" x14ac:dyDescent="0.15">
      <c r="E320" s="154" t="str">
        <f>IF(OR(Pivot!KB306="",Pivot!KB306="Total Geral"),"",Pivot!KB306)</f>
        <v/>
      </c>
      <c r="F320" s="154"/>
      <c r="G320" s="34" t="str">
        <f>IFERROR(GETPIVOTDATA("TOTAL",Pivot!$CB$5,"LOCAL AVALIADO",$E320),"")</f>
        <v/>
      </c>
    </row>
    <row r="321" spans="5:7" x14ac:dyDescent="0.15">
      <c r="E321" s="154" t="str">
        <f>IF(OR(Pivot!KB307="",Pivot!KB307="Total Geral"),"",Pivot!KB307)</f>
        <v/>
      </c>
      <c r="F321" s="154"/>
      <c r="G321" s="34" t="str">
        <f>IFERROR(GETPIVOTDATA("TOTAL",Pivot!$CB$5,"LOCAL AVALIADO",$E321),"")</f>
        <v/>
      </c>
    </row>
    <row r="322" spans="5:7" x14ac:dyDescent="0.15">
      <c r="E322" s="154" t="str">
        <f>IF(OR(Pivot!KB308="",Pivot!KB308="Total Geral"),"",Pivot!KB308)</f>
        <v/>
      </c>
      <c r="F322" s="154"/>
      <c r="G322" s="34" t="str">
        <f>IFERROR(GETPIVOTDATA("TOTAL",Pivot!$CB$5,"LOCAL AVALIADO",$E322),"")</f>
        <v/>
      </c>
    </row>
    <row r="323" spans="5:7" x14ac:dyDescent="0.15">
      <c r="E323" s="154" t="str">
        <f>IF(OR(Pivot!KB309="",Pivot!KB309="Total Geral"),"",Pivot!KB309)</f>
        <v/>
      </c>
      <c r="F323" s="154"/>
      <c r="G323" s="34" t="str">
        <f>IFERROR(GETPIVOTDATA("TOTAL",Pivot!$CB$5,"LOCAL AVALIADO",$E323),"")</f>
        <v/>
      </c>
    </row>
    <row r="324" spans="5:7" x14ac:dyDescent="0.15">
      <c r="E324" s="154" t="str">
        <f>IF(OR(Pivot!KB310="",Pivot!KB310="Total Geral"),"",Pivot!KB310)</f>
        <v/>
      </c>
      <c r="F324" s="154"/>
      <c r="G324" s="34" t="str">
        <f>IFERROR(GETPIVOTDATA("TOTAL",Pivot!$CB$5,"LOCAL AVALIADO",$E324),"")</f>
        <v/>
      </c>
    </row>
  </sheetData>
  <mergeCells count="332">
    <mergeCell ref="B9:C9"/>
    <mergeCell ref="B36:C36"/>
    <mergeCell ref="B4:C4"/>
    <mergeCell ref="E4:G4"/>
    <mergeCell ref="I4:K4"/>
    <mergeCell ref="I20:K20"/>
    <mergeCell ref="E19:F19"/>
    <mergeCell ref="E20:F20"/>
    <mergeCell ref="E21:F21"/>
    <mergeCell ref="E22:F22"/>
    <mergeCell ref="E23:F23"/>
    <mergeCell ref="I6:J6"/>
    <mergeCell ref="I7:J7"/>
    <mergeCell ref="I8:J8"/>
    <mergeCell ref="I9:J9"/>
    <mergeCell ref="I10:J10"/>
    <mergeCell ref="I11:J11"/>
    <mergeCell ref="I12:J12"/>
    <mergeCell ref="I13:J13"/>
    <mergeCell ref="I14:J14"/>
    <mergeCell ref="I15:J15"/>
    <mergeCell ref="I16:J16"/>
    <mergeCell ref="I17:J17"/>
    <mergeCell ref="I18:J18"/>
    <mergeCell ref="E27:F27"/>
    <mergeCell ref="E28:F28"/>
    <mergeCell ref="E29:F29"/>
    <mergeCell ref="E31:F31"/>
    <mergeCell ref="E32:F32"/>
    <mergeCell ref="E30:F30"/>
    <mergeCell ref="E18:G18"/>
    <mergeCell ref="I28:K28"/>
    <mergeCell ref="I5:J5"/>
    <mergeCell ref="E24:F24"/>
    <mergeCell ref="E25:F25"/>
    <mergeCell ref="E26:F26"/>
    <mergeCell ref="E5:F5"/>
    <mergeCell ref="E38:F38"/>
    <mergeCell ref="E39:F39"/>
    <mergeCell ref="E40:F40"/>
    <mergeCell ref="E41:F41"/>
    <mergeCell ref="E42:F42"/>
    <mergeCell ref="E33:F33"/>
    <mergeCell ref="E34:F34"/>
    <mergeCell ref="E35:F35"/>
    <mergeCell ref="E36:F36"/>
    <mergeCell ref="E37:F37"/>
    <mergeCell ref="E48:F48"/>
    <mergeCell ref="E49:F49"/>
    <mergeCell ref="E50:F50"/>
    <mergeCell ref="E51:F51"/>
    <mergeCell ref="E52:F52"/>
    <mergeCell ref="E43:F43"/>
    <mergeCell ref="E44:F44"/>
    <mergeCell ref="E45:F45"/>
    <mergeCell ref="E46:F46"/>
    <mergeCell ref="E47:F47"/>
    <mergeCell ref="E58:F58"/>
    <mergeCell ref="E59:F59"/>
    <mergeCell ref="E60:F60"/>
    <mergeCell ref="E61:F61"/>
    <mergeCell ref="E62:F62"/>
    <mergeCell ref="E53:F53"/>
    <mergeCell ref="E54:F54"/>
    <mergeCell ref="E55:F55"/>
    <mergeCell ref="E56:F56"/>
    <mergeCell ref="E57:F57"/>
    <mergeCell ref="E68:F68"/>
    <mergeCell ref="E69:F69"/>
    <mergeCell ref="E70:F70"/>
    <mergeCell ref="E71:F71"/>
    <mergeCell ref="E72:F72"/>
    <mergeCell ref="E63:F63"/>
    <mergeCell ref="E64:F64"/>
    <mergeCell ref="E65:F65"/>
    <mergeCell ref="E66:F66"/>
    <mergeCell ref="E67:F67"/>
    <mergeCell ref="E78:F78"/>
    <mergeCell ref="E79:F79"/>
    <mergeCell ref="E80:F80"/>
    <mergeCell ref="E81:F81"/>
    <mergeCell ref="E82:F82"/>
    <mergeCell ref="E73:F73"/>
    <mergeCell ref="E74:F74"/>
    <mergeCell ref="E75:F75"/>
    <mergeCell ref="E76:F76"/>
    <mergeCell ref="E77:F77"/>
    <mergeCell ref="E88:F88"/>
    <mergeCell ref="E89:F89"/>
    <mergeCell ref="E90:F90"/>
    <mergeCell ref="E91:F91"/>
    <mergeCell ref="E92:F92"/>
    <mergeCell ref="E83:F83"/>
    <mergeCell ref="E84:F84"/>
    <mergeCell ref="E85:F85"/>
    <mergeCell ref="E86:F86"/>
    <mergeCell ref="E87:F87"/>
    <mergeCell ref="E98:F98"/>
    <mergeCell ref="E99:F99"/>
    <mergeCell ref="E100:F100"/>
    <mergeCell ref="E101:F101"/>
    <mergeCell ref="E102:F102"/>
    <mergeCell ref="E93:F93"/>
    <mergeCell ref="E94:F94"/>
    <mergeCell ref="E95:F95"/>
    <mergeCell ref="E96:F96"/>
    <mergeCell ref="E97:F97"/>
    <mergeCell ref="E108:F108"/>
    <mergeCell ref="E109:F109"/>
    <mergeCell ref="E110:F110"/>
    <mergeCell ref="E111:F111"/>
    <mergeCell ref="E112:F112"/>
    <mergeCell ref="E103:F103"/>
    <mergeCell ref="E104:F104"/>
    <mergeCell ref="E105:F105"/>
    <mergeCell ref="E106:F106"/>
    <mergeCell ref="E107:F107"/>
    <mergeCell ref="E118:F118"/>
    <mergeCell ref="E119:F119"/>
    <mergeCell ref="E120:F120"/>
    <mergeCell ref="E121:F121"/>
    <mergeCell ref="E122:F122"/>
    <mergeCell ref="E113:F113"/>
    <mergeCell ref="E114:F114"/>
    <mergeCell ref="E115:F115"/>
    <mergeCell ref="E116:F116"/>
    <mergeCell ref="E117:F117"/>
    <mergeCell ref="E128:F128"/>
    <mergeCell ref="E129:F129"/>
    <mergeCell ref="E130:F130"/>
    <mergeCell ref="E131:F131"/>
    <mergeCell ref="E132:F132"/>
    <mergeCell ref="E123:F123"/>
    <mergeCell ref="E124:F124"/>
    <mergeCell ref="E125:F125"/>
    <mergeCell ref="E126:F126"/>
    <mergeCell ref="E127:F127"/>
    <mergeCell ref="E138:F138"/>
    <mergeCell ref="E139:F139"/>
    <mergeCell ref="E140:F140"/>
    <mergeCell ref="E141:F141"/>
    <mergeCell ref="E142:F142"/>
    <mergeCell ref="E133:F133"/>
    <mergeCell ref="E134:F134"/>
    <mergeCell ref="E135:F135"/>
    <mergeCell ref="E136:F136"/>
    <mergeCell ref="E137:F137"/>
    <mergeCell ref="E148:F148"/>
    <mergeCell ref="E149:F149"/>
    <mergeCell ref="E150:F150"/>
    <mergeCell ref="E151:F151"/>
    <mergeCell ref="E152:F152"/>
    <mergeCell ref="E143:F143"/>
    <mergeCell ref="E144:F144"/>
    <mergeCell ref="E145:F145"/>
    <mergeCell ref="E146:F146"/>
    <mergeCell ref="E147:F147"/>
    <mergeCell ref="E158:F158"/>
    <mergeCell ref="E159:F159"/>
    <mergeCell ref="E160:F160"/>
    <mergeCell ref="E161:F161"/>
    <mergeCell ref="E162:F162"/>
    <mergeCell ref="E153:F153"/>
    <mergeCell ref="E154:F154"/>
    <mergeCell ref="E155:F155"/>
    <mergeCell ref="E156:F156"/>
    <mergeCell ref="E157:F157"/>
    <mergeCell ref="E168:F168"/>
    <mergeCell ref="E169:F169"/>
    <mergeCell ref="E170:F170"/>
    <mergeCell ref="E171:F171"/>
    <mergeCell ref="E172:F172"/>
    <mergeCell ref="E163:F163"/>
    <mergeCell ref="E164:F164"/>
    <mergeCell ref="E165:F165"/>
    <mergeCell ref="E166:F166"/>
    <mergeCell ref="E167:F167"/>
    <mergeCell ref="E178:F178"/>
    <mergeCell ref="E179:F179"/>
    <mergeCell ref="E180:F180"/>
    <mergeCell ref="E181:F181"/>
    <mergeCell ref="E182:F182"/>
    <mergeCell ref="E173:F173"/>
    <mergeCell ref="E174:F174"/>
    <mergeCell ref="E175:F175"/>
    <mergeCell ref="E176:F176"/>
    <mergeCell ref="E177:F177"/>
    <mergeCell ref="E188:F188"/>
    <mergeCell ref="E189:F189"/>
    <mergeCell ref="E190:F190"/>
    <mergeCell ref="E191:F191"/>
    <mergeCell ref="E192:F192"/>
    <mergeCell ref="E183:F183"/>
    <mergeCell ref="E184:F184"/>
    <mergeCell ref="E185:F185"/>
    <mergeCell ref="E186:F186"/>
    <mergeCell ref="E187:F187"/>
    <mergeCell ref="E198:F198"/>
    <mergeCell ref="E199:F199"/>
    <mergeCell ref="E200:F200"/>
    <mergeCell ref="E201:F201"/>
    <mergeCell ref="E202:F202"/>
    <mergeCell ref="E193:F193"/>
    <mergeCell ref="E194:F194"/>
    <mergeCell ref="E195:F195"/>
    <mergeCell ref="E196:F196"/>
    <mergeCell ref="E197:F197"/>
    <mergeCell ref="E208:F208"/>
    <mergeCell ref="E209:F209"/>
    <mergeCell ref="E210:F210"/>
    <mergeCell ref="E211:F211"/>
    <mergeCell ref="E212:F212"/>
    <mergeCell ref="E203:F203"/>
    <mergeCell ref="E204:F204"/>
    <mergeCell ref="E205:F205"/>
    <mergeCell ref="E206:F206"/>
    <mergeCell ref="E207:F207"/>
    <mergeCell ref="E218:F218"/>
    <mergeCell ref="E219:F219"/>
    <mergeCell ref="E220:F220"/>
    <mergeCell ref="E221:F221"/>
    <mergeCell ref="E222:F222"/>
    <mergeCell ref="E213:F213"/>
    <mergeCell ref="E214:F214"/>
    <mergeCell ref="E215:F215"/>
    <mergeCell ref="E216:F216"/>
    <mergeCell ref="E217:F217"/>
    <mergeCell ref="E228:F228"/>
    <mergeCell ref="E229:F229"/>
    <mergeCell ref="E230:F230"/>
    <mergeCell ref="E231:F231"/>
    <mergeCell ref="E232:F232"/>
    <mergeCell ref="E223:F223"/>
    <mergeCell ref="E224:F224"/>
    <mergeCell ref="E225:F225"/>
    <mergeCell ref="E226:F226"/>
    <mergeCell ref="E227:F227"/>
    <mergeCell ref="E238:F238"/>
    <mergeCell ref="E239:F239"/>
    <mergeCell ref="E240:F240"/>
    <mergeCell ref="E241:F241"/>
    <mergeCell ref="E242:F242"/>
    <mergeCell ref="E233:F233"/>
    <mergeCell ref="E234:F234"/>
    <mergeCell ref="E235:F235"/>
    <mergeCell ref="E236:F236"/>
    <mergeCell ref="E237:F237"/>
    <mergeCell ref="E248:F248"/>
    <mergeCell ref="E249:F249"/>
    <mergeCell ref="E250:F250"/>
    <mergeCell ref="E251:F251"/>
    <mergeCell ref="E252:F252"/>
    <mergeCell ref="E243:F243"/>
    <mergeCell ref="E244:F244"/>
    <mergeCell ref="E245:F245"/>
    <mergeCell ref="E246:F246"/>
    <mergeCell ref="E247:F247"/>
    <mergeCell ref="E258:F258"/>
    <mergeCell ref="E259:F259"/>
    <mergeCell ref="E260:F260"/>
    <mergeCell ref="E261:F261"/>
    <mergeCell ref="E262:F262"/>
    <mergeCell ref="E253:F253"/>
    <mergeCell ref="E254:F254"/>
    <mergeCell ref="E255:F255"/>
    <mergeCell ref="E256:F256"/>
    <mergeCell ref="E257:F257"/>
    <mergeCell ref="E268:F268"/>
    <mergeCell ref="E269:F269"/>
    <mergeCell ref="E270:F270"/>
    <mergeCell ref="E271:F271"/>
    <mergeCell ref="E272:F272"/>
    <mergeCell ref="E263:F263"/>
    <mergeCell ref="E264:F264"/>
    <mergeCell ref="E265:F265"/>
    <mergeCell ref="E266:F266"/>
    <mergeCell ref="E267:F267"/>
    <mergeCell ref="E278:F278"/>
    <mergeCell ref="E279:F279"/>
    <mergeCell ref="E280:F280"/>
    <mergeCell ref="E281:F281"/>
    <mergeCell ref="E282:F282"/>
    <mergeCell ref="E273:F273"/>
    <mergeCell ref="E274:F274"/>
    <mergeCell ref="E275:F275"/>
    <mergeCell ref="E276:F276"/>
    <mergeCell ref="E277:F277"/>
    <mergeCell ref="E288:F288"/>
    <mergeCell ref="E289:F289"/>
    <mergeCell ref="E290:F290"/>
    <mergeCell ref="E291:F291"/>
    <mergeCell ref="E292:F292"/>
    <mergeCell ref="E283:F283"/>
    <mergeCell ref="E284:F284"/>
    <mergeCell ref="E285:F285"/>
    <mergeCell ref="E286:F286"/>
    <mergeCell ref="E287:F287"/>
    <mergeCell ref="E307:F307"/>
    <mergeCell ref="E298:F298"/>
    <mergeCell ref="E299:F299"/>
    <mergeCell ref="E300:F300"/>
    <mergeCell ref="E301:F301"/>
    <mergeCell ref="E302:F302"/>
    <mergeCell ref="E293:F293"/>
    <mergeCell ref="E294:F294"/>
    <mergeCell ref="E295:F295"/>
    <mergeCell ref="E296:F296"/>
    <mergeCell ref="E297:F297"/>
    <mergeCell ref="E323:F323"/>
    <mergeCell ref="E324:F324"/>
    <mergeCell ref="B15:C15"/>
    <mergeCell ref="B23:C23"/>
    <mergeCell ref="B29:C29"/>
    <mergeCell ref="E318:F318"/>
    <mergeCell ref="E319:F319"/>
    <mergeCell ref="E320:F320"/>
    <mergeCell ref="E321:F321"/>
    <mergeCell ref="E322:F322"/>
    <mergeCell ref="E313:F313"/>
    <mergeCell ref="E314:F314"/>
    <mergeCell ref="E315:F315"/>
    <mergeCell ref="E316:F316"/>
    <mergeCell ref="E317:F317"/>
    <mergeCell ref="E308:F308"/>
    <mergeCell ref="E309:F309"/>
    <mergeCell ref="E310:F310"/>
    <mergeCell ref="E311:F311"/>
    <mergeCell ref="E312:F312"/>
    <mergeCell ref="E303:F303"/>
    <mergeCell ref="E304:F304"/>
    <mergeCell ref="E305:F305"/>
    <mergeCell ref="E306:F306"/>
  </mergeCells>
  <conditionalFormatting sqref="I29:K62">
    <cfRule type="notContainsBlanks" dxfId="18" priority="16">
      <formula>LEN(TRIM(I29))&gt;0</formula>
    </cfRule>
  </conditionalFormatting>
  <conditionalFormatting sqref="E20:F20">
    <cfRule type="notContainsBlanks" dxfId="17" priority="14">
      <formula>LEN(TRIM(E20))&gt;0</formula>
    </cfRule>
  </conditionalFormatting>
  <conditionalFormatting sqref="G20">
    <cfRule type="notContainsBlanks" dxfId="16" priority="13">
      <formula>LEN(TRIM(G20))&gt;0</formula>
    </cfRule>
  </conditionalFormatting>
  <conditionalFormatting sqref="E21:F324">
    <cfRule type="notContainsBlanks" dxfId="15" priority="10">
      <formula>LEN(TRIM(E21))&gt;0</formula>
    </cfRule>
  </conditionalFormatting>
  <conditionalFormatting sqref="G21:G324">
    <cfRule type="notContainsBlanks" dxfId="14" priority="9">
      <formula>LEN(TRIM(G21))&gt;0</formula>
    </cfRule>
  </conditionalFormatting>
  <conditionalFormatting sqref="B38:C38">
    <cfRule type="notContainsBlanks" dxfId="13" priority="8">
      <formula>LEN(TRIM(B38))&gt;0</formula>
    </cfRule>
  </conditionalFormatting>
  <conditionalFormatting sqref="C38">
    <cfRule type="notContainsBlanks" dxfId="12" priority="7">
      <formula>LEN(TRIM(C38))&gt;0</formula>
    </cfRule>
  </conditionalFormatting>
  <conditionalFormatting sqref="B39:C39">
    <cfRule type="notContainsBlanks" dxfId="11" priority="4">
      <formula>LEN(TRIM(B39))&gt;0</formula>
    </cfRule>
  </conditionalFormatting>
  <conditionalFormatting sqref="C39">
    <cfRule type="notContainsBlanks" dxfId="10" priority="3">
      <formula>LEN(TRIM(C39))&gt;0</formula>
    </cfRule>
  </conditionalFormatting>
  <conditionalFormatting sqref="B40:C40">
    <cfRule type="notContainsBlanks" dxfId="9" priority="2">
      <formula>LEN(TRIM(B40))&gt;0</formula>
    </cfRule>
  </conditionalFormatting>
  <conditionalFormatting sqref="C40">
    <cfRule type="notContainsBlanks" dxfId="8" priority="1">
      <formula>LEN(TRIM(C40))&gt;0</formula>
    </cfRule>
  </conditionalFormatting>
  <pageMargins left="0.511811024" right="0.511811024" top="0.78740157499999996" bottom="0.78740157499999996" header="0.31496062000000002" footer="0.31496062000000002"/>
  <pageSetup paperSize="9" orientation="portrait" horizontalDpi="0" verticalDpi="0" r:id="rId1"/>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A3F16-93B2-49F5-B478-79F8AAB1DA07}">
  <sheetPr>
    <tabColor rgb="FFE4E5E3"/>
  </sheetPr>
  <dimension ref="V4:X8"/>
  <sheetViews>
    <sheetView showGridLines="0" zoomScaleNormal="100" workbookViewId="0">
      <selection activeCell="V11" sqref="V11"/>
    </sheetView>
  </sheetViews>
  <sheetFormatPr baseColWidth="10" defaultColWidth="8.83203125" defaultRowHeight="13" x14ac:dyDescent="0.15"/>
  <cols>
    <col min="17" max="17" width="7.33203125" customWidth="1"/>
    <col min="22" max="22" width="18.5" customWidth="1"/>
    <col min="24" max="24" width="10.5" bestFit="1" customWidth="1"/>
  </cols>
  <sheetData>
    <row r="4" spans="22:24" x14ac:dyDescent="0.15">
      <c r="V4" s="160" t="s">
        <v>8479</v>
      </c>
      <c r="W4" s="160"/>
      <c r="X4" s="160"/>
    </row>
    <row r="5" spans="22:24" x14ac:dyDescent="0.15">
      <c r="V5" s="107"/>
      <c r="W5" s="108" t="s">
        <v>8396</v>
      </c>
      <c r="X5" s="108" t="s">
        <v>8652</v>
      </c>
    </row>
    <row r="6" spans="22:24" x14ac:dyDescent="0.15">
      <c r="V6" s="94" t="s">
        <v>8651</v>
      </c>
      <c r="W6" s="68">
        <f>CIDADES!C16</f>
        <v>3.2705263157894739</v>
      </c>
      <c r="X6" s="68">
        <f>CIDADES!C19</f>
        <v>1.7202857142857144</v>
      </c>
    </row>
    <row r="7" spans="22:24" x14ac:dyDescent="0.15">
      <c r="V7" s="94" t="s">
        <v>8650</v>
      </c>
      <c r="W7" s="68">
        <f>CIDADES!C17</f>
        <v>10</v>
      </c>
      <c r="X7" s="68">
        <f>CIDADES!C20</f>
        <v>3.5</v>
      </c>
    </row>
    <row r="8" spans="22:24" x14ac:dyDescent="0.15">
      <c r="V8" s="94" t="s">
        <v>8649</v>
      </c>
      <c r="W8" s="85">
        <f>CIDADES!C18</f>
        <v>1.45</v>
      </c>
      <c r="X8" s="85">
        <f>CIDADES!C21</f>
        <v>0.5</v>
      </c>
    </row>
  </sheetData>
  <mergeCells count="1">
    <mergeCell ref="V4:X4"/>
  </mergeCell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154B7-84FB-45C0-B34F-63C0CA0F35F6}">
  <sheetPr>
    <tabColor rgb="FFE4E5E3"/>
  </sheetPr>
  <dimension ref="A1:I40"/>
  <sheetViews>
    <sheetView showGridLines="0" zoomScale="105" zoomScaleNormal="100" workbookViewId="0">
      <selection activeCell="D4" sqref="D4"/>
    </sheetView>
  </sheetViews>
  <sheetFormatPr baseColWidth="10" defaultColWidth="8.83203125" defaultRowHeight="13" x14ac:dyDescent="0.15"/>
  <cols>
    <col min="1" max="1" width="68.6640625" customWidth="1"/>
    <col min="2" max="2" width="10.6640625" customWidth="1"/>
    <col min="3" max="3" width="4.6640625" customWidth="1"/>
    <col min="4" max="4" width="18.1640625" customWidth="1"/>
    <col min="5" max="5" width="9.33203125" customWidth="1"/>
    <col min="6" max="6" width="18.1640625" customWidth="1"/>
    <col min="7" max="7" width="9.33203125" customWidth="1"/>
    <col min="8" max="8" width="18.1640625" customWidth="1"/>
    <col min="9" max="9" width="9.33203125" customWidth="1"/>
  </cols>
  <sheetData>
    <row r="1" spans="1:9" s="48" customFormat="1" x14ac:dyDescent="0.15"/>
    <row r="2" spans="1:9" x14ac:dyDescent="0.15">
      <c r="A2" s="161" t="s">
        <v>8656</v>
      </c>
      <c r="B2" s="162"/>
      <c r="D2" s="104" t="s">
        <v>8654</v>
      </c>
      <c r="E2" s="105">
        <f>CIDADES!C5</f>
        <v>38</v>
      </c>
      <c r="F2" s="104" t="s">
        <v>8448</v>
      </c>
      <c r="G2" s="106">
        <f>CIDADES!C6</f>
        <v>5.3499999999999979</v>
      </c>
      <c r="H2" s="104" t="s">
        <v>8655</v>
      </c>
      <c r="I2" s="106" t="str">
        <f>CIDADES!C7</f>
        <v>17º</v>
      </c>
    </row>
    <row r="3" spans="1:9" x14ac:dyDescent="0.15">
      <c r="A3" s="63" t="str">
        <f>CIDADES!E20</f>
        <v>Praça Tobias Barreto</v>
      </c>
      <c r="B3" s="64">
        <f>CIDADES!G20</f>
        <v>7.7333333333333334</v>
      </c>
    </row>
    <row r="4" spans="1:9" x14ac:dyDescent="0.15">
      <c r="A4" s="63" t="str">
        <f>CIDADES!E21</f>
        <v xml:space="preserve">Praça Getúlio Vargas </v>
      </c>
      <c r="B4" s="64">
        <f>CIDADES!G21</f>
        <v>7.333333333333333</v>
      </c>
    </row>
    <row r="5" spans="1:9" x14ac:dyDescent="0.15">
      <c r="A5" s="63" t="str">
        <f>CIDADES!E22</f>
        <v>MINISTÉRIO PÚBLICO - AV. CONSELHEIRO CARLOS ALBERTO SAMPAIO, 505, CAPUCHO - 49081-000</v>
      </c>
      <c r="B5" s="64">
        <f>CIDADES!G22</f>
        <v>7.3</v>
      </c>
    </row>
    <row r="7" spans="1:9" x14ac:dyDescent="0.15">
      <c r="A7" s="161" t="s">
        <v>8657</v>
      </c>
      <c r="B7" s="162"/>
    </row>
    <row r="8" spans="1:9" x14ac:dyDescent="0.15">
      <c r="A8" s="1" t="str">
        <f>CIDADES!B38</f>
        <v>Rua Santa Rosa (Cruzamento da Av. Ivo do Prado com a Rua João Pessoa)</v>
      </c>
      <c r="B8" s="21">
        <f>CIDADES!C38</f>
        <v>3.2</v>
      </c>
    </row>
    <row r="9" spans="1:9" x14ac:dyDescent="0.15">
      <c r="A9" s="1" t="str">
        <f>CIDADES!B39</f>
        <v>SAMU SE</v>
      </c>
      <c r="B9" s="21">
        <f>CIDADES!C39</f>
        <v>3.3333333333333335</v>
      </c>
    </row>
    <row r="10" spans="1:9" x14ac:dyDescent="0.15">
      <c r="A10" s="1" t="str">
        <f>CIDADES!B40</f>
        <v>SECRETARIA DE ESTADO DA EDUCAÇÃO - RUA GUTEMBERG CHAGAS, 169, D.I.A - 49040-780</v>
      </c>
      <c r="B10" s="21">
        <f>CIDADES!C40</f>
        <v>3.5666666666666669</v>
      </c>
    </row>
    <row r="13" spans="1:9" x14ac:dyDescent="0.15">
      <c r="A13" s="103" t="s">
        <v>8431</v>
      </c>
      <c r="B13" s="103"/>
    </row>
    <row r="14" spans="1:9" x14ac:dyDescent="0.15">
      <c r="A14" s="92" t="s">
        <v>8443</v>
      </c>
      <c r="B14" s="93" t="s">
        <v>8430</v>
      </c>
    </row>
    <row r="15" spans="1:9" x14ac:dyDescent="0.15">
      <c r="A15" s="49" t="str">
        <f>INDEX(CIDADES!$I$6:$K$18,MATCH(B15,CIDADES!$K$6:$K$18,0),1)</f>
        <v>Média de 1.3 INCLINAÇÃO TRANSVERSAL DA CALÇADA</v>
      </c>
      <c r="B15" s="21">
        <f>LARGE(CIDADES!$K$6:$K$18,ROW(A1))</f>
        <v>8.7105263157894743</v>
      </c>
    </row>
    <row r="16" spans="1:9" x14ac:dyDescent="0.15">
      <c r="A16" s="49" t="str">
        <f>INDEX(CIDADES!$I$6:$K$18,MATCH(B16,CIDADES!$K$6:$K$18,0),1)</f>
        <v>Média de 1.2. LARGURA TOTAL E LARGURA DA FAIXA LIVRE</v>
      </c>
      <c r="B16" s="21">
        <f>LARGE(CIDADES!$K$6:$K$18,ROW(A2))</f>
        <v>7.1052631578947372</v>
      </c>
    </row>
    <row r="17" spans="1:2" x14ac:dyDescent="0.15">
      <c r="A17" s="49" t="str">
        <f>INDEX(CIDADES!$I$6:$K$18,MATCH(B17,CIDADES!$K$6:$K$18,0),1)</f>
        <v>Média de 1.4 BARREIRAS E OBSTÁCULOS</v>
      </c>
      <c r="B17" s="21">
        <f>LARGE(CIDADES!$K$6:$K$18,ROW(A3))</f>
        <v>5.8421052631578947</v>
      </c>
    </row>
    <row r="18" spans="1:2" x14ac:dyDescent="0.15">
      <c r="A18" s="49" t="str">
        <f>INDEX(CIDADES!$I$6:$K$18,MATCH(B18,CIDADES!$K$6:$K$18,0),1)</f>
        <v>Média de 3.1 RUÍDO URBANO</v>
      </c>
      <c r="B18" s="21">
        <f>LARGE(CIDADES!$K$6:$K$18,ROW(A4))</f>
        <v>5.7894736842105265</v>
      </c>
    </row>
    <row r="19" spans="1:2" x14ac:dyDescent="0.15">
      <c r="A19" s="49" t="str">
        <f>INDEX(CIDADES!$I$6:$K$18,MATCH(B19,CIDADES!$K$6:$K$18,0),1)</f>
        <v>Média de SEGURANÇA</v>
      </c>
      <c r="B19" s="21">
        <f>LARGE(CIDADES!$K$6:$K$18,ROW(A5))</f>
        <v>5.6842105263157894</v>
      </c>
    </row>
    <row r="20" spans="1:2" x14ac:dyDescent="0.15">
      <c r="A20" s="49" t="str">
        <f>INDEX(CIDADES!$I$6:$K$18,MATCH(B20,CIDADES!$K$6:$K$18,0),1)</f>
        <v>Média de 1.1  REGULARIDADE DO PISO</v>
      </c>
      <c r="B20" s="21">
        <f>LARGE(CIDADES!$K$6:$K$18,ROW(A6))</f>
        <v>5.5263157894736841</v>
      </c>
    </row>
    <row r="21" spans="1:2" x14ac:dyDescent="0.15">
      <c r="A21" s="49" t="str">
        <f>INDEX(CIDADES!$I$6:$K$18,MATCH(B21,CIDADES!$K$6:$K$18,0),1)</f>
        <v>Média de 3.2 POLUIÇÃO ATMOSFÉRICA</v>
      </c>
      <c r="B21" s="21">
        <f>LARGE(CIDADES!$K$6:$K$18,ROW(A7))</f>
        <v>5.1842105263157894</v>
      </c>
    </row>
    <row r="22" spans="1:2" x14ac:dyDescent="0.15">
      <c r="A22" s="49" t="str">
        <f>INDEX(CIDADES!$I$6:$K$18,MATCH(B22,CIDADES!$K$6:$K$18,0),1)</f>
        <v>Média de 3.3 EXISTÊNCIA DE MOBILIÁRIO URBANO E PRAÇAS</v>
      </c>
      <c r="B22" s="21">
        <f>LARGE(CIDADES!$K$6:$K$18,ROW(A8))</f>
        <v>5.0526315789473681</v>
      </c>
    </row>
    <row r="23" spans="1:2" x14ac:dyDescent="0.15">
      <c r="A23" s="49" t="str">
        <f>INDEX(CIDADES!$I$6:$K$18,MATCH(B23,CIDADES!$K$6:$K$18,0),1)</f>
        <v>Média de 3.4 ARBORIZAÇÃO E PAISAGISMO</v>
      </c>
      <c r="B23" s="21">
        <f>LARGE(CIDADES!$K$6:$K$18,ROW(A9))</f>
        <v>4.8947368421052628</v>
      </c>
    </row>
    <row r="24" spans="1:2" x14ac:dyDescent="0.15">
      <c r="A24" s="49" t="str">
        <f>INDEX(CIDADES!$I$6:$K$18,MATCH(B24,CIDADES!$K$6:$K$18,0),1)</f>
        <v>Média de 2.1 FAIXA DE PEDESTRES</v>
      </c>
      <c r="B24" s="21">
        <f>LARGE(CIDADES!$K$6:$K$18,ROW(A10))</f>
        <v>4.2368421052631575</v>
      </c>
    </row>
    <row r="25" spans="1:2" x14ac:dyDescent="0.15">
      <c r="A25" s="49" t="str">
        <f>INDEX(CIDADES!$I$6:$K$18,MATCH(B25,CIDADES!$K$6:$K$18,0),1)</f>
        <v>Média de 1.5 RAMPAS DE ACESSIBILIDADE</v>
      </c>
      <c r="B25" s="21">
        <f>LARGE(CIDADES!$K$6:$K$18,ROW(A11))</f>
        <v>4.1315789473684212</v>
      </c>
    </row>
    <row r="26" spans="1:2" x14ac:dyDescent="0.15">
      <c r="A26" s="49" t="str">
        <f>INDEX(CIDADES!$I$6:$K$18,MATCH(B26,CIDADES!$K$6:$K$18,0),1)</f>
        <v>Média de 2.3 MAPAS E PLACAS DE ORIENTAÇÃO</v>
      </c>
      <c r="B26" s="21">
        <f>LARGE(CIDADES!$K$6:$K$18,ROW(A12))</f>
        <v>3.3421052631578947</v>
      </c>
    </row>
    <row r="27" spans="1:2" x14ac:dyDescent="0.15">
      <c r="A27" s="49" t="str">
        <f>INDEX(CIDADES!$I$6:$K$18,MATCH(B27,CIDADES!$K$6:$K$18,0),1)</f>
        <v>Média de 2.2 SEMÁFOROS DE PEDESTRES</v>
      </c>
      <c r="B27" s="21">
        <f>LARGE(CIDADES!$K$6:$K$18,ROW(A13))</f>
        <v>0.92105263157894735</v>
      </c>
    </row>
    <row r="29" spans="1:2" x14ac:dyDescent="0.15">
      <c r="A29" s="103" t="s">
        <v>8403</v>
      </c>
      <c r="B29" s="103"/>
    </row>
    <row r="30" spans="1:2" x14ac:dyDescent="0.15">
      <c r="A30" s="92" t="s">
        <v>8397</v>
      </c>
      <c r="B30" s="93" t="s">
        <v>8430</v>
      </c>
    </row>
    <row r="31" spans="1:2" x14ac:dyDescent="0.15">
      <c r="A31" s="50" t="str">
        <f>INDEX(CIDADES!$E$6:$G$15,MATCH(B31,CIDADES!$G$6:$G$15,0),1)</f>
        <v>EDIFÍCIO DO PODER JUDICIÁRIO (Tribunais; Fóruns; Defensorias públicas)</v>
      </c>
      <c r="B31" s="21">
        <f>LARGE(CIDADES!$G$6:$G$15,ROW(A1))</f>
        <v>6.791666666666667</v>
      </c>
    </row>
    <row r="32" spans="1:2" x14ac:dyDescent="0.15">
      <c r="A32" s="50" t="str">
        <f>INDEX(CIDADES!$E$6:$G$15,MATCH(B32,CIDADES!$G$6:$G$15,0),1)</f>
        <v>PARQUE E/OU PRAÇA</v>
      </c>
      <c r="B32" s="21">
        <f>LARGE(CIDADES!$G$6:$G$15,ROW(A2))</f>
        <v>6.6750000000000007</v>
      </c>
    </row>
    <row r="33" spans="1:2" x14ac:dyDescent="0.15">
      <c r="A33" s="50" t="str">
        <f>INDEX(CIDADES!$E$6:$G$15,MATCH(B33,CIDADES!$G$6:$G$15,0),1)</f>
        <v>EDIFÍCIO DO PODER LEGISLATIVO (Câmaras; Assembléias legislativas)</v>
      </c>
      <c r="B33" s="21">
        <f>LARGE(CIDADES!$G$6:$G$15,ROW(A3))</f>
        <v>6.4333333333333336</v>
      </c>
    </row>
    <row r="34" spans="1:2" x14ac:dyDescent="0.15">
      <c r="A34" s="50" t="str">
        <f>INDEX(CIDADES!$E$6:$G$15,MATCH(B34,CIDADES!$G$6:$G$15,0),1)</f>
        <v>EDIFÍCIO DA ADMINISTRAÇÃO PÚBLICA EXECUTIVA (Prefeitura; subprefeituras; secretarias; departamentos; ministérios)</v>
      </c>
      <c r="B34" s="21">
        <f>LARGE(CIDADES!$G$6:$G$15,ROW(A4))</f>
        <v>5.7888888888888888</v>
      </c>
    </row>
    <row r="35" spans="1:2" x14ac:dyDescent="0.15">
      <c r="A35" s="50" t="str">
        <f>INDEX(CIDADES!$E$6:$G$15,MATCH(B35,CIDADES!$G$6:$G$15,0),1)</f>
        <v>INSTITUIÇÃO DE ENSINO (Universidades; escolas em geral e creches)</v>
      </c>
      <c r="B35" s="21">
        <f>LARGE(CIDADES!$G$6:$G$15,ROW(A5))</f>
        <v>5.1833333333333336</v>
      </c>
    </row>
    <row r="36" spans="1:2" x14ac:dyDescent="0.15">
      <c r="A36" s="50" t="str">
        <f>INDEX(CIDADES!$E$6:$G$15,MATCH(B36,CIDADES!$G$6:$G$15,0),1)</f>
        <v>OUTRO (cemitério; viadutos; igreja; etc)</v>
      </c>
      <c r="B36" s="21">
        <f>LARGE(CIDADES!$G$6:$G$15,ROW(A6))</f>
        <v>5.1666666666666661</v>
      </c>
    </row>
    <row r="37" spans="1:2" x14ac:dyDescent="0.15">
      <c r="A37" s="50" t="str">
        <f>INDEX(CIDADES!$E$6:$G$15,MATCH(B37,CIDADES!$G$6:$G$15,0),1)</f>
        <v>SERVIÇO DE TRANSPORTE (estações; pontos e terminais)</v>
      </c>
      <c r="B37" s="21">
        <f>LARGE(CIDADES!$G$6:$G$15,ROW(A7))</f>
        <v>4.9047619047619051</v>
      </c>
    </row>
    <row r="38" spans="1:2" x14ac:dyDescent="0.15">
      <c r="A38" s="50" t="str">
        <f>INDEX(CIDADES!$E$6:$G$15,MATCH(B38,CIDADES!$G$6:$G$15,0),1)</f>
        <v>SERVIÇO DE SAÚDE (Hospitais e postos de saúde)</v>
      </c>
      <c r="B38" s="21">
        <f>LARGE(CIDADES!$G$6:$G$15,ROW(A8))</f>
        <v>4.837037037037037</v>
      </c>
    </row>
    <row r="39" spans="1:2" x14ac:dyDescent="0.15">
      <c r="A39" s="50" t="str">
        <f>INDEX(CIDADES!$E$6:$G$15,MATCH(B39,CIDADES!$G$6:$G$15,0),1)</f>
        <v>EDIFÍCIO DE CULTURA E LAZER (museus; bibliotecas; mercados; centros esportivos)</v>
      </c>
      <c r="B39" s="21">
        <f>LARGE(CIDADES!$G$6:$G$15,ROW(A9))</f>
        <v>4.7111111111111112</v>
      </c>
    </row>
    <row r="40" spans="1:2" x14ac:dyDescent="0.15">
      <c r="A40" s="50" t="str">
        <f>INDEX(CIDADES!$E$6:$G$15,MATCH(B40,CIDADES!$G$6:$G$15,0),1)</f>
        <v>EDIFÍCIO DE SEGURANÇA PÚBLICA (Delegacias; quartéis; batalhões; instalações policiais e militares)</v>
      </c>
      <c r="B40" s="21">
        <f>LARGE(CIDADES!$G$6:$G$15,ROW(A10))</f>
        <v>4.3111111111111109</v>
      </c>
    </row>
  </sheetData>
  <mergeCells count="2">
    <mergeCell ref="A7:B7"/>
    <mergeCell ref="A2:B2"/>
  </mergeCells>
  <conditionalFormatting sqref="A3">
    <cfRule type="notContainsBlanks" dxfId="7" priority="24">
      <formula>LEN(TRIM(A3))&gt;0</formula>
    </cfRule>
  </conditionalFormatting>
  <conditionalFormatting sqref="B3">
    <cfRule type="notContainsBlanks" dxfId="6" priority="23">
      <formula>LEN(TRIM(B3))&gt;0</formula>
    </cfRule>
  </conditionalFormatting>
  <conditionalFormatting sqref="A4:A5">
    <cfRule type="notContainsBlanks" dxfId="5" priority="8">
      <formula>LEN(TRIM(A4))&gt;0</formula>
    </cfRule>
  </conditionalFormatting>
  <conditionalFormatting sqref="B4:B5">
    <cfRule type="notContainsBlanks" dxfId="4" priority="7">
      <formula>LEN(TRIM(B4))&gt;0</formula>
    </cfRule>
  </conditionalFormatting>
  <conditionalFormatting sqref="A8">
    <cfRule type="notContainsBlanks" dxfId="3" priority="6">
      <formula>LEN(TRIM(A8))&gt;0</formula>
    </cfRule>
  </conditionalFormatting>
  <conditionalFormatting sqref="B8">
    <cfRule type="notContainsBlanks" dxfId="2" priority="5">
      <formula>LEN(TRIM(B8))&gt;0</formula>
    </cfRule>
  </conditionalFormatting>
  <conditionalFormatting sqref="A9:A10">
    <cfRule type="notContainsBlanks" dxfId="1" priority="2">
      <formula>LEN(TRIM(A9))&gt;0</formula>
    </cfRule>
  </conditionalFormatting>
  <conditionalFormatting sqref="B9:B10">
    <cfRule type="notContainsBlanks" dxfId="0" priority="1">
      <formula>LEN(TRIM(B9))&gt;0</formula>
    </cfRule>
  </conditionalFormatting>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Dados </vt:lpstr>
      <vt:lpstr>Pivot</vt:lpstr>
      <vt:lpstr>Amostra</vt:lpstr>
      <vt:lpstr>Resultados Geral - Ranking</vt:lpstr>
      <vt:lpstr>Resultado Geral - Critério</vt:lpstr>
      <vt:lpstr>Resultado geral - Qualitativo</vt:lpstr>
      <vt:lpstr>CIDADES</vt:lpstr>
      <vt:lpstr>Gráficos 1</vt:lpstr>
      <vt:lpstr>Gráficos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Marília Hildebrand</cp:lastModifiedBy>
  <dcterms:created xsi:type="dcterms:W3CDTF">2019-07-16T13:08:30Z</dcterms:created>
  <dcterms:modified xsi:type="dcterms:W3CDTF">2019-09-12T16:48:21Z</dcterms:modified>
</cp:coreProperties>
</file>